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342 Fuel Adjustment Clause 112222103124/Discovery/STAFF's 1st Set Data Requests/"/>
    </mc:Choice>
  </mc:AlternateContent>
  <xr:revisionPtr revIDLastSave="0" documentId="13_ncr:20000001_{C2B760BB-277C-4400-9289-37C1D81418D6}" xr6:coauthVersionLast="47" xr6:coauthVersionMax="47" xr10:uidLastSave="{00000000-0000-0000-0000-000000000000}"/>
  <bookViews>
    <workbookView xWindow="-108" yWindow="-108" windowWidth="23256" windowHeight="12456" tabRatio="921" firstSheet="1" activeTab="1" xr2:uid="{00000000-000D-0000-FFFF-FFFF00000000}"/>
  </bookViews>
  <sheets>
    <sheet name="Sch 7 - Prior Period " sheetId="22" state="hidden" r:id="rId1"/>
    <sheet name="Prior Period Corrections" sheetId="20" r:id="rId2"/>
  </sheets>
  <externalReferences>
    <externalReference r:id="rId3"/>
    <externalReference r:id="rId4"/>
  </externalReferences>
  <definedNames>
    <definedName name="LossFactor" localSheetId="0">'[1]EST WS'!$O$90</definedName>
    <definedName name="LossFactor">#REF!</definedName>
    <definedName name="_xlnm.Print_Area" localSheetId="1">'Prior Period Corrections'!$A$1:$M$46</definedName>
    <definedName name="_xlnm.Print_Area" localSheetId="0">'Sch 7 - Prior Period '!$A$1:$I$79</definedName>
    <definedName name="Schedule1">#REF!</definedName>
    <definedName name="Schedule2">#REF!</definedName>
    <definedName name="Schedule3">#REF!</definedName>
    <definedName name="Schedule4">#REF!</definedName>
    <definedName name="Schedule5">#REF!</definedName>
    <definedName name="Schedule6">#REF!</definedName>
    <definedName name="Schedule7" localSheetId="0">'Sch 7 - Prior Period '!$A$1:$J$36</definedName>
    <definedName name="Schedule7">'Prior Period Corrections'!$A$1:$K$38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20" l="1"/>
  <c r="K27" i="20" l="1"/>
  <c r="L69" i="22" l="1"/>
  <c r="K52" i="22"/>
  <c r="I34" i="22"/>
  <c r="E28" i="22"/>
  <c r="E26" i="22"/>
  <c r="E18" i="22"/>
  <c r="I18" i="22" s="1"/>
  <c r="G16" i="22"/>
  <c r="G20" i="22" s="1"/>
  <c r="G22" i="22" s="1"/>
  <c r="E16" i="22"/>
  <c r="E14" i="22"/>
  <c r="G10" i="22"/>
  <c r="E10" i="22"/>
  <c r="E12" i="22" l="1"/>
  <c r="E20" i="22"/>
  <c r="E22" i="22" s="1"/>
  <c r="I22" i="22" s="1"/>
  <c r="I10" i="22"/>
  <c r="E30" i="22"/>
  <c r="G14" i="22"/>
  <c r="I14" i="22" s="1"/>
  <c r="I16" i="22"/>
  <c r="I20" i="22" s="1"/>
  <c r="G26" i="22"/>
  <c r="E24" i="22" l="1"/>
  <c r="E32" i="22" s="1"/>
  <c r="E36" i="22" s="1"/>
  <c r="G12" i="22"/>
  <c r="I12" i="22" s="1"/>
  <c r="G24" i="22"/>
  <c r="G28" i="22"/>
  <c r="I28" i="22" s="1"/>
  <c r="I26" i="22"/>
  <c r="I24" i="22" l="1"/>
  <c r="G30" i="22"/>
  <c r="I30" i="22" l="1"/>
  <c r="G32" i="22"/>
  <c r="G36" i="22" l="1"/>
  <c r="I36" i="22" s="1"/>
  <c r="I32" i="22"/>
  <c r="I26" i="20" l="1"/>
  <c r="M26" i="20" s="1"/>
  <c r="I24" i="20"/>
  <c r="M24" i="20" s="1"/>
  <c r="I16" i="20" l="1"/>
  <c r="M16" i="20" s="1"/>
  <c r="I15" i="20"/>
  <c r="M15" i="20" s="1"/>
  <c r="I29" i="20"/>
  <c r="M29" i="20" s="1"/>
  <c r="I19" i="20"/>
  <c r="M19" i="20" s="1"/>
  <c r="I35" i="20"/>
  <c r="M35" i="20" s="1"/>
  <c r="I33" i="20"/>
  <c r="M33" i="20" s="1"/>
  <c r="I14" i="20"/>
  <c r="E27" i="20"/>
  <c r="E20" i="20"/>
  <c r="M14" i="20" l="1"/>
  <c r="I23" i="20"/>
  <c r="I17" i="20"/>
  <c r="E31" i="20"/>
  <c r="E37" i="20" s="1"/>
  <c r="G20" i="20"/>
  <c r="I18" i="20"/>
  <c r="M18" i="20" s="1"/>
  <c r="I25" i="20"/>
  <c r="M25" i="20" s="1"/>
  <c r="G27" i="20"/>
  <c r="M23" i="20" l="1"/>
  <c r="M27" i="20" s="1"/>
  <c r="I27" i="20"/>
  <c r="M17" i="20"/>
  <c r="M20" i="20" s="1"/>
  <c r="M31" i="20" s="1"/>
  <c r="M37" i="20" s="1"/>
  <c r="K20" i="20"/>
  <c r="K31" i="20" s="1"/>
  <c r="K37" i="20" s="1"/>
  <c r="I20" i="20"/>
  <c r="I31" i="20" s="1"/>
  <c r="I37" i="20" s="1"/>
  <c r="G31" i="20"/>
  <c r="G37" i="20" l="1"/>
</calcChain>
</file>

<file path=xl/sharedStrings.xml><?xml version="1.0" encoding="utf-8"?>
<sst xmlns="http://schemas.openxmlformats.org/spreadsheetml/2006/main" count="125" uniqueCount="99">
  <si>
    <t>DUKE ENERGY KENTUCKY</t>
  </si>
  <si>
    <t>FUEL ADJUSTMENT CLAUSE SCHEDULE</t>
  </si>
  <si>
    <t>(+)</t>
  </si>
  <si>
    <t>(-)</t>
  </si>
  <si>
    <t>FUEL COST SCHEDULE</t>
  </si>
  <si>
    <t>A. Company Generation</t>
  </si>
  <si>
    <t>Coal Burned</t>
  </si>
  <si>
    <t>Oil Burned</t>
  </si>
  <si>
    <t>Gas Burned</t>
  </si>
  <si>
    <t>B. Purchases</t>
  </si>
  <si>
    <t>D. Total Fuel Costs (A + B - C)</t>
  </si>
  <si>
    <t>SALES SCHEDULE</t>
  </si>
  <si>
    <t>OVER OR (UNDER) RECOVERY SCHEDULE</t>
  </si>
  <si>
    <t>Line</t>
  </si>
  <si>
    <t>No.</t>
  </si>
  <si>
    <t>FAC Revenue/(Refund) (Line 1 * Line 2)</t>
  </si>
  <si>
    <t>Recoverable FAC Revenue/(Refund) (Line 1 * Line 6)</t>
  </si>
  <si>
    <t>Over or (Under) (Line 3 - Line 7)</t>
  </si>
  <si>
    <t>Kentucky Jurisdictional Sales</t>
  </si>
  <si>
    <t>Total Company Over or (Under) Recovery (Line 8 * Line 11)</t>
  </si>
  <si>
    <t>Description</t>
  </si>
  <si>
    <t>Amount</t>
  </si>
  <si>
    <t xml:space="preserve">  Sub-Total</t>
  </si>
  <si>
    <t>Less purchases above highest cost units</t>
  </si>
  <si>
    <t>Current Month</t>
  </si>
  <si>
    <t>A.</t>
  </si>
  <si>
    <t>Generation (Net)</t>
  </si>
  <si>
    <t>Purchases Including Interchange-In</t>
  </si>
  <si>
    <t>Pumped Storage Energy</t>
  </si>
  <si>
    <t>B.</t>
  </si>
  <si>
    <t xml:space="preserve">   Sub-Total</t>
  </si>
  <si>
    <t>C.</t>
  </si>
  <si>
    <t>Total Sales (A - B)</t>
  </si>
  <si>
    <t>Retail kWh Billed at Above Rate</t>
  </si>
  <si>
    <t>kWh Used to Determine Last FAC Rate Billed</t>
  </si>
  <si>
    <t>Non-Jurisdictional kWh included in Line 4</t>
  </si>
  <si>
    <t>(x)</t>
  </si>
  <si>
    <t>÷</t>
  </si>
  <si>
    <t>(÷)</t>
  </si>
  <si>
    <t>Ratio of Total Sales to KY Jursidictional Sales (Line 9 ÷ Line 10)</t>
  </si>
  <si>
    <t>Fuel Adjustment Clause Rate (Line 2 - Line 3)</t>
  </si>
  <si>
    <t>Expense Month:</t>
  </si>
  <si>
    <t>Economy Purchases</t>
  </si>
  <si>
    <t>Other Purchases</t>
  </si>
  <si>
    <t>Kilowatt-Hours</t>
  </si>
  <si>
    <r>
      <t xml:space="preserve">Note:  </t>
    </r>
    <r>
      <rPr>
        <vertAlign val="superscript"/>
        <sz val="10"/>
        <rFont val="Arial"/>
        <family val="2"/>
      </rPr>
      <t>(a)</t>
    </r>
    <r>
      <rPr>
        <sz val="10"/>
        <rFont val="Arial"/>
        <family val="2"/>
      </rPr>
      <t xml:space="preserve">  Forced Outage as defined in 807 KAR 5:056.</t>
    </r>
  </si>
  <si>
    <t>(b)</t>
  </si>
  <si>
    <r>
      <t>Other Purchases (substitute for Forced Outage</t>
    </r>
    <r>
      <rPr>
        <vertAlign val="superscript"/>
        <sz val="10"/>
        <rFont val="Arial"/>
        <family val="2"/>
      </rPr>
      <t>(a)</t>
    </r>
    <r>
      <rPr>
        <sz val="10"/>
        <rFont val="Arial"/>
        <family val="2"/>
      </rPr>
      <t xml:space="preserve">) </t>
    </r>
  </si>
  <si>
    <t>C. Non-Native Sales Fuel Costs</t>
  </si>
  <si>
    <t>Non-Native Sales Including Interchange Out</t>
  </si>
  <si>
    <t>E. Total Fuel Costs Previously Reported</t>
  </si>
  <si>
    <t xml:space="preserve">Total Company Over or (Under) Recovery </t>
  </si>
  <si>
    <t>Amount Over or (Under) Recovered in prior filings</t>
  </si>
  <si>
    <t xml:space="preserve"> </t>
  </si>
  <si>
    <t>F.  Prior Period Adjustment</t>
  </si>
  <si>
    <t>(a)</t>
  </si>
  <si>
    <t>(c)</t>
  </si>
  <si>
    <t>(d)</t>
  </si>
  <si>
    <t>(e)</t>
  </si>
  <si>
    <t>Sales Sm (Schedule 3, Line C)</t>
  </si>
  <si>
    <r>
      <rPr>
        <vertAlign val="superscript"/>
        <sz val="10"/>
        <rFont val="Arial"/>
        <family val="2"/>
      </rPr>
      <t xml:space="preserve">(a) </t>
    </r>
    <r>
      <rPr>
        <sz val="10"/>
        <rFont val="Arial"/>
        <family val="2"/>
      </rPr>
      <t>)</t>
    </r>
  </si>
  <si>
    <t>G.  Adjustment due to PJM Resettlements</t>
  </si>
  <si>
    <t>Kentucky Jurisdictional kWh Included in Line 4 (Line 4 - Line 5)</t>
  </si>
  <si>
    <t>Total Sales (Schedule 3, Line C)</t>
  </si>
  <si>
    <t>Adjustment</t>
  </si>
  <si>
    <t>Fuel Fm (Schedule 2, Line K)</t>
  </si>
  <si>
    <t>Net Fuel Related RTO Billing Line Items</t>
  </si>
  <si>
    <t>FAC Rate Billed ($/kWh)</t>
  </si>
  <si>
    <t>Rate ($/kWh)</t>
  </si>
  <si>
    <t>PRIOR PERIOD CORRECTIONS</t>
  </si>
  <si>
    <t>Fuel (assigned cost during Forced Outage(a))</t>
  </si>
  <si>
    <t>Fuel (substitute cost during Forced Outage(a))</t>
  </si>
  <si>
    <t>REVISED</t>
  </si>
  <si>
    <t>Base Fuel Rate (Fb/Sb) per PSC Order in Case No. 2021-00057</t>
  </si>
  <si>
    <t>Expense Month:  September 2022</t>
  </si>
  <si>
    <t>PRIOR PERIOD CORRECTION</t>
  </si>
  <si>
    <t>Original September 2022</t>
  </si>
  <si>
    <t>Revised September 2022</t>
  </si>
  <si>
    <t>Over/(Under) Recovery</t>
  </si>
  <si>
    <t>Source File for Before and After Schedule 1 Summary:</t>
  </si>
  <si>
    <t>Original FAC Filing Expense Month: 
November 2022</t>
  </si>
  <si>
    <t>Updated in FAC Filing Exp Month: 
September 2023</t>
  </si>
  <si>
    <t>Over/(Under)
Dollars ($)</t>
  </si>
  <si>
    <t>Revised</t>
  </si>
  <si>
    <t>September 2022</t>
  </si>
  <si>
    <t>Original</t>
  </si>
  <si>
    <t>Note: Correction of the September 2022 FAC rate due to non-native sales reported as 6,510,510 kWh instead of the correct kWh of 5,742,130 on Schedule 3, causing the</t>
  </si>
  <si>
    <t xml:space="preserve">   FAC rate to be corrected on line1 of this schedule.  See supporting schedules below.</t>
  </si>
  <si>
    <t>Expense Month:  June 2024</t>
  </si>
  <si>
    <t>Original June 2024 Schedule 6</t>
  </si>
  <si>
    <t>Revised June 2024 Schedule 6</t>
  </si>
  <si>
    <t>Exp Month: 
October 2024</t>
  </si>
  <si>
    <t>(b-a)</t>
  </si>
  <si>
    <t>(d-c)</t>
  </si>
  <si>
    <r>
      <t xml:space="preserve">Difference Between 
PSM and FAC    
Dollars ($) </t>
    </r>
    <r>
      <rPr>
        <b/>
        <vertAlign val="superscript"/>
        <sz val="10"/>
        <rFont val="Arial"/>
        <family val="2"/>
      </rPr>
      <t>(b)</t>
    </r>
  </si>
  <si>
    <r>
      <t xml:space="preserve">Settlement Update
Dollars ($) </t>
    </r>
    <r>
      <rPr>
        <b/>
        <vertAlign val="superscript"/>
        <sz val="10"/>
        <rFont val="Arial"/>
        <family val="2"/>
      </rPr>
      <t>(b)</t>
    </r>
  </si>
  <si>
    <r>
      <t>Updated in Exp Month: 
None</t>
    </r>
    <r>
      <rPr>
        <b/>
        <vertAlign val="superscript"/>
        <sz val="10"/>
        <rFont val="Arial"/>
        <family val="2"/>
      </rPr>
      <t xml:space="preserve"> (b)</t>
    </r>
  </si>
  <si>
    <r>
      <t xml:space="preserve">PSM Rider at 90% Customer Sharing   
Dollars ($) </t>
    </r>
    <r>
      <rPr>
        <b/>
        <vertAlign val="superscript"/>
        <sz val="10"/>
        <rFont val="Arial"/>
        <family val="2"/>
      </rPr>
      <t>(b)</t>
    </r>
  </si>
  <si>
    <r>
      <rPr>
        <vertAlign val="superscript"/>
        <sz val="10"/>
        <rFont val="Arial"/>
        <family val="2"/>
      </rPr>
      <t>(b)</t>
    </r>
    <r>
      <rPr>
        <sz val="10"/>
        <rFont val="Arial"/>
        <family val="2"/>
      </rPr>
      <t xml:space="preserve">  The Company discovered an inadvertent error when compiling the data request exhibit for PJM costs in STAFF-DR-01-043.  The Company has not made a correction.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</si>
</sst>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_);\(#,##0.000000\)"/>
    <numFmt numFmtId="165" formatCode="_(* #,##0_);_(* \(#,##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000_);_(* \(#,##0.000000\);_(* &quot;-&quot;??_);_(@_)"/>
    <numFmt numFmtId="169" formatCode="_(* #,##0.000000000000_);_(* \(#,##0.000000000000\);_(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FF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  <font>
      <i/>
      <sz val="11"/>
      <name val="Calibri"/>
      <family val="2"/>
    </font>
    <font>
      <sz val="10"/>
      <name val="Times New Roman"/>
      <family val="1"/>
    </font>
    <font>
      <b/>
      <vertAlign val="superscript"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7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6" applyNumberFormat="0" applyAlignment="0" applyProtection="0"/>
    <xf numFmtId="0" fontId="28" fillId="28" borderId="7" applyNumberFormat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30" borderId="6" applyNumberFormat="0" applyAlignment="0" applyProtection="0"/>
    <xf numFmtId="0" fontId="35" fillId="0" borderId="11" applyNumberFormat="0" applyFill="0" applyAlignment="0" applyProtection="0"/>
    <xf numFmtId="0" fontId="36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9" fillId="0" borderId="0"/>
    <xf numFmtId="0" fontId="7" fillId="0" borderId="0"/>
    <xf numFmtId="0" fontId="7" fillId="0" borderId="0"/>
    <xf numFmtId="0" fontId="24" fillId="0" borderId="0"/>
    <xf numFmtId="0" fontId="21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24" fillId="32" borderId="12" applyNumberFormat="0" applyFont="0" applyAlignment="0" applyProtection="0"/>
    <xf numFmtId="0" fontId="37" fillId="27" borderId="13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32" borderId="12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0" fontId="5" fillId="32" borderId="1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0" borderId="0"/>
    <xf numFmtId="0" fontId="1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4" fillId="0" borderId="0"/>
    <xf numFmtId="0" fontId="3" fillId="0" borderId="0"/>
    <xf numFmtId="0" fontId="2" fillId="0" borderId="0"/>
    <xf numFmtId="0" fontId="14" fillId="0" borderId="0"/>
    <xf numFmtId="0" fontId="1" fillId="0" borderId="0"/>
    <xf numFmtId="0" fontId="14" fillId="0" borderId="0"/>
  </cellStyleXfs>
  <cellXfs count="77">
    <xf numFmtId="0" fontId="0" fillId="0" borderId="0" xfId="0"/>
    <xf numFmtId="165" fontId="0" fillId="0" borderId="0" xfId="28" applyNumberFormat="1" applyFont="1" applyFill="1" applyAlignment="1">
      <alignment horizontal="center"/>
    </xf>
    <xf numFmtId="166" fontId="0" fillId="0" borderId="0" xfId="28" applyNumberFormat="1" applyFont="1" applyFill="1"/>
    <xf numFmtId="165" fontId="0" fillId="0" borderId="1" xfId="28" applyNumberFormat="1" applyFont="1" applyFill="1" applyBorder="1"/>
    <xf numFmtId="165" fontId="0" fillId="0" borderId="0" xfId="28" applyNumberFormat="1" applyFont="1" applyFill="1"/>
    <xf numFmtId="165" fontId="0" fillId="0" borderId="3" xfId="28" applyNumberFormat="1" applyFont="1" applyFill="1" applyBorder="1"/>
    <xf numFmtId="165" fontId="6" fillId="0" borderId="0" xfId="28" applyNumberFormat="1" applyFont="1" applyFill="1"/>
    <xf numFmtId="0" fontId="6" fillId="0" borderId="0" xfId="0" applyFont="1"/>
    <xf numFmtId="43" fontId="6" fillId="0" borderId="0" xfId="28" applyFont="1" applyFill="1"/>
    <xf numFmtId="0" fontId="7" fillId="0" borderId="0" xfId="384" quotePrefix="1" applyFont="1" applyAlignment="1">
      <alignment horizontal="center" vertical="center"/>
    </xf>
    <xf numFmtId="0" fontId="7" fillId="0" borderId="0" xfId="384" applyFont="1" applyAlignment="1">
      <alignment horizontal="center" vertical="center"/>
    </xf>
    <xf numFmtId="0" fontId="6" fillId="0" borderId="0" xfId="384" applyAlignment="1">
      <alignment horizontal="center"/>
    </xf>
    <xf numFmtId="0" fontId="6" fillId="0" borderId="0" xfId="384" quotePrefix="1" applyAlignment="1">
      <alignment horizontal="center"/>
    </xf>
    <xf numFmtId="0" fontId="6" fillId="0" borderId="0" xfId="384"/>
    <xf numFmtId="0" fontId="6" fillId="0" borderId="0" xfId="384" applyAlignment="1">
      <alignment horizontal="left"/>
    </xf>
    <xf numFmtId="0" fontId="6" fillId="0" borderId="0" xfId="384" quotePrefix="1" applyAlignment="1">
      <alignment horizontal="left"/>
    </xf>
    <xf numFmtId="44" fontId="6" fillId="0" borderId="0" xfId="384" applyNumberFormat="1"/>
    <xf numFmtId="43" fontId="6" fillId="0" borderId="0" xfId="28" applyFill="1"/>
    <xf numFmtId="168" fontId="9" fillId="0" borderId="1" xfId="28" applyNumberFormat="1" applyFont="1" applyFill="1" applyBorder="1"/>
    <xf numFmtId="168" fontId="0" fillId="0" borderId="0" xfId="28" applyNumberFormat="1" applyFont="1" applyFill="1"/>
    <xf numFmtId="168" fontId="0" fillId="0" borderId="3" xfId="28" applyNumberFormat="1" applyFont="1" applyFill="1" applyBorder="1"/>
    <xf numFmtId="164" fontId="0" fillId="0" borderId="0" xfId="28" applyNumberFormat="1" applyFont="1" applyFill="1"/>
    <xf numFmtId="0" fontId="8" fillId="0" borderId="0" xfId="384" applyFont="1" applyAlignment="1">
      <alignment horizontal="centerContinuous"/>
    </xf>
    <xf numFmtId="0" fontId="6" fillId="0" borderId="0" xfId="384" applyAlignment="1">
      <alignment horizontal="centerContinuous"/>
    </xf>
    <xf numFmtId="17" fontId="41" fillId="0" borderId="0" xfId="384" quotePrefix="1" applyNumberFormat="1" applyFont="1" applyAlignment="1">
      <alignment horizontal="center"/>
    </xf>
    <xf numFmtId="0" fontId="6" fillId="0" borderId="0" xfId="384" quotePrefix="1"/>
    <xf numFmtId="0" fontId="6" fillId="0" borderId="1" xfId="384" quotePrefix="1" applyBorder="1" applyAlignment="1">
      <alignment horizontal="left"/>
    </xf>
    <xf numFmtId="0" fontId="6" fillId="0" borderId="4" xfId="384" applyBorder="1"/>
    <xf numFmtId="0" fontId="7" fillId="0" borderId="4" xfId="384" applyFont="1" applyBorder="1" applyAlignment="1">
      <alignment horizontal="center" vertical="center"/>
    </xf>
    <xf numFmtId="7" fontId="7" fillId="0" borderId="4" xfId="384" applyNumberFormat="1" applyFont="1" applyBorder="1" applyAlignment="1">
      <alignment horizontal="center" vertical="center"/>
    </xf>
    <xf numFmtId="0" fontId="8" fillId="0" borderId="1" xfId="384" applyFont="1" applyBorder="1" applyAlignment="1">
      <alignment horizontal="center"/>
    </xf>
    <xf numFmtId="7" fontId="7" fillId="0" borderId="0" xfId="384" applyNumberFormat="1" applyFont="1" applyAlignment="1">
      <alignment horizontal="center" vertical="center"/>
    </xf>
    <xf numFmtId="169" fontId="6" fillId="0" borderId="0" xfId="28" applyNumberFormat="1" applyFill="1"/>
    <xf numFmtId="0" fontId="8" fillId="0" borderId="1" xfId="384" applyFont="1" applyBorder="1" applyAlignment="1">
      <alignment horizontal="center" wrapText="1"/>
    </xf>
    <xf numFmtId="44" fontId="6" fillId="0" borderId="0" xfId="28" quotePrefix="1" applyNumberFormat="1" applyFont="1" applyFill="1"/>
    <xf numFmtId="43" fontId="6" fillId="0" borderId="0" xfId="28" quotePrefix="1" applyFont="1" applyFill="1"/>
    <xf numFmtId="43" fontId="6" fillId="0" borderId="1" xfId="28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4" fillId="0" borderId="0" xfId="500" applyAlignment="1">
      <alignment vertical="center"/>
    </xf>
    <xf numFmtId="0" fontId="45" fillId="0" borderId="0" xfId="0" applyFont="1" applyAlignment="1">
      <alignment vertical="center"/>
    </xf>
    <xf numFmtId="0" fontId="44" fillId="0" borderId="0" xfId="500" applyFill="1" applyAlignment="1">
      <alignment vertical="center"/>
    </xf>
    <xf numFmtId="0" fontId="46" fillId="0" borderId="0" xfId="0" applyFont="1"/>
    <xf numFmtId="0" fontId="17" fillId="0" borderId="0" xfId="0" applyFont="1" applyAlignment="1">
      <alignment horizontal="center" vertical="center"/>
    </xf>
    <xf numFmtId="0" fontId="8" fillId="0" borderId="0" xfId="384" applyFont="1"/>
    <xf numFmtId="43" fontId="6" fillId="0" borderId="0" xfId="384" applyNumberFormat="1"/>
    <xf numFmtId="44" fontId="6" fillId="0" borderId="2" xfId="384" applyNumberFormat="1" applyBorder="1"/>
    <xf numFmtId="7" fontId="6" fillId="0" borderId="0" xfId="384" applyNumberFormat="1"/>
    <xf numFmtId="7" fontId="6" fillId="0" borderId="1" xfId="384" applyNumberFormat="1" applyBorder="1"/>
    <xf numFmtId="0" fontId="6" fillId="0" borderId="1" xfId="384" applyBorder="1"/>
    <xf numFmtId="44" fontId="6" fillId="0" borderId="0" xfId="28" applyNumberFormat="1" applyFont="1" applyFill="1"/>
    <xf numFmtId="44" fontId="6" fillId="0" borderId="5" xfId="384" applyNumberFormat="1" applyBorder="1"/>
    <xf numFmtId="17" fontId="8" fillId="0" borderId="0" xfId="384" quotePrefix="1" applyNumberFormat="1" applyFont="1" applyAlignment="1">
      <alignment horizontal="center"/>
    </xf>
    <xf numFmtId="0" fontId="8" fillId="0" borderId="0" xfId="384" applyFont="1" applyAlignment="1">
      <alignment horizontal="center" wrapText="1"/>
    </xf>
    <xf numFmtId="0" fontId="8" fillId="0" borderId="0" xfId="384" applyFont="1" applyAlignment="1">
      <alignment horizontal="right"/>
    </xf>
    <xf numFmtId="0" fontId="8" fillId="33" borderId="0" xfId="384" applyFont="1" applyFill="1" applyAlignment="1">
      <alignment horizontal="centerContinuous"/>
    </xf>
    <xf numFmtId="0" fontId="8" fillId="0" borderId="0" xfId="384" quotePrefix="1" applyFont="1" applyAlignment="1">
      <alignment horizontal="right"/>
    </xf>
    <xf numFmtId="14" fontId="6" fillId="0" borderId="0" xfId="384" applyNumberFormat="1" applyAlignment="1">
      <alignment horizontal="right"/>
    </xf>
    <xf numFmtId="1" fontId="11" fillId="0" borderId="0" xfId="384" quotePrefix="1" applyNumberFormat="1" applyFont="1"/>
    <xf numFmtId="44" fontId="6" fillId="0" borderId="1" xfId="384" applyNumberFormat="1" applyBorder="1"/>
    <xf numFmtId="17" fontId="8" fillId="0" borderId="0" xfId="384" quotePrefix="1" applyNumberFormat="1" applyFont="1"/>
    <xf numFmtId="0" fontId="8" fillId="0" borderId="0" xfId="384" applyFont="1" applyAlignment="1">
      <alignment horizontal="center"/>
    </xf>
    <xf numFmtId="0" fontId="8" fillId="0" borderId="1" xfId="384" quotePrefix="1" applyFont="1" applyBorder="1" applyAlignment="1">
      <alignment horizontal="center"/>
    </xf>
    <xf numFmtId="44" fontId="6" fillId="0" borderId="0" xfId="384" applyNumberFormat="1" applyAlignment="1">
      <alignment horizontal="right"/>
    </xf>
    <xf numFmtId="164" fontId="6" fillId="0" borderId="0" xfId="384" applyNumberFormat="1"/>
    <xf numFmtId="165" fontId="6" fillId="0" borderId="1" xfId="384" applyNumberFormat="1" applyBorder="1"/>
    <xf numFmtId="39" fontId="6" fillId="0" borderId="0" xfId="384" applyNumberFormat="1"/>
    <xf numFmtId="0" fontId="8" fillId="33" borderId="0" xfId="384" applyFont="1" applyFill="1" applyAlignment="1">
      <alignment horizontal="center"/>
    </xf>
    <xf numFmtId="167" fontId="6" fillId="0" borderId="0" xfId="384" applyNumberFormat="1"/>
    <xf numFmtId="0" fontId="6" fillId="0" borderId="1" xfId="384" applyBorder="1" applyAlignment="1">
      <alignment horizontal="left"/>
    </xf>
    <xf numFmtId="165" fontId="6" fillId="0" borderId="0" xfId="384" applyNumberFormat="1"/>
    <xf numFmtId="14" fontId="6" fillId="0" borderId="0" xfId="384" applyNumberFormat="1" applyAlignment="1">
      <alignment horizontal="center"/>
    </xf>
    <xf numFmtId="43" fontId="6" fillId="0" borderId="0" xfId="28" applyFont="1" applyFill="1" applyBorder="1"/>
    <xf numFmtId="0" fontId="6" fillId="0" borderId="0" xfId="384" quotePrefix="1" applyAlignment="1">
      <alignment horizontal="center" wrapText="1"/>
    </xf>
    <xf numFmtId="44" fontId="6" fillId="0" borderId="0" xfId="28" quotePrefix="1" applyNumberFormat="1" applyFont="1" applyFill="1" applyBorder="1"/>
    <xf numFmtId="43" fontId="6" fillId="0" borderId="0" xfId="28" quotePrefix="1" applyFont="1" applyFill="1" applyBorder="1"/>
    <xf numFmtId="44" fontId="6" fillId="0" borderId="0" xfId="28" applyNumberFormat="1" applyFont="1" applyFill="1" applyBorder="1"/>
  </cellXfs>
  <cellStyles count="507">
    <cellStyle name="20% - Accent1" xfId="1" builtinId="30" customBuiltin="1"/>
    <cellStyle name="20% - Accent1 2" xfId="272" xr:uid="{00000000-0005-0000-0000-000001000000}"/>
    <cellStyle name="20% - Accent2" xfId="2" builtinId="34" customBuiltin="1"/>
    <cellStyle name="20% - Accent2 2" xfId="274" xr:uid="{00000000-0005-0000-0000-000003000000}"/>
    <cellStyle name="20% - Accent3" xfId="3" builtinId="38" customBuiltin="1"/>
    <cellStyle name="20% - Accent3 2" xfId="276" xr:uid="{00000000-0005-0000-0000-000005000000}"/>
    <cellStyle name="20% - Accent4" xfId="4" builtinId="42" customBuiltin="1"/>
    <cellStyle name="20% - Accent4 2" xfId="278" xr:uid="{00000000-0005-0000-0000-000007000000}"/>
    <cellStyle name="20% - Accent5" xfId="5" builtinId="46" customBuiltin="1"/>
    <cellStyle name="20% - Accent5 2" xfId="280" xr:uid="{00000000-0005-0000-0000-000009000000}"/>
    <cellStyle name="20% - Accent6" xfId="6" builtinId="50" customBuiltin="1"/>
    <cellStyle name="20% - Accent6 2" xfId="282" xr:uid="{00000000-0005-0000-0000-00000B000000}"/>
    <cellStyle name="40% - Accent1" xfId="7" builtinId="31" customBuiltin="1"/>
    <cellStyle name="40% - Accent1 2" xfId="273" xr:uid="{00000000-0005-0000-0000-00000D000000}"/>
    <cellStyle name="40% - Accent2" xfId="8" builtinId="35" customBuiltin="1"/>
    <cellStyle name="40% - Accent2 2" xfId="275" xr:uid="{00000000-0005-0000-0000-00000F000000}"/>
    <cellStyle name="40% - Accent3" xfId="9" builtinId="39" customBuiltin="1"/>
    <cellStyle name="40% - Accent3 2" xfId="277" xr:uid="{00000000-0005-0000-0000-000011000000}"/>
    <cellStyle name="40% - Accent4" xfId="10" builtinId="43" customBuiltin="1"/>
    <cellStyle name="40% - Accent4 2" xfId="279" xr:uid="{00000000-0005-0000-0000-000013000000}"/>
    <cellStyle name="40% - Accent5" xfId="11" builtinId="47" customBuiltin="1"/>
    <cellStyle name="40% - Accent5 2" xfId="281" xr:uid="{00000000-0005-0000-0000-000015000000}"/>
    <cellStyle name="40% - Accent6" xfId="12" builtinId="51" customBuiltin="1"/>
    <cellStyle name="40% - Accent6 2" xfId="283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10" xfId="490" xr:uid="{00000000-0005-0000-0000-000028000000}"/>
    <cellStyle name="Comma 10 2" xfId="29" xr:uid="{00000000-0005-0000-0000-000029000000}"/>
    <cellStyle name="Comma 10 2 2" xfId="287" xr:uid="{00000000-0005-0000-0000-00002A000000}"/>
    <cellStyle name="Comma 13 2" xfId="30" xr:uid="{00000000-0005-0000-0000-00002B000000}"/>
    <cellStyle name="Comma 13 2 2" xfId="288" xr:uid="{00000000-0005-0000-0000-00002C000000}"/>
    <cellStyle name="Comma 13 3" xfId="31" xr:uid="{00000000-0005-0000-0000-00002D000000}"/>
    <cellStyle name="Comma 13 3 2" xfId="289" xr:uid="{00000000-0005-0000-0000-00002E000000}"/>
    <cellStyle name="Comma 14 2" xfId="32" xr:uid="{00000000-0005-0000-0000-00002F000000}"/>
    <cellStyle name="Comma 14 2 2" xfId="290" xr:uid="{00000000-0005-0000-0000-000030000000}"/>
    <cellStyle name="Comma 14 3" xfId="33" xr:uid="{00000000-0005-0000-0000-000031000000}"/>
    <cellStyle name="Comma 14 3 2" xfId="291" xr:uid="{00000000-0005-0000-0000-000032000000}"/>
    <cellStyle name="Comma 15" xfId="34" xr:uid="{00000000-0005-0000-0000-000033000000}"/>
    <cellStyle name="Comma 15 2" xfId="35" xr:uid="{00000000-0005-0000-0000-000034000000}"/>
    <cellStyle name="Comma 15 2 2" xfId="293" xr:uid="{00000000-0005-0000-0000-000035000000}"/>
    <cellStyle name="Comma 15 3" xfId="36" xr:uid="{00000000-0005-0000-0000-000036000000}"/>
    <cellStyle name="Comma 15 3 2" xfId="294" xr:uid="{00000000-0005-0000-0000-000037000000}"/>
    <cellStyle name="Comma 15 4" xfId="37" xr:uid="{00000000-0005-0000-0000-000038000000}"/>
    <cellStyle name="Comma 15 4 2" xfId="295" xr:uid="{00000000-0005-0000-0000-000039000000}"/>
    <cellStyle name="Comma 15 5" xfId="292" xr:uid="{00000000-0005-0000-0000-00003A000000}"/>
    <cellStyle name="Comma 16 2" xfId="38" xr:uid="{00000000-0005-0000-0000-00003B000000}"/>
    <cellStyle name="Comma 16 2 2" xfId="296" xr:uid="{00000000-0005-0000-0000-00003C000000}"/>
    <cellStyle name="Comma 17 2" xfId="39" xr:uid="{00000000-0005-0000-0000-00003D000000}"/>
    <cellStyle name="Comma 17 2 2" xfId="297" xr:uid="{00000000-0005-0000-0000-00003E000000}"/>
    <cellStyle name="Comma 18 2" xfId="40" xr:uid="{00000000-0005-0000-0000-00003F000000}"/>
    <cellStyle name="Comma 18 2 2" xfId="298" xr:uid="{00000000-0005-0000-0000-000040000000}"/>
    <cellStyle name="Comma 2" xfId="493" xr:uid="{00000000-0005-0000-0000-000041000000}"/>
    <cellStyle name="Comma 2 2" xfId="41" xr:uid="{00000000-0005-0000-0000-000042000000}"/>
    <cellStyle name="Comma 2 2 2" xfId="299" xr:uid="{00000000-0005-0000-0000-000043000000}"/>
    <cellStyle name="Comma 2 3" xfId="42" xr:uid="{00000000-0005-0000-0000-000044000000}"/>
    <cellStyle name="Comma 2 3 2" xfId="300" xr:uid="{00000000-0005-0000-0000-000045000000}"/>
    <cellStyle name="Comma 2 4" xfId="43" xr:uid="{00000000-0005-0000-0000-000046000000}"/>
    <cellStyle name="Comma 2 4 2" xfId="301" xr:uid="{00000000-0005-0000-0000-000047000000}"/>
    <cellStyle name="Comma 21" xfId="44" xr:uid="{00000000-0005-0000-0000-000048000000}"/>
    <cellStyle name="Comma 21 2" xfId="45" xr:uid="{00000000-0005-0000-0000-000049000000}"/>
    <cellStyle name="Comma 21 2 2" xfId="303" xr:uid="{00000000-0005-0000-0000-00004A000000}"/>
    <cellStyle name="Comma 21 3" xfId="46" xr:uid="{00000000-0005-0000-0000-00004B000000}"/>
    <cellStyle name="Comma 21 3 2" xfId="304" xr:uid="{00000000-0005-0000-0000-00004C000000}"/>
    <cellStyle name="Comma 21 4" xfId="302" xr:uid="{00000000-0005-0000-0000-00004D000000}"/>
    <cellStyle name="Comma 25 2" xfId="47" xr:uid="{00000000-0005-0000-0000-00004E000000}"/>
    <cellStyle name="Comma 25 2 2" xfId="305" xr:uid="{00000000-0005-0000-0000-00004F000000}"/>
    <cellStyle name="Comma 25 3" xfId="48" xr:uid="{00000000-0005-0000-0000-000050000000}"/>
    <cellStyle name="Comma 25 3 2" xfId="306" xr:uid="{00000000-0005-0000-0000-000051000000}"/>
    <cellStyle name="Comma 27 2" xfId="49" xr:uid="{00000000-0005-0000-0000-000052000000}"/>
    <cellStyle name="Comma 27 2 2" xfId="307" xr:uid="{00000000-0005-0000-0000-000053000000}"/>
    <cellStyle name="Comma 27 3" xfId="50" xr:uid="{00000000-0005-0000-0000-000054000000}"/>
    <cellStyle name="Comma 27 3 2" xfId="308" xr:uid="{00000000-0005-0000-0000-000055000000}"/>
    <cellStyle name="Comma 29" xfId="51" xr:uid="{00000000-0005-0000-0000-000056000000}"/>
    <cellStyle name="Comma 29 2" xfId="52" xr:uid="{00000000-0005-0000-0000-000057000000}"/>
    <cellStyle name="Comma 29 2 2" xfId="310" xr:uid="{00000000-0005-0000-0000-000058000000}"/>
    <cellStyle name="Comma 29 3" xfId="53" xr:uid="{00000000-0005-0000-0000-000059000000}"/>
    <cellStyle name="Comma 29 3 2" xfId="311" xr:uid="{00000000-0005-0000-0000-00005A000000}"/>
    <cellStyle name="Comma 29 4" xfId="309" xr:uid="{00000000-0005-0000-0000-00005B000000}"/>
    <cellStyle name="Comma 3" xfId="494" xr:uid="{00000000-0005-0000-0000-00005C000000}"/>
    <cellStyle name="Comma 3 2" xfId="54" xr:uid="{00000000-0005-0000-0000-00005D000000}"/>
    <cellStyle name="Comma 3 2 2" xfId="312" xr:uid="{00000000-0005-0000-0000-00005E000000}"/>
    <cellStyle name="Comma 3 3" xfId="55" xr:uid="{00000000-0005-0000-0000-00005F000000}"/>
    <cellStyle name="Comma 3 3 2" xfId="313" xr:uid="{00000000-0005-0000-0000-000060000000}"/>
    <cellStyle name="Comma 3 4" xfId="56" xr:uid="{00000000-0005-0000-0000-000061000000}"/>
    <cellStyle name="Comma 3 4 2" xfId="314" xr:uid="{00000000-0005-0000-0000-000062000000}"/>
    <cellStyle name="Comma 3 5" xfId="498" xr:uid="{00000000-0005-0000-0000-000063000000}"/>
    <cellStyle name="Comma 33" xfId="57" xr:uid="{00000000-0005-0000-0000-000064000000}"/>
    <cellStyle name="Comma 33 2" xfId="58" xr:uid="{00000000-0005-0000-0000-000065000000}"/>
    <cellStyle name="Comma 33 2 2" xfId="316" xr:uid="{00000000-0005-0000-0000-000066000000}"/>
    <cellStyle name="Comma 33 3" xfId="59" xr:uid="{00000000-0005-0000-0000-000067000000}"/>
    <cellStyle name="Comma 33 3 2" xfId="317" xr:uid="{00000000-0005-0000-0000-000068000000}"/>
    <cellStyle name="Comma 33 4" xfId="315" xr:uid="{00000000-0005-0000-0000-000069000000}"/>
    <cellStyle name="Comma 36" xfId="60" xr:uid="{00000000-0005-0000-0000-00006A000000}"/>
    <cellStyle name="Comma 36 2" xfId="61" xr:uid="{00000000-0005-0000-0000-00006B000000}"/>
    <cellStyle name="Comma 36 3" xfId="62" xr:uid="{00000000-0005-0000-0000-00006C000000}"/>
    <cellStyle name="Comma 37" xfId="63" xr:uid="{00000000-0005-0000-0000-00006D000000}"/>
    <cellStyle name="Comma 37 2" xfId="64" xr:uid="{00000000-0005-0000-0000-00006E000000}"/>
    <cellStyle name="Comma 37 2 2" xfId="319" xr:uid="{00000000-0005-0000-0000-00006F000000}"/>
    <cellStyle name="Comma 37 3" xfId="65" xr:uid="{00000000-0005-0000-0000-000070000000}"/>
    <cellStyle name="Comma 37 3 2" xfId="320" xr:uid="{00000000-0005-0000-0000-000071000000}"/>
    <cellStyle name="Comma 37 4" xfId="318" xr:uid="{00000000-0005-0000-0000-000072000000}"/>
    <cellStyle name="Comma 38" xfId="66" xr:uid="{00000000-0005-0000-0000-000073000000}"/>
    <cellStyle name="Comma 38 2" xfId="67" xr:uid="{00000000-0005-0000-0000-000074000000}"/>
    <cellStyle name="Comma 38 2 2" xfId="322" xr:uid="{00000000-0005-0000-0000-000075000000}"/>
    <cellStyle name="Comma 38 3" xfId="321" xr:uid="{00000000-0005-0000-0000-000076000000}"/>
    <cellStyle name="Comma 39" xfId="68" xr:uid="{00000000-0005-0000-0000-000077000000}"/>
    <cellStyle name="Comma 40" xfId="69" xr:uid="{00000000-0005-0000-0000-000078000000}"/>
    <cellStyle name="Comma 40 2" xfId="70" xr:uid="{00000000-0005-0000-0000-000079000000}"/>
    <cellStyle name="Comma 40 2 2" xfId="324" xr:uid="{00000000-0005-0000-0000-00007A000000}"/>
    <cellStyle name="Comma 40 3" xfId="323" xr:uid="{00000000-0005-0000-0000-00007B000000}"/>
    <cellStyle name="Comma 41" xfId="71" xr:uid="{00000000-0005-0000-0000-00007C000000}"/>
    <cellStyle name="Comma 41 2" xfId="72" xr:uid="{00000000-0005-0000-0000-00007D000000}"/>
    <cellStyle name="Comma 41 2 2" xfId="326" xr:uid="{00000000-0005-0000-0000-00007E000000}"/>
    <cellStyle name="Comma 41 3" xfId="325" xr:uid="{00000000-0005-0000-0000-00007F000000}"/>
    <cellStyle name="Comma 45" xfId="73" xr:uid="{00000000-0005-0000-0000-000080000000}"/>
    <cellStyle name="Comma 45 2" xfId="74" xr:uid="{00000000-0005-0000-0000-000081000000}"/>
    <cellStyle name="Comma 45 2 2" xfId="328" xr:uid="{00000000-0005-0000-0000-000082000000}"/>
    <cellStyle name="Comma 45 3" xfId="327" xr:uid="{00000000-0005-0000-0000-000083000000}"/>
    <cellStyle name="Comma 50" xfId="75" xr:uid="{00000000-0005-0000-0000-000084000000}"/>
    <cellStyle name="Comma 50 2" xfId="76" xr:uid="{00000000-0005-0000-0000-000085000000}"/>
    <cellStyle name="Comma 50 2 2" xfId="330" xr:uid="{00000000-0005-0000-0000-000086000000}"/>
    <cellStyle name="Comma 50 3" xfId="329" xr:uid="{00000000-0005-0000-0000-000087000000}"/>
    <cellStyle name="Comma 55" xfId="77" xr:uid="{00000000-0005-0000-0000-000088000000}"/>
    <cellStyle name="Comma 55 2" xfId="78" xr:uid="{00000000-0005-0000-0000-000089000000}"/>
    <cellStyle name="Comma 55 2 2" xfId="332" xr:uid="{00000000-0005-0000-0000-00008A000000}"/>
    <cellStyle name="Comma 55 3" xfId="331" xr:uid="{00000000-0005-0000-0000-00008B000000}"/>
    <cellStyle name="Comma 58 2" xfId="79" xr:uid="{00000000-0005-0000-0000-00008C000000}"/>
    <cellStyle name="Comma 58 2 2" xfId="333" xr:uid="{00000000-0005-0000-0000-00008D000000}"/>
    <cellStyle name="Comma 59 2" xfId="80" xr:uid="{00000000-0005-0000-0000-00008E000000}"/>
    <cellStyle name="Comma 59 2 2" xfId="334" xr:uid="{00000000-0005-0000-0000-00008F000000}"/>
    <cellStyle name="Comma 62" xfId="81" xr:uid="{00000000-0005-0000-0000-000090000000}"/>
    <cellStyle name="Comma 62 2" xfId="335" xr:uid="{00000000-0005-0000-0000-000091000000}"/>
    <cellStyle name="Comma 63" xfId="82" xr:uid="{00000000-0005-0000-0000-000092000000}"/>
    <cellStyle name="Comma 63 2" xfId="336" xr:uid="{00000000-0005-0000-0000-000093000000}"/>
    <cellStyle name="Comma 65" xfId="83" xr:uid="{00000000-0005-0000-0000-000094000000}"/>
    <cellStyle name="Comma 65 2" xfId="337" xr:uid="{00000000-0005-0000-0000-000095000000}"/>
    <cellStyle name="Comma 66" xfId="84" xr:uid="{00000000-0005-0000-0000-000096000000}"/>
    <cellStyle name="Comma 66 2" xfId="338" xr:uid="{00000000-0005-0000-0000-000097000000}"/>
    <cellStyle name="Comma 9" xfId="85" xr:uid="{00000000-0005-0000-0000-000098000000}"/>
    <cellStyle name="Comma 9 2" xfId="86" xr:uid="{00000000-0005-0000-0000-000099000000}"/>
    <cellStyle name="Comma 9 2 2" xfId="340" xr:uid="{00000000-0005-0000-0000-00009A000000}"/>
    <cellStyle name="Comma 9 3" xfId="87" xr:uid="{00000000-0005-0000-0000-00009B000000}"/>
    <cellStyle name="Comma 9 3 2" xfId="341" xr:uid="{00000000-0005-0000-0000-00009C000000}"/>
    <cellStyle name="Comma 9 4" xfId="339" xr:uid="{00000000-0005-0000-0000-00009D000000}"/>
    <cellStyle name="Currency 13" xfId="88" xr:uid="{00000000-0005-0000-0000-00009F000000}"/>
    <cellStyle name="Currency 13 2" xfId="89" xr:uid="{00000000-0005-0000-0000-0000A0000000}"/>
    <cellStyle name="Currency 13 2 2" xfId="343" xr:uid="{00000000-0005-0000-0000-0000A1000000}"/>
    <cellStyle name="Currency 13 3" xfId="90" xr:uid="{00000000-0005-0000-0000-0000A2000000}"/>
    <cellStyle name="Currency 13 3 2" xfId="344" xr:uid="{00000000-0005-0000-0000-0000A3000000}"/>
    <cellStyle name="Currency 13 4" xfId="342" xr:uid="{00000000-0005-0000-0000-0000A4000000}"/>
    <cellStyle name="Currency 14" xfId="91" xr:uid="{00000000-0005-0000-0000-0000A5000000}"/>
    <cellStyle name="Currency 14 2" xfId="92" xr:uid="{00000000-0005-0000-0000-0000A6000000}"/>
    <cellStyle name="Currency 14 2 2" xfId="346" xr:uid="{00000000-0005-0000-0000-0000A7000000}"/>
    <cellStyle name="Currency 14 3" xfId="93" xr:uid="{00000000-0005-0000-0000-0000A8000000}"/>
    <cellStyle name="Currency 14 3 2" xfId="347" xr:uid="{00000000-0005-0000-0000-0000A9000000}"/>
    <cellStyle name="Currency 14 4" xfId="345" xr:uid="{00000000-0005-0000-0000-0000AA000000}"/>
    <cellStyle name="Currency 19" xfId="94" xr:uid="{00000000-0005-0000-0000-0000AB000000}"/>
    <cellStyle name="Currency 19 2" xfId="95" xr:uid="{00000000-0005-0000-0000-0000AC000000}"/>
    <cellStyle name="Currency 19 3" xfId="96" xr:uid="{00000000-0005-0000-0000-0000AD000000}"/>
    <cellStyle name="Currency 2" xfId="285" xr:uid="{00000000-0005-0000-0000-0000AE000000}"/>
    <cellStyle name="Currency 2 2" xfId="97" xr:uid="{00000000-0005-0000-0000-0000AF000000}"/>
    <cellStyle name="Currency 2 2 2" xfId="348" xr:uid="{00000000-0005-0000-0000-0000B0000000}"/>
    <cellStyle name="Currency 2 3" xfId="98" xr:uid="{00000000-0005-0000-0000-0000B1000000}"/>
    <cellStyle name="Currency 2 3 2" xfId="349" xr:uid="{00000000-0005-0000-0000-0000B2000000}"/>
    <cellStyle name="Currency 2 4" xfId="99" xr:uid="{00000000-0005-0000-0000-0000B3000000}"/>
    <cellStyle name="Currency 2 4 2" xfId="350" xr:uid="{00000000-0005-0000-0000-0000B4000000}"/>
    <cellStyle name="Currency 2 5" xfId="100" xr:uid="{00000000-0005-0000-0000-0000B5000000}"/>
    <cellStyle name="Currency 2 5 2" xfId="351" xr:uid="{00000000-0005-0000-0000-0000B6000000}"/>
    <cellStyle name="Currency 21" xfId="101" xr:uid="{00000000-0005-0000-0000-0000B7000000}"/>
    <cellStyle name="Currency 21 2" xfId="102" xr:uid="{00000000-0005-0000-0000-0000B8000000}"/>
    <cellStyle name="Currency 21 2 2" xfId="353" xr:uid="{00000000-0005-0000-0000-0000B9000000}"/>
    <cellStyle name="Currency 21 3" xfId="103" xr:uid="{00000000-0005-0000-0000-0000BA000000}"/>
    <cellStyle name="Currency 21 3 2" xfId="354" xr:uid="{00000000-0005-0000-0000-0000BB000000}"/>
    <cellStyle name="Currency 21 4" xfId="352" xr:uid="{00000000-0005-0000-0000-0000BC000000}"/>
    <cellStyle name="Currency 28" xfId="104" xr:uid="{00000000-0005-0000-0000-0000BD000000}"/>
    <cellStyle name="Currency 28 2" xfId="105" xr:uid="{00000000-0005-0000-0000-0000BE000000}"/>
    <cellStyle name="Currency 28 2 2" xfId="356" xr:uid="{00000000-0005-0000-0000-0000BF000000}"/>
    <cellStyle name="Currency 28 3" xfId="106" xr:uid="{00000000-0005-0000-0000-0000C0000000}"/>
    <cellStyle name="Currency 28 3 2" xfId="357" xr:uid="{00000000-0005-0000-0000-0000C1000000}"/>
    <cellStyle name="Currency 28 4" xfId="355" xr:uid="{00000000-0005-0000-0000-0000C2000000}"/>
    <cellStyle name="Currency 29" xfId="107" xr:uid="{00000000-0005-0000-0000-0000C3000000}"/>
    <cellStyle name="Currency 29 2" xfId="108" xr:uid="{00000000-0005-0000-0000-0000C4000000}"/>
    <cellStyle name="Currency 29 2 2" xfId="359" xr:uid="{00000000-0005-0000-0000-0000C5000000}"/>
    <cellStyle name="Currency 29 3" xfId="358" xr:uid="{00000000-0005-0000-0000-0000C6000000}"/>
    <cellStyle name="Currency 3 2" xfId="109" xr:uid="{00000000-0005-0000-0000-0000C7000000}"/>
    <cellStyle name="Currency 3 2 2" xfId="360" xr:uid="{00000000-0005-0000-0000-0000C8000000}"/>
    <cellStyle name="Currency 30 2" xfId="110" xr:uid="{00000000-0005-0000-0000-0000C9000000}"/>
    <cellStyle name="Currency 30 2 2" xfId="361" xr:uid="{00000000-0005-0000-0000-0000CA000000}"/>
    <cellStyle name="Currency 32" xfId="111" xr:uid="{00000000-0005-0000-0000-0000CB000000}"/>
    <cellStyle name="Currency 32 2" xfId="112" xr:uid="{00000000-0005-0000-0000-0000CC000000}"/>
    <cellStyle name="Currency 32 2 2" xfId="363" xr:uid="{00000000-0005-0000-0000-0000CD000000}"/>
    <cellStyle name="Currency 32 3" xfId="362" xr:uid="{00000000-0005-0000-0000-0000CE000000}"/>
    <cellStyle name="Currency 33 2" xfId="113" xr:uid="{00000000-0005-0000-0000-0000CF000000}"/>
    <cellStyle name="Currency 33 2 2" xfId="364" xr:uid="{00000000-0005-0000-0000-0000D0000000}"/>
    <cellStyle name="Currency 34 2" xfId="114" xr:uid="{00000000-0005-0000-0000-0000D1000000}"/>
    <cellStyle name="Currency 34 2 2" xfId="365" xr:uid="{00000000-0005-0000-0000-0000D2000000}"/>
    <cellStyle name="Currency 35" xfId="115" xr:uid="{00000000-0005-0000-0000-0000D3000000}"/>
    <cellStyle name="Currency 35 2" xfId="116" xr:uid="{00000000-0005-0000-0000-0000D4000000}"/>
    <cellStyle name="Currency 35 2 2" xfId="367" xr:uid="{00000000-0005-0000-0000-0000D5000000}"/>
    <cellStyle name="Currency 35 3" xfId="366" xr:uid="{00000000-0005-0000-0000-0000D6000000}"/>
    <cellStyle name="Currency 36" xfId="117" xr:uid="{00000000-0005-0000-0000-0000D7000000}"/>
    <cellStyle name="Currency 36 2" xfId="118" xr:uid="{00000000-0005-0000-0000-0000D8000000}"/>
    <cellStyle name="Currency 36 2 2" xfId="369" xr:uid="{00000000-0005-0000-0000-0000D9000000}"/>
    <cellStyle name="Currency 36 3" xfId="368" xr:uid="{00000000-0005-0000-0000-0000DA000000}"/>
    <cellStyle name="Currency 37" xfId="119" xr:uid="{00000000-0005-0000-0000-0000DB000000}"/>
    <cellStyle name="Currency 37 2" xfId="120" xr:uid="{00000000-0005-0000-0000-0000DC000000}"/>
    <cellStyle name="Currency 37 2 2" xfId="371" xr:uid="{00000000-0005-0000-0000-0000DD000000}"/>
    <cellStyle name="Currency 37 3" xfId="370" xr:uid="{00000000-0005-0000-0000-0000DE000000}"/>
    <cellStyle name="Currency 38" xfId="121" xr:uid="{00000000-0005-0000-0000-0000DF000000}"/>
    <cellStyle name="Currency 38 2" xfId="122" xr:uid="{00000000-0005-0000-0000-0000E0000000}"/>
    <cellStyle name="Currency 38 2 2" xfId="373" xr:uid="{00000000-0005-0000-0000-0000E1000000}"/>
    <cellStyle name="Currency 38 3" xfId="372" xr:uid="{00000000-0005-0000-0000-0000E2000000}"/>
    <cellStyle name="Currency 39 2" xfId="123" xr:uid="{00000000-0005-0000-0000-0000E3000000}"/>
    <cellStyle name="Currency 39 2 2" xfId="374" xr:uid="{00000000-0005-0000-0000-0000E4000000}"/>
    <cellStyle name="Currency 40 2" xfId="124" xr:uid="{00000000-0005-0000-0000-0000E5000000}"/>
    <cellStyle name="Currency 40 2 2" xfId="375" xr:uid="{00000000-0005-0000-0000-0000E6000000}"/>
    <cellStyle name="Currency 43" xfId="125" xr:uid="{00000000-0005-0000-0000-0000E7000000}"/>
    <cellStyle name="Currency 43 2" xfId="376" xr:uid="{00000000-0005-0000-0000-0000E8000000}"/>
    <cellStyle name="Currency 44" xfId="126" xr:uid="{00000000-0005-0000-0000-0000E9000000}"/>
    <cellStyle name="Currency 44 2" xfId="377" xr:uid="{00000000-0005-0000-0000-0000EA000000}"/>
    <cellStyle name="Currency 45" xfId="127" xr:uid="{00000000-0005-0000-0000-0000EB000000}"/>
    <cellStyle name="Currency 45 2" xfId="378" xr:uid="{00000000-0005-0000-0000-0000EC000000}"/>
    <cellStyle name="Currency 46" xfId="128" xr:uid="{00000000-0005-0000-0000-0000ED000000}"/>
    <cellStyle name="Currency 46 2" xfId="379" xr:uid="{00000000-0005-0000-0000-0000EE000000}"/>
    <cellStyle name="Currency 7" xfId="129" xr:uid="{00000000-0005-0000-0000-0000EF000000}"/>
    <cellStyle name="Currency 7 2" xfId="130" xr:uid="{00000000-0005-0000-0000-0000F0000000}"/>
    <cellStyle name="Currency 7 2 2" xfId="381" xr:uid="{00000000-0005-0000-0000-0000F1000000}"/>
    <cellStyle name="Currency 7 3" xfId="131" xr:uid="{00000000-0005-0000-0000-0000F2000000}"/>
    <cellStyle name="Currency 7 3 2" xfId="382" xr:uid="{00000000-0005-0000-0000-0000F3000000}"/>
    <cellStyle name="Currency 7 4" xfId="380" xr:uid="{00000000-0005-0000-0000-0000F4000000}"/>
    <cellStyle name="Explanatory Text" xfId="132" builtinId="53" customBuiltin="1"/>
    <cellStyle name="Good" xfId="133" builtinId="26" customBuiltin="1"/>
    <cellStyle name="Heading 1" xfId="134" builtinId="16" customBuiltin="1"/>
    <cellStyle name="Heading 2" xfId="135" builtinId="17" customBuiltin="1"/>
    <cellStyle name="Heading 3" xfId="136" builtinId="18" customBuiltin="1"/>
    <cellStyle name="Heading 4" xfId="137" builtinId="19" customBuiltin="1"/>
    <cellStyle name="Hyperlink" xfId="500" builtinId="8"/>
    <cellStyle name="Input" xfId="138" builtinId="20" customBuiltin="1"/>
    <cellStyle name="Linked Cell" xfId="139" builtinId="24" customBuiltin="1"/>
    <cellStyle name="Neutral" xfId="140" builtinId="28" customBuiltin="1"/>
    <cellStyle name="Normal" xfId="0" builtinId="0"/>
    <cellStyle name="Normal 10" xfId="141" xr:uid="{00000000-0005-0000-0000-000000010000}"/>
    <cellStyle name="Normal 10 2" xfId="142" xr:uid="{00000000-0005-0000-0000-000001010000}"/>
    <cellStyle name="Normal 10 2 2" xfId="384" xr:uid="{00000000-0005-0000-0000-000002010000}"/>
    <cellStyle name="Normal 10 3" xfId="143" xr:uid="{00000000-0005-0000-0000-000003010000}"/>
    <cellStyle name="Normal 10 3 2" xfId="385" xr:uid="{00000000-0005-0000-0000-000004010000}"/>
    <cellStyle name="Normal 10 4" xfId="144" xr:uid="{00000000-0005-0000-0000-000005010000}"/>
    <cellStyle name="Normal 10 4 2" xfId="386" xr:uid="{00000000-0005-0000-0000-000006010000}"/>
    <cellStyle name="Normal 10 5" xfId="145" xr:uid="{00000000-0005-0000-0000-000007010000}"/>
    <cellStyle name="Normal 10 5 2" xfId="387" xr:uid="{00000000-0005-0000-0000-000008010000}"/>
    <cellStyle name="Normal 10 6" xfId="383" xr:uid="{00000000-0005-0000-0000-000009010000}"/>
    <cellStyle name="Normal 11 2" xfId="146" xr:uid="{00000000-0005-0000-0000-00000A010000}"/>
    <cellStyle name="Normal 11 2 2" xfId="388" xr:uid="{00000000-0005-0000-0000-00000B010000}"/>
    <cellStyle name="Normal 11 3" xfId="506" xr:uid="{B18B9970-4C34-4812-B2E5-401D10EEA26A}"/>
    <cellStyle name="Normal 14" xfId="147" xr:uid="{00000000-0005-0000-0000-00000C010000}"/>
    <cellStyle name="Normal 14 2" xfId="148" xr:uid="{00000000-0005-0000-0000-00000D010000}"/>
    <cellStyle name="Normal 14 2 2" xfId="390" xr:uid="{00000000-0005-0000-0000-00000E010000}"/>
    <cellStyle name="Normal 14 3" xfId="149" xr:uid="{00000000-0005-0000-0000-00000F010000}"/>
    <cellStyle name="Normal 14 3 2" xfId="391" xr:uid="{00000000-0005-0000-0000-000010010000}"/>
    <cellStyle name="Normal 14 4" xfId="389" xr:uid="{00000000-0005-0000-0000-000011010000}"/>
    <cellStyle name="Normal 15 2" xfId="150" xr:uid="{00000000-0005-0000-0000-000012010000}"/>
    <cellStyle name="Normal 15 2 2" xfId="392" xr:uid="{00000000-0005-0000-0000-000013010000}"/>
    <cellStyle name="Normal 15 3" xfId="151" xr:uid="{00000000-0005-0000-0000-000014010000}"/>
    <cellStyle name="Normal 15 3 2" xfId="393" xr:uid="{00000000-0005-0000-0000-000015010000}"/>
    <cellStyle name="Normal 16 2" xfId="496" xr:uid="{00000000-0005-0000-0000-000016010000}"/>
    <cellStyle name="Normal 17 2" xfId="152" xr:uid="{00000000-0005-0000-0000-000017010000}"/>
    <cellStyle name="Normal 17 2 2" xfId="394" xr:uid="{00000000-0005-0000-0000-000018010000}"/>
    <cellStyle name="Normal 17 3" xfId="153" xr:uid="{00000000-0005-0000-0000-000019010000}"/>
    <cellStyle name="Normal 17 3 2" xfId="395" xr:uid="{00000000-0005-0000-0000-00001A010000}"/>
    <cellStyle name="Normal 18" xfId="154" xr:uid="{00000000-0005-0000-0000-00001B010000}"/>
    <cellStyle name="Normal 18 2" xfId="155" xr:uid="{00000000-0005-0000-0000-00001C010000}"/>
    <cellStyle name="Normal 18 3" xfId="156" xr:uid="{00000000-0005-0000-0000-00001D010000}"/>
    <cellStyle name="Normal 18 4" xfId="157" xr:uid="{00000000-0005-0000-0000-00001E010000}"/>
    <cellStyle name="Normal 18 4 2" xfId="396" xr:uid="{00000000-0005-0000-0000-00001F010000}"/>
    <cellStyle name="Normal 18 5" xfId="158" xr:uid="{00000000-0005-0000-0000-000020010000}"/>
    <cellStyle name="Normal 18 5 2" xfId="397" xr:uid="{00000000-0005-0000-0000-000021010000}"/>
    <cellStyle name="Normal 19 2" xfId="159" xr:uid="{00000000-0005-0000-0000-000022010000}"/>
    <cellStyle name="Normal 19 2 2" xfId="398" xr:uid="{00000000-0005-0000-0000-000023010000}"/>
    <cellStyle name="Normal 19 3" xfId="160" xr:uid="{00000000-0005-0000-0000-000024010000}"/>
    <cellStyle name="Normal 19 3 2" xfId="399" xr:uid="{00000000-0005-0000-0000-000025010000}"/>
    <cellStyle name="Normal 2" xfId="161" xr:uid="{00000000-0005-0000-0000-000026010000}"/>
    <cellStyle name="Normal 2 10" xfId="162" xr:uid="{00000000-0005-0000-0000-000027010000}"/>
    <cellStyle name="Normal 2 10 2" xfId="400" xr:uid="{00000000-0005-0000-0000-000028010000}"/>
    <cellStyle name="Normal 2 11" xfId="163" xr:uid="{00000000-0005-0000-0000-000029010000}"/>
    <cellStyle name="Normal 2 11 2" xfId="401" xr:uid="{00000000-0005-0000-0000-00002A010000}"/>
    <cellStyle name="Normal 2 12" xfId="164" xr:uid="{00000000-0005-0000-0000-00002B010000}"/>
    <cellStyle name="Normal 2 2" xfId="165" xr:uid="{00000000-0005-0000-0000-00002C010000}"/>
    <cellStyle name="Normal 2 2 2" xfId="402" xr:uid="{00000000-0005-0000-0000-00002D010000}"/>
    <cellStyle name="Normal 2 3" xfId="166" xr:uid="{00000000-0005-0000-0000-00002E010000}"/>
    <cellStyle name="Normal 2 3 2" xfId="403" xr:uid="{00000000-0005-0000-0000-00002F010000}"/>
    <cellStyle name="Normal 2 4" xfId="167" xr:uid="{00000000-0005-0000-0000-000030010000}"/>
    <cellStyle name="Normal 2 4 2" xfId="404" xr:uid="{00000000-0005-0000-0000-000031010000}"/>
    <cellStyle name="Normal 2 5" xfId="168" xr:uid="{00000000-0005-0000-0000-000032010000}"/>
    <cellStyle name="Normal 2 5 2" xfId="405" xr:uid="{00000000-0005-0000-0000-000033010000}"/>
    <cellStyle name="Normal 2 6" xfId="169" xr:uid="{00000000-0005-0000-0000-000034010000}"/>
    <cellStyle name="Normal 2 6 2" xfId="406" xr:uid="{00000000-0005-0000-0000-000035010000}"/>
    <cellStyle name="Normal 2 7" xfId="170" xr:uid="{00000000-0005-0000-0000-000036010000}"/>
    <cellStyle name="Normal 2 7 2" xfId="407" xr:uid="{00000000-0005-0000-0000-000037010000}"/>
    <cellStyle name="Normal 2 8" xfId="171" xr:uid="{00000000-0005-0000-0000-000038010000}"/>
    <cellStyle name="Normal 2 8 2" xfId="408" xr:uid="{00000000-0005-0000-0000-000039010000}"/>
    <cellStyle name="Normal 2 9" xfId="172" xr:uid="{00000000-0005-0000-0000-00003A010000}"/>
    <cellStyle name="Normal 21" xfId="173" xr:uid="{00000000-0005-0000-0000-00003B010000}"/>
    <cellStyle name="Normal 21 2" xfId="174" xr:uid="{00000000-0005-0000-0000-00003C010000}"/>
    <cellStyle name="Normal 21 2 2" xfId="410" xr:uid="{00000000-0005-0000-0000-00003D010000}"/>
    <cellStyle name="Normal 21 3" xfId="175" xr:uid="{00000000-0005-0000-0000-00003E010000}"/>
    <cellStyle name="Normal 21 3 2" xfId="411" xr:uid="{00000000-0005-0000-0000-00003F010000}"/>
    <cellStyle name="Normal 21 4" xfId="409" xr:uid="{00000000-0005-0000-0000-000040010000}"/>
    <cellStyle name="Normal 26" xfId="176" xr:uid="{00000000-0005-0000-0000-000041010000}"/>
    <cellStyle name="Normal 26 2" xfId="177" xr:uid="{00000000-0005-0000-0000-000042010000}"/>
    <cellStyle name="Normal 26 2 2" xfId="413" xr:uid="{00000000-0005-0000-0000-000043010000}"/>
    <cellStyle name="Normal 26 3" xfId="178" xr:uid="{00000000-0005-0000-0000-000044010000}"/>
    <cellStyle name="Normal 26 3 2" xfId="414" xr:uid="{00000000-0005-0000-0000-000045010000}"/>
    <cellStyle name="Normal 26 4" xfId="412" xr:uid="{00000000-0005-0000-0000-000046010000}"/>
    <cellStyle name="Normal 27" xfId="179" xr:uid="{00000000-0005-0000-0000-000047010000}"/>
    <cellStyle name="Normal 27 2" xfId="180" xr:uid="{00000000-0005-0000-0000-000048010000}"/>
    <cellStyle name="Normal 27 2 2" xfId="416" xr:uid="{00000000-0005-0000-0000-000049010000}"/>
    <cellStyle name="Normal 27 3" xfId="181" xr:uid="{00000000-0005-0000-0000-00004A010000}"/>
    <cellStyle name="Normal 27 3 2" xfId="417" xr:uid="{00000000-0005-0000-0000-00004B010000}"/>
    <cellStyle name="Normal 27 4" xfId="415" xr:uid="{00000000-0005-0000-0000-00004C010000}"/>
    <cellStyle name="Normal 28" xfId="182" xr:uid="{00000000-0005-0000-0000-00004D010000}"/>
    <cellStyle name="Normal 28 2" xfId="183" xr:uid="{00000000-0005-0000-0000-00004E010000}"/>
    <cellStyle name="Normal 28 2 2" xfId="419" xr:uid="{00000000-0005-0000-0000-00004F010000}"/>
    <cellStyle name="Normal 28 3" xfId="184" xr:uid="{00000000-0005-0000-0000-000050010000}"/>
    <cellStyle name="Normal 28 3 2" xfId="420" xr:uid="{00000000-0005-0000-0000-000051010000}"/>
    <cellStyle name="Normal 28 4" xfId="418" xr:uid="{00000000-0005-0000-0000-000052010000}"/>
    <cellStyle name="Normal 29" xfId="185" xr:uid="{00000000-0005-0000-0000-000053010000}"/>
    <cellStyle name="Normal 29 2" xfId="186" xr:uid="{00000000-0005-0000-0000-000054010000}"/>
    <cellStyle name="Normal 29 2 2" xfId="422" xr:uid="{00000000-0005-0000-0000-000055010000}"/>
    <cellStyle name="Normal 29 3" xfId="187" xr:uid="{00000000-0005-0000-0000-000056010000}"/>
    <cellStyle name="Normal 29 3 2" xfId="423" xr:uid="{00000000-0005-0000-0000-000057010000}"/>
    <cellStyle name="Normal 29 4" xfId="421" xr:uid="{00000000-0005-0000-0000-000058010000}"/>
    <cellStyle name="Normal 3" xfId="270" xr:uid="{00000000-0005-0000-0000-000059010000}"/>
    <cellStyle name="Normal 3 2" xfId="497" xr:uid="{00000000-0005-0000-0000-00005A010000}"/>
    <cellStyle name="Normal 30" xfId="188" xr:uid="{00000000-0005-0000-0000-00005B010000}"/>
    <cellStyle name="Normal 30 2" xfId="189" xr:uid="{00000000-0005-0000-0000-00005C010000}"/>
    <cellStyle name="Normal 30 2 2" xfId="425" xr:uid="{00000000-0005-0000-0000-00005D010000}"/>
    <cellStyle name="Normal 30 3" xfId="190" xr:uid="{00000000-0005-0000-0000-00005E010000}"/>
    <cellStyle name="Normal 30 3 2" xfId="426" xr:uid="{00000000-0005-0000-0000-00005F010000}"/>
    <cellStyle name="Normal 30 4" xfId="424" xr:uid="{00000000-0005-0000-0000-000060010000}"/>
    <cellStyle name="Normal 31" xfId="191" xr:uid="{00000000-0005-0000-0000-000061010000}"/>
    <cellStyle name="Normal 31 2" xfId="192" xr:uid="{00000000-0005-0000-0000-000062010000}"/>
    <cellStyle name="Normal 31 2 2" xfId="428" xr:uid="{00000000-0005-0000-0000-000063010000}"/>
    <cellStyle name="Normal 31 3" xfId="193" xr:uid="{00000000-0005-0000-0000-000064010000}"/>
    <cellStyle name="Normal 31 3 2" xfId="429" xr:uid="{00000000-0005-0000-0000-000065010000}"/>
    <cellStyle name="Normal 31 4" xfId="427" xr:uid="{00000000-0005-0000-0000-000066010000}"/>
    <cellStyle name="Normal 32" xfId="194" xr:uid="{00000000-0005-0000-0000-000067010000}"/>
    <cellStyle name="Normal 32 2" xfId="195" xr:uid="{00000000-0005-0000-0000-000068010000}"/>
    <cellStyle name="Normal 32 2 2" xfId="431" xr:uid="{00000000-0005-0000-0000-000069010000}"/>
    <cellStyle name="Normal 32 3" xfId="196" xr:uid="{00000000-0005-0000-0000-00006A010000}"/>
    <cellStyle name="Normal 32 3 2" xfId="432" xr:uid="{00000000-0005-0000-0000-00006B010000}"/>
    <cellStyle name="Normal 32 4" xfId="430" xr:uid="{00000000-0005-0000-0000-00006C010000}"/>
    <cellStyle name="Normal 36" xfId="197" xr:uid="{00000000-0005-0000-0000-00006D010000}"/>
    <cellStyle name="Normal 36 2" xfId="198" xr:uid="{00000000-0005-0000-0000-00006E010000}"/>
    <cellStyle name="Normal 36 2 2" xfId="434" xr:uid="{00000000-0005-0000-0000-00006F010000}"/>
    <cellStyle name="Normal 36 3" xfId="199" xr:uid="{00000000-0005-0000-0000-000070010000}"/>
    <cellStyle name="Normal 36 3 2" xfId="435" xr:uid="{00000000-0005-0000-0000-000071010000}"/>
    <cellStyle name="Normal 36 4" xfId="433" xr:uid="{00000000-0005-0000-0000-000072010000}"/>
    <cellStyle name="Normal 36 5" xfId="503" xr:uid="{D4601698-4841-4FB7-8AA0-7EEA10DB0277}"/>
    <cellStyle name="Normal 36 6" xfId="505" xr:uid="{AB81F4DC-703A-4443-BC6F-D30D6F233525}"/>
    <cellStyle name="Normal 37 2" xfId="501" xr:uid="{00000000-0005-0000-0000-000073010000}"/>
    <cellStyle name="Normal 38" xfId="200" xr:uid="{00000000-0005-0000-0000-000074010000}"/>
    <cellStyle name="Normal 38 2" xfId="201" xr:uid="{00000000-0005-0000-0000-000075010000}"/>
    <cellStyle name="Normal 38 2 2" xfId="437" xr:uid="{00000000-0005-0000-0000-000076010000}"/>
    <cellStyle name="Normal 38 3" xfId="202" xr:uid="{00000000-0005-0000-0000-000077010000}"/>
    <cellStyle name="Normal 38 3 2" xfId="438" xr:uid="{00000000-0005-0000-0000-000078010000}"/>
    <cellStyle name="Normal 38 4" xfId="436" xr:uid="{00000000-0005-0000-0000-000079010000}"/>
    <cellStyle name="Normal 4" xfId="284" xr:uid="{00000000-0005-0000-0000-00007A010000}"/>
    <cellStyle name="Normal 42" xfId="203" xr:uid="{00000000-0005-0000-0000-00007B010000}"/>
    <cellStyle name="Normal 42 2" xfId="204" xr:uid="{00000000-0005-0000-0000-00007C010000}"/>
    <cellStyle name="Normal 42 2 2" xfId="440" xr:uid="{00000000-0005-0000-0000-00007D010000}"/>
    <cellStyle name="Normal 42 3" xfId="205" xr:uid="{00000000-0005-0000-0000-00007E010000}"/>
    <cellStyle name="Normal 42 3 2" xfId="441" xr:uid="{00000000-0005-0000-0000-00007F010000}"/>
    <cellStyle name="Normal 42 4" xfId="439" xr:uid="{00000000-0005-0000-0000-000080010000}"/>
    <cellStyle name="Normal 44" xfId="206" xr:uid="{00000000-0005-0000-0000-000081010000}"/>
    <cellStyle name="Normal 45" xfId="207" xr:uid="{00000000-0005-0000-0000-000082010000}"/>
    <cellStyle name="Normal 45 2" xfId="208" xr:uid="{00000000-0005-0000-0000-000083010000}"/>
    <cellStyle name="Normal 45 3" xfId="209" xr:uid="{00000000-0005-0000-0000-000084010000}"/>
    <cellStyle name="Normal 46" xfId="210" xr:uid="{00000000-0005-0000-0000-000085010000}"/>
    <cellStyle name="Normal 46 2" xfId="442" xr:uid="{00000000-0005-0000-0000-000086010000}"/>
    <cellStyle name="Normal 47" xfId="211" xr:uid="{00000000-0005-0000-0000-000087010000}"/>
    <cellStyle name="Normal 47 2" xfId="212" xr:uid="{00000000-0005-0000-0000-000088010000}"/>
    <cellStyle name="Normal 48" xfId="502" xr:uid="{00000000-0005-0000-0000-000089010000}"/>
    <cellStyle name="Normal 48 2" xfId="213" xr:uid="{00000000-0005-0000-0000-00008A010000}"/>
    <cellStyle name="Normal 49" xfId="214" xr:uid="{00000000-0005-0000-0000-00008B010000}"/>
    <cellStyle name="Normal 49 2" xfId="215" xr:uid="{00000000-0005-0000-0000-00008C010000}"/>
    <cellStyle name="Normal 5" xfId="489" xr:uid="{00000000-0005-0000-0000-00008D010000}"/>
    <cellStyle name="Normal 50" xfId="504" xr:uid="{DC6DB531-77E5-42BC-AB01-AAA8B38C307F}"/>
    <cellStyle name="Normal 51" xfId="216" xr:uid="{00000000-0005-0000-0000-00008E010000}"/>
    <cellStyle name="Normal 51 2" xfId="443" xr:uid="{00000000-0005-0000-0000-00008F010000}"/>
    <cellStyle name="Normal 52" xfId="217" xr:uid="{00000000-0005-0000-0000-000090010000}"/>
    <cellStyle name="Normal 52 2" xfId="444" xr:uid="{00000000-0005-0000-0000-000091010000}"/>
    <cellStyle name="Normal 53" xfId="218" xr:uid="{00000000-0005-0000-0000-000092010000}"/>
    <cellStyle name="Normal 53 2" xfId="445" xr:uid="{00000000-0005-0000-0000-000093010000}"/>
    <cellStyle name="Normal 54" xfId="219" xr:uid="{00000000-0005-0000-0000-000094010000}"/>
    <cellStyle name="Normal 54 2" xfId="446" xr:uid="{00000000-0005-0000-0000-000095010000}"/>
    <cellStyle name="Normal 6" xfId="220" xr:uid="{00000000-0005-0000-0000-000096010000}"/>
    <cellStyle name="Normal 6 2" xfId="221" xr:uid="{00000000-0005-0000-0000-000097010000}"/>
    <cellStyle name="Normal 6 3" xfId="222" xr:uid="{00000000-0005-0000-0000-000098010000}"/>
    <cellStyle name="Normal 6 4" xfId="488" xr:uid="{00000000-0005-0000-0000-000099010000}"/>
    <cellStyle name="Normal 6 5" xfId="495" xr:uid="{00000000-0005-0000-0000-00009A010000}"/>
    <cellStyle name="Normal 7" xfId="487" xr:uid="{00000000-0005-0000-0000-00009B010000}"/>
    <cellStyle name="Normal 8" xfId="223" xr:uid="{00000000-0005-0000-0000-00009C010000}"/>
    <cellStyle name="Normal 8 2" xfId="224" xr:uid="{00000000-0005-0000-0000-00009D010000}"/>
    <cellStyle name="Normal 8 2 2" xfId="447" xr:uid="{00000000-0005-0000-0000-00009E010000}"/>
    <cellStyle name="Normal 8 3" xfId="225" xr:uid="{00000000-0005-0000-0000-00009F010000}"/>
    <cellStyle name="Normal 8 3 2" xfId="448" xr:uid="{00000000-0005-0000-0000-0000A0010000}"/>
    <cellStyle name="Normal 8 4" xfId="226" xr:uid="{00000000-0005-0000-0000-0000A1010000}"/>
    <cellStyle name="Normal 8 4 2" xfId="449" xr:uid="{00000000-0005-0000-0000-0000A2010000}"/>
    <cellStyle name="Normal 8 5" xfId="227" xr:uid="{00000000-0005-0000-0000-0000A3010000}"/>
    <cellStyle name="Normal 8 6" xfId="228" xr:uid="{00000000-0005-0000-0000-0000A4010000}"/>
    <cellStyle name="Normal 8 7" xfId="229" xr:uid="{00000000-0005-0000-0000-0000A5010000}"/>
    <cellStyle name="Normal 8 7 2" xfId="450" xr:uid="{00000000-0005-0000-0000-0000A6010000}"/>
    <cellStyle name="Normal 8 8" xfId="230" xr:uid="{00000000-0005-0000-0000-0000A7010000}"/>
    <cellStyle name="Normal 8 8 2" xfId="451" xr:uid="{00000000-0005-0000-0000-0000A8010000}"/>
    <cellStyle name="Normal 9" xfId="491" xr:uid="{00000000-0005-0000-0000-0000A9010000}"/>
    <cellStyle name="Normal 9 2" xfId="231" xr:uid="{00000000-0005-0000-0000-0000AA010000}"/>
    <cellStyle name="Normal 9 2 2" xfId="452" xr:uid="{00000000-0005-0000-0000-0000AB010000}"/>
    <cellStyle name="Normal 9 3" xfId="232" xr:uid="{00000000-0005-0000-0000-0000AC010000}"/>
    <cellStyle name="Normal 9 3 2" xfId="453" xr:uid="{00000000-0005-0000-0000-0000AD010000}"/>
    <cellStyle name="Normal 9 4" xfId="233" xr:uid="{00000000-0005-0000-0000-0000AE010000}"/>
    <cellStyle name="Normal 9 4 2" xfId="454" xr:uid="{00000000-0005-0000-0000-0000AF010000}"/>
    <cellStyle name="Normal 9 5" xfId="234" xr:uid="{00000000-0005-0000-0000-0000B0010000}"/>
    <cellStyle name="Normal 9 5 2" xfId="455" xr:uid="{00000000-0005-0000-0000-0000B1010000}"/>
    <cellStyle name="Normal 9 6" xfId="235" xr:uid="{00000000-0005-0000-0000-0000B2010000}"/>
    <cellStyle name="Normal 9 6 2" xfId="456" xr:uid="{00000000-0005-0000-0000-0000B3010000}"/>
    <cellStyle name="Note 2" xfId="236" xr:uid="{00000000-0005-0000-0000-0000B6010000}"/>
    <cellStyle name="Note 2 2" xfId="237" xr:uid="{00000000-0005-0000-0000-0000B7010000}"/>
    <cellStyle name="Note 2 2 2" xfId="458" xr:uid="{00000000-0005-0000-0000-0000B8010000}"/>
    <cellStyle name="Note 2 3" xfId="238" xr:uid="{00000000-0005-0000-0000-0000B9010000}"/>
    <cellStyle name="Note 2 3 2" xfId="459" xr:uid="{00000000-0005-0000-0000-0000BA010000}"/>
    <cellStyle name="Note 2 4" xfId="457" xr:uid="{00000000-0005-0000-0000-0000BB010000}"/>
    <cellStyle name="Note 3" xfId="239" xr:uid="{00000000-0005-0000-0000-0000BC010000}"/>
    <cellStyle name="Note 3 2" xfId="240" xr:uid="{00000000-0005-0000-0000-0000BD010000}"/>
    <cellStyle name="Note 3 2 2" xfId="461" xr:uid="{00000000-0005-0000-0000-0000BE010000}"/>
    <cellStyle name="Note 3 3" xfId="241" xr:uid="{00000000-0005-0000-0000-0000BF010000}"/>
    <cellStyle name="Note 3 3 2" xfId="462" xr:uid="{00000000-0005-0000-0000-0000C0010000}"/>
    <cellStyle name="Note 3 4" xfId="460" xr:uid="{00000000-0005-0000-0000-0000C1010000}"/>
    <cellStyle name="Note 4" xfId="242" xr:uid="{00000000-0005-0000-0000-0000C2010000}"/>
    <cellStyle name="Note 4 2" xfId="243" xr:uid="{00000000-0005-0000-0000-0000C3010000}"/>
    <cellStyle name="Note 4 2 2" xfId="464" xr:uid="{00000000-0005-0000-0000-0000C4010000}"/>
    <cellStyle name="Note 4 3" xfId="244" xr:uid="{00000000-0005-0000-0000-0000C5010000}"/>
    <cellStyle name="Note 4 3 2" xfId="465" xr:uid="{00000000-0005-0000-0000-0000C6010000}"/>
    <cellStyle name="Note 4 4" xfId="463" xr:uid="{00000000-0005-0000-0000-0000C7010000}"/>
    <cellStyle name="Note 5" xfId="245" xr:uid="{00000000-0005-0000-0000-0000C8010000}"/>
    <cellStyle name="Note 5 2" xfId="246" xr:uid="{00000000-0005-0000-0000-0000C9010000}"/>
    <cellStyle name="Note 5 2 2" xfId="467" xr:uid="{00000000-0005-0000-0000-0000CA010000}"/>
    <cellStyle name="Note 5 3" xfId="247" xr:uid="{00000000-0005-0000-0000-0000CB010000}"/>
    <cellStyle name="Note 5 3 2" xfId="468" xr:uid="{00000000-0005-0000-0000-0000CC010000}"/>
    <cellStyle name="Note 5 4" xfId="466" xr:uid="{00000000-0005-0000-0000-0000CD010000}"/>
    <cellStyle name="Note 6" xfId="248" xr:uid="{00000000-0005-0000-0000-0000CE010000}"/>
    <cellStyle name="Note 6 2" xfId="469" xr:uid="{00000000-0005-0000-0000-0000CF010000}"/>
    <cellStyle name="Note 7" xfId="249" xr:uid="{00000000-0005-0000-0000-0000D0010000}"/>
    <cellStyle name="Note 7 2" xfId="470" xr:uid="{00000000-0005-0000-0000-0000D1010000}"/>
    <cellStyle name="Note 8" xfId="250" xr:uid="{00000000-0005-0000-0000-0000D2010000}"/>
    <cellStyle name="Note 8 2" xfId="471" xr:uid="{00000000-0005-0000-0000-0000D3010000}"/>
    <cellStyle name="Note 9" xfId="271" xr:uid="{00000000-0005-0000-0000-0000D4010000}"/>
    <cellStyle name="Output" xfId="251" builtinId="21" customBuiltin="1"/>
    <cellStyle name="Percent 10" xfId="492" xr:uid="{00000000-0005-0000-0000-0000D6010000}"/>
    <cellStyle name="Percent 13" xfId="252" xr:uid="{00000000-0005-0000-0000-0000D7010000}"/>
    <cellStyle name="Percent 13 2" xfId="472" xr:uid="{00000000-0005-0000-0000-0000D8010000}"/>
    <cellStyle name="Percent 14" xfId="253" xr:uid="{00000000-0005-0000-0000-0000D9010000}"/>
    <cellStyle name="Percent 14 2" xfId="473" xr:uid="{00000000-0005-0000-0000-0000DA010000}"/>
    <cellStyle name="Percent 15 2" xfId="254" xr:uid="{00000000-0005-0000-0000-0000DB010000}"/>
    <cellStyle name="Percent 15 2 2" xfId="474" xr:uid="{00000000-0005-0000-0000-0000DC010000}"/>
    <cellStyle name="Percent 16 2" xfId="255" xr:uid="{00000000-0005-0000-0000-0000DD010000}"/>
    <cellStyle name="Percent 16 2 2" xfId="475" xr:uid="{00000000-0005-0000-0000-0000DE010000}"/>
    <cellStyle name="Percent 17" xfId="256" xr:uid="{00000000-0005-0000-0000-0000DF010000}"/>
    <cellStyle name="Percent 17 2" xfId="476" xr:uid="{00000000-0005-0000-0000-0000E0010000}"/>
    <cellStyle name="Percent 18" xfId="257" xr:uid="{00000000-0005-0000-0000-0000E1010000}"/>
    <cellStyle name="Percent 18 2" xfId="477" xr:uid="{00000000-0005-0000-0000-0000E2010000}"/>
    <cellStyle name="Percent 2" xfId="286" xr:uid="{00000000-0005-0000-0000-0000E3010000}"/>
    <cellStyle name="Percent 2 2" xfId="499" xr:uid="{00000000-0005-0000-0000-0000E4010000}"/>
    <cellStyle name="Percent 21" xfId="258" xr:uid="{00000000-0005-0000-0000-0000E5010000}"/>
    <cellStyle name="Percent 21 2" xfId="259" xr:uid="{00000000-0005-0000-0000-0000E6010000}"/>
    <cellStyle name="Percent 21 2 2" xfId="479" xr:uid="{00000000-0005-0000-0000-0000E7010000}"/>
    <cellStyle name="Percent 21 3" xfId="260" xr:uid="{00000000-0005-0000-0000-0000E8010000}"/>
    <cellStyle name="Percent 21 3 2" xfId="480" xr:uid="{00000000-0005-0000-0000-0000E9010000}"/>
    <cellStyle name="Percent 21 4" xfId="478" xr:uid="{00000000-0005-0000-0000-0000EA010000}"/>
    <cellStyle name="Percent 22" xfId="261" xr:uid="{00000000-0005-0000-0000-0000EB010000}"/>
    <cellStyle name="Percent 22 2" xfId="262" xr:uid="{00000000-0005-0000-0000-0000EC010000}"/>
    <cellStyle name="Percent 22 2 2" xfId="482" xr:uid="{00000000-0005-0000-0000-0000ED010000}"/>
    <cellStyle name="Percent 22 3" xfId="481" xr:uid="{00000000-0005-0000-0000-0000EE010000}"/>
    <cellStyle name="Percent 25 2" xfId="263" xr:uid="{00000000-0005-0000-0000-0000EF010000}"/>
    <cellStyle name="Percent 25 2 2" xfId="483" xr:uid="{00000000-0005-0000-0000-0000F0010000}"/>
    <cellStyle name="Percent 25 3" xfId="264" xr:uid="{00000000-0005-0000-0000-0000F1010000}"/>
    <cellStyle name="Percent 25 3 2" xfId="484" xr:uid="{00000000-0005-0000-0000-0000F2010000}"/>
    <cellStyle name="Percent 27 2" xfId="265" xr:uid="{00000000-0005-0000-0000-0000F3010000}"/>
    <cellStyle name="Percent 27 2 2" xfId="485" xr:uid="{00000000-0005-0000-0000-0000F4010000}"/>
    <cellStyle name="Percent 27 3" xfId="266" xr:uid="{00000000-0005-0000-0000-0000F5010000}"/>
    <cellStyle name="Percent 27 3 2" xfId="486" xr:uid="{00000000-0005-0000-0000-0000F6010000}"/>
    <cellStyle name="Title" xfId="267" builtinId="15" customBuiltin="1"/>
    <cellStyle name="Total" xfId="268" builtinId="25" customBuiltin="1"/>
    <cellStyle name="Warning Text" xfId="269" builtinId="11" customBuiltin="1"/>
  </cellStyles>
  <dxfs count="0"/>
  <tableStyles count="0" defaultTableStyle="TableStyleMedium9" defaultPivotStyle="PivotStyleLight16"/>
  <colors>
    <mruColors>
      <color rgb="FF0000FF"/>
      <color rgb="FF00CC00"/>
      <color rgb="FF00FF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116418</xdr:colOff>
      <xdr:row>7</xdr:row>
      <xdr:rowOff>84667</xdr:rowOff>
    </xdr:from>
    <xdr:to>
      <xdr:col>15</xdr:col>
      <xdr:colOff>138108</xdr:colOff>
      <xdr:row>7</xdr:row>
      <xdr:rowOff>389429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0193" y="1218142"/>
          <a:ext cx="4269840" cy="304762"/>
        </a:xfrm>
        <a:prstGeom prst="rect">
          <a:avLst/>
        </a:prstGeom>
      </xdr:spPr>
    </xdr:pic>
    <xdr:clientData/>
  </xdr:twoCellAnchor>
  <xdr:twoCellAnchor editAs="oneCell">
    <xdr:from>
      <xdr:col>10</xdr:col>
      <xdr:colOff>550333</xdr:colOff>
      <xdr:row>28</xdr:row>
      <xdr:rowOff>31750</xdr:rowOff>
    </xdr:from>
    <xdr:to>
      <xdr:col>17</xdr:col>
      <xdr:colOff>175773</xdr:colOff>
      <xdr:row>44</xdr:row>
      <xdr:rowOff>27124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84983" y="4899025"/>
          <a:ext cx="5959565" cy="2586174"/>
        </a:xfrm>
        <a:prstGeom prst="rect">
          <a:avLst/>
        </a:prstGeom>
      </xdr:spPr>
    </xdr:pic>
    <xdr:clientData/>
  </xdr:twoCellAnchor>
  <xdr:twoCellAnchor editAs="oneCell">
    <xdr:from>
      <xdr:col>15</xdr:col>
      <xdr:colOff>54564</xdr:colOff>
      <xdr:row>46</xdr:row>
      <xdr:rowOff>119875</xdr:rowOff>
    </xdr:from>
    <xdr:to>
      <xdr:col>26</xdr:col>
      <xdr:colOff>338665</xdr:colOff>
      <xdr:row>83</xdr:row>
      <xdr:rowOff>123905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56489" y="7739875"/>
          <a:ext cx="7323076" cy="6033355"/>
        </a:xfrm>
        <a:prstGeom prst="rect">
          <a:avLst/>
        </a:prstGeom>
      </xdr:spPr>
    </xdr:pic>
    <xdr:clientData/>
  </xdr:twoCellAnchor>
  <xdr:twoCellAnchor editAs="oneCell">
    <xdr:from>
      <xdr:col>12</xdr:col>
      <xdr:colOff>21166</xdr:colOff>
      <xdr:row>0</xdr:row>
      <xdr:rowOff>0</xdr:rowOff>
    </xdr:from>
    <xdr:to>
      <xdr:col>16</xdr:col>
      <xdr:colOff>23194</xdr:colOff>
      <xdr:row>5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98766" y="0"/>
          <a:ext cx="4745478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41</xdr:row>
      <xdr:rowOff>148166</xdr:rowOff>
    </xdr:from>
    <xdr:to>
      <xdr:col>8</xdr:col>
      <xdr:colOff>5356</xdr:colOff>
      <xdr:row>76</xdr:row>
      <xdr:rowOff>63869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4416" y="6995583"/>
          <a:ext cx="7942857" cy="55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K%20Rider%20Filings/DEK%20FAC%20Filing/DEK%20FAC%20Filing%202023/Audit/2023-00012%202-Year%20Nov%2020%20-%20Oct%2022/Sep%2022%20S105%20Gen%20and%20PP%20Correction/11%202022%20DEK%20FAC%20Filing%20for%20012023%20Revised%209-19-23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DEK%20Rider%20Filings/DEK%20FAC%20Filing/DEK%20FAC%20Filing%202023/Audit/2023-00012%202-Year%20Nov%2020%20-%20Oct%2022/Sep%2022%20S105%20Gen%20and%20PP%20Correction/09%202022%20DEK%20FAC%20Filing%20for%20112022%20Revision%20for%20mwh%20Calc%20Correction%209-13-23.xlsm?B7CBFD9E" TargetMode="External"/><Relationship Id="rId1" Type="http://schemas.openxmlformats.org/officeDocument/2006/relationships/externalLinkPath" Target="file:///\\B7CBFD9E\09%202022%20DEK%20FAC%20Filing%20for%20112022%20Revision%20for%20mwh%20Calc%20Correction%209-13-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ch 1 - Summary"/>
      <sheetName val="Sch 2 - Fuel Cost"/>
      <sheetName val="Sch 3 - Sales"/>
      <sheetName val="EST WS"/>
      <sheetName val="Final S14 WS"/>
      <sheetName val="Sch 4 - Final Fuel Cost"/>
      <sheetName val="Sch 5 - Over (Under)"/>
      <sheetName val="S105 July22"/>
      <sheetName val="Sch 6 - RTO Fuel Cost"/>
      <sheetName val="Prev Mo Fin Fuel Cost Schedule"/>
      <sheetName val="Sch 7 - Prior Period"/>
      <sheetName val="S155 July"/>
    </sheetNames>
    <sheetDataSet>
      <sheetData sheetId="0"/>
      <sheetData sheetId="1"/>
      <sheetData sheetId="2"/>
      <sheetData sheetId="3"/>
      <sheetData sheetId="4">
        <row r="90">
          <cell r="O90">
            <v>6.5000000000000002E-2</v>
          </cell>
        </row>
      </sheetData>
      <sheetData sheetId="5"/>
      <sheetData sheetId="6"/>
      <sheetData sheetId="7">
        <row r="10">
          <cell r="E10">
            <v>3.6070999999999999E-2</v>
          </cell>
        </row>
        <row r="14">
          <cell r="E14">
            <v>9475996.8557209987</v>
          </cell>
        </row>
        <row r="16">
          <cell r="E16">
            <v>321177184</v>
          </cell>
        </row>
        <row r="18">
          <cell r="E18">
            <v>0</v>
          </cell>
        </row>
        <row r="26">
          <cell r="E26">
            <v>296154378</v>
          </cell>
        </row>
        <row r="28">
          <cell r="E28">
            <v>296154378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ch 1 - Summary"/>
      <sheetName val="Sch 2 - Fuel Cost"/>
      <sheetName val="Sch 3 - Sales"/>
      <sheetName val="EST WS"/>
      <sheetName val="Sch 4 - Final Fuel Cost"/>
      <sheetName val="Final S14 WS"/>
      <sheetName val="Sch 5 - Over (Under)"/>
      <sheetName val="S105 May22"/>
      <sheetName val="Sch 6 - RTO Fuel Cost"/>
      <sheetName val="Prev Mo Fin Fuel Cost Schedule"/>
      <sheetName val="Sch 7 - Prior Period"/>
      <sheetName val="S155 Ju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2856-30E7-406F-ADAA-56F8B508660C}">
  <sheetPr codeName="Sheet14">
    <tabColor rgb="FFFFFF00"/>
    <pageSetUpPr fitToPage="1"/>
  </sheetPr>
  <dimension ref="A1:Q75"/>
  <sheetViews>
    <sheetView zoomScale="90" zoomScaleNormal="90" workbookViewId="0"/>
  </sheetViews>
  <sheetFormatPr defaultColWidth="9.33203125" defaultRowHeight="13.2" x14ac:dyDescent="0.25"/>
  <cols>
    <col min="1" max="2" width="4" style="13" customWidth="1"/>
    <col min="3" max="3" width="60.33203125" style="13" customWidth="1"/>
    <col min="4" max="4" width="3.6640625" style="13" customWidth="1"/>
    <col min="5" max="5" width="28" style="13" customWidth="1"/>
    <col min="6" max="6" width="1.44140625" style="13" customWidth="1"/>
    <col min="7" max="7" width="25.44140625" style="13" customWidth="1"/>
    <col min="8" max="8" width="1.6640625" style="13" customWidth="1"/>
    <col min="9" max="9" width="21.6640625" style="13" customWidth="1"/>
    <col min="10" max="10" width="7.6640625" style="13" customWidth="1"/>
    <col min="11" max="11" width="9.33203125" style="13"/>
    <col min="12" max="12" width="1.88671875" style="13" customWidth="1"/>
    <col min="13" max="13" width="33" style="13" bestFit="1" customWidth="1"/>
    <col min="14" max="14" width="12.6640625" style="13" bestFit="1" customWidth="1"/>
    <col min="15" max="15" width="16.109375" style="13" bestFit="1" customWidth="1"/>
    <col min="16" max="16" width="9.33203125" style="13"/>
    <col min="17" max="17" width="12.6640625" style="13" bestFit="1" customWidth="1"/>
    <col min="18" max="16384" width="9.33203125" style="13"/>
  </cols>
  <sheetData>
    <row r="1" spans="1:17" x14ac:dyDescent="0.25">
      <c r="A1" s="22" t="s">
        <v>0</v>
      </c>
      <c r="B1" s="22"/>
      <c r="C1" s="22"/>
      <c r="D1" s="22"/>
      <c r="E1" s="23"/>
      <c r="F1" s="23"/>
      <c r="G1" s="23"/>
      <c r="H1" s="23"/>
      <c r="I1" s="23"/>
      <c r="J1" s="23"/>
    </row>
    <row r="2" spans="1:17" x14ac:dyDescent="0.25">
      <c r="A2" s="22" t="s">
        <v>75</v>
      </c>
      <c r="B2" s="22"/>
      <c r="C2" s="22"/>
      <c r="D2" s="22"/>
      <c r="E2" s="23"/>
      <c r="F2" s="23"/>
      <c r="G2" s="23"/>
      <c r="H2" s="23"/>
      <c r="I2" s="23"/>
      <c r="J2" s="23"/>
    </row>
    <row r="3" spans="1:17" x14ac:dyDescent="0.25">
      <c r="A3" s="22"/>
      <c r="B3" s="22" t="s">
        <v>12</v>
      </c>
      <c r="C3" s="23"/>
      <c r="D3" s="23"/>
      <c r="E3" s="23"/>
      <c r="F3" s="23"/>
      <c r="G3" s="23"/>
      <c r="H3" s="23"/>
      <c r="I3" s="23"/>
      <c r="J3" s="23"/>
    </row>
    <row r="6" spans="1:17" x14ac:dyDescent="0.25">
      <c r="C6" s="44" t="s">
        <v>74</v>
      </c>
      <c r="E6" s="52" t="s">
        <v>76</v>
      </c>
      <c r="G6" s="52" t="s">
        <v>77</v>
      </c>
      <c r="I6" s="24"/>
    </row>
    <row r="7" spans="1:17" x14ac:dyDescent="0.25">
      <c r="E7" s="30" t="s">
        <v>78</v>
      </c>
      <c r="G7" s="30" t="s">
        <v>78</v>
      </c>
      <c r="I7" s="30" t="s">
        <v>64</v>
      </c>
      <c r="M7" s="13" t="s">
        <v>79</v>
      </c>
    </row>
    <row r="8" spans="1:17" ht="39" customHeight="1" x14ac:dyDescent="0.25">
      <c r="E8" s="33" t="s">
        <v>80</v>
      </c>
      <c r="G8" s="33" t="s">
        <v>81</v>
      </c>
      <c r="I8" s="33" t="s">
        <v>82</v>
      </c>
    </row>
    <row r="9" spans="1:17" ht="12.75" customHeight="1" x14ac:dyDescent="0.25">
      <c r="E9" s="53"/>
      <c r="G9" s="53"/>
      <c r="I9" s="53"/>
      <c r="Q9" s="54"/>
    </row>
    <row r="10" spans="1:17" ht="12.75" customHeight="1" x14ac:dyDescent="0.25">
      <c r="A10" s="11">
        <v>1</v>
      </c>
      <c r="B10" s="11"/>
      <c r="C10" s="15" t="s">
        <v>67</v>
      </c>
      <c r="D10" s="9" t="s">
        <v>2</v>
      </c>
      <c r="E10" s="21">
        <f>'[1]Sch 5 - Over (Under)'!E10</f>
        <v>3.6070999999999999E-2</v>
      </c>
      <c r="G10" s="21">
        <f>Q24</f>
        <v>3.5933E-2</v>
      </c>
      <c r="I10" s="21">
        <f>G10-E10</f>
        <v>-1.3799999999999923E-4</v>
      </c>
      <c r="K10" s="22" t="s">
        <v>0</v>
      </c>
      <c r="L10" s="22"/>
      <c r="M10" s="22"/>
      <c r="N10" s="22"/>
      <c r="O10" s="22"/>
      <c r="P10" s="22"/>
      <c r="Q10" s="55" t="s">
        <v>83</v>
      </c>
    </row>
    <row r="11" spans="1:17" ht="12.75" customHeight="1" x14ac:dyDescent="0.25">
      <c r="A11" s="11"/>
      <c r="B11" s="11"/>
      <c r="D11" s="11"/>
      <c r="F11" s="16"/>
      <c r="K11" s="22" t="s">
        <v>1</v>
      </c>
      <c r="L11" s="22"/>
      <c r="M11" s="22"/>
      <c r="N11" s="22"/>
      <c r="O11" s="22"/>
      <c r="P11" s="22"/>
      <c r="Q11" s="22"/>
    </row>
    <row r="12" spans="1:17" ht="12.75" customHeight="1" x14ac:dyDescent="0.25">
      <c r="A12" s="11">
        <v>2</v>
      </c>
      <c r="B12" s="11"/>
      <c r="C12" s="15" t="s">
        <v>33</v>
      </c>
      <c r="D12" s="9" t="s">
        <v>36</v>
      </c>
      <c r="E12" s="3">
        <f>ROUND((E14/E10),0)</f>
        <v>262704024</v>
      </c>
      <c r="G12" s="3">
        <f>ROUND((G14/G10),0)</f>
        <v>263712934</v>
      </c>
      <c r="I12" s="3">
        <f>G12-E12</f>
        <v>1008910</v>
      </c>
    </row>
    <row r="13" spans="1:17" ht="12.75" customHeight="1" x14ac:dyDescent="0.25">
      <c r="A13" s="11"/>
      <c r="B13" s="11"/>
      <c r="D13" s="11"/>
      <c r="M13" s="56" t="s">
        <v>41</v>
      </c>
      <c r="N13" s="57" t="s">
        <v>53</v>
      </c>
      <c r="O13" s="58" t="s">
        <v>84</v>
      </c>
      <c r="P13" s="58"/>
    </row>
    <row r="14" spans="1:17" ht="12.75" customHeight="1" x14ac:dyDescent="0.25">
      <c r="A14" s="11">
        <v>3</v>
      </c>
      <c r="B14" s="11"/>
      <c r="C14" s="13" t="s">
        <v>15</v>
      </c>
      <c r="D14" s="9"/>
      <c r="E14" s="59">
        <f>'[1]Sch 5 - Over (Under)'!E14</f>
        <v>9475996.8557209987</v>
      </c>
      <c r="G14" s="59">
        <f>E14</f>
        <v>9475996.8557209987</v>
      </c>
      <c r="I14" s="59">
        <f>G14-E14</f>
        <v>0</v>
      </c>
      <c r="N14" s="44"/>
      <c r="O14" s="60"/>
    </row>
    <row r="15" spans="1:17" ht="12.75" customHeight="1" x14ac:dyDescent="0.25">
      <c r="A15" s="11"/>
      <c r="B15" s="11"/>
      <c r="D15" s="11"/>
      <c r="F15" s="45"/>
      <c r="K15" s="61" t="s">
        <v>13</v>
      </c>
      <c r="L15" s="61"/>
      <c r="N15" s="44"/>
      <c r="O15" s="60"/>
      <c r="Q15" s="15"/>
    </row>
    <row r="16" spans="1:17" ht="12.75" customHeight="1" x14ac:dyDescent="0.25">
      <c r="A16" s="11">
        <v>4</v>
      </c>
      <c r="B16" s="11"/>
      <c r="C16" s="15" t="s">
        <v>34</v>
      </c>
      <c r="D16" s="9" t="s">
        <v>2</v>
      </c>
      <c r="E16" s="6">
        <f>'[1]Sch 5 - Over (Under)'!E16</f>
        <v>321177184</v>
      </c>
      <c r="G16" s="6">
        <f>O20</f>
        <v>321895620</v>
      </c>
      <c r="I16" s="6">
        <f>G16-E16</f>
        <v>718436</v>
      </c>
      <c r="K16" s="30" t="s">
        <v>14</v>
      </c>
      <c r="L16" s="61"/>
      <c r="M16" s="30" t="s">
        <v>20</v>
      </c>
      <c r="O16" s="30" t="s">
        <v>21</v>
      </c>
      <c r="P16" s="11"/>
      <c r="Q16" s="62" t="s">
        <v>68</v>
      </c>
    </row>
    <row r="17" spans="1:17" ht="12.75" customHeight="1" x14ac:dyDescent="0.25">
      <c r="A17" s="11"/>
      <c r="B17" s="11"/>
      <c r="D17" s="11"/>
      <c r="K17" s="61"/>
      <c r="L17" s="61"/>
      <c r="P17" s="11"/>
    </row>
    <row r="18" spans="1:17" ht="12.75" customHeight="1" x14ac:dyDescent="0.25">
      <c r="A18" s="11">
        <v>5</v>
      </c>
      <c r="B18" s="11"/>
      <c r="C18" s="15" t="s">
        <v>35</v>
      </c>
      <c r="D18" s="9" t="s">
        <v>3</v>
      </c>
      <c r="E18" s="3">
        <f>'[1]Sch 5 - Over (Under)'!E18</f>
        <v>0</v>
      </c>
      <c r="G18" s="3">
        <v>0</v>
      </c>
      <c r="I18" s="3">
        <f>G18-E18</f>
        <v>0</v>
      </c>
      <c r="K18" s="11">
        <v>1</v>
      </c>
      <c r="L18" s="11"/>
      <c r="M18" s="15" t="s">
        <v>65</v>
      </c>
      <c r="N18" s="11"/>
      <c r="O18" s="63">
        <v>19743252.385066006</v>
      </c>
    </row>
    <row r="19" spans="1:17" ht="12.75" customHeight="1" x14ac:dyDescent="0.25">
      <c r="A19" s="11"/>
      <c r="B19" s="11"/>
      <c r="D19" s="11"/>
      <c r="K19" s="11"/>
      <c r="L19" s="11"/>
      <c r="N19" s="11"/>
      <c r="O19" s="64"/>
    </row>
    <row r="20" spans="1:17" ht="12.75" customHeight="1" x14ac:dyDescent="0.25">
      <c r="A20" s="11">
        <v>6</v>
      </c>
      <c r="B20" s="11"/>
      <c r="C20" s="15" t="s">
        <v>62</v>
      </c>
      <c r="D20" s="9"/>
      <c r="E20" s="65">
        <f>E16-E18</f>
        <v>321177184</v>
      </c>
      <c r="G20" s="65">
        <f>G16-G18</f>
        <v>321895620</v>
      </c>
      <c r="I20" s="65">
        <f>I16-I18</f>
        <v>718436</v>
      </c>
      <c r="K20" s="11">
        <v>2</v>
      </c>
      <c r="L20" s="11"/>
      <c r="M20" s="15" t="s">
        <v>59</v>
      </c>
      <c r="N20" s="12" t="s">
        <v>37</v>
      </c>
      <c r="O20" s="1">
        <v>321895620</v>
      </c>
      <c r="Q20" s="19">
        <v>6.1334E-2</v>
      </c>
    </row>
    <row r="21" spans="1:17" ht="12.75" customHeight="1" x14ac:dyDescent="0.25">
      <c r="A21" s="11"/>
      <c r="B21" s="11"/>
      <c r="D21" s="11"/>
      <c r="K21" s="11"/>
      <c r="L21" s="11"/>
      <c r="N21" s="11"/>
      <c r="O21" s="66"/>
      <c r="Q21" s="2"/>
    </row>
    <row r="22" spans="1:17" ht="12.75" customHeight="1" x14ac:dyDescent="0.25">
      <c r="A22" s="11">
        <v>7</v>
      </c>
      <c r="B22" s="11"/>
      <c r="C22" s="13" t="s">
        <v>16</v>
      </c>
      <c r="D22" s="11"/>
      <c r="E22" s="16">
        <f>ROUND(E20*E10,2)</f>
        <v>11585182.199999999</v>
      </c>
      <c r="G22" s="16">
        <f>ROUND(G20*G10,2)</f>
        <v>11566675.310000001</v>
      </c>
      <c r="I22" s="16">
        <f>G22-E22</f>
        <v>-18506.889999998733</v>
      </c>
      <c r="K22" s="11">
        <v>3</v>
      </c>
      <c r="L22" s="11"/>
      <c r="M22" s="15" t="s">
        <v>73</v>
      </c>
      <c r="P22" s="12" t="s">
        <v>3</v>
      </c>
      <c r="Q22" s="18">
        <v>2.5401E-2</v>
      </c>
    </row>
    <row r="23" spans="1:17" ht="12.75" customHeight="1" x14ac:dyDescent="0.25">
      <c r="A23" s="11"/>
      <c r="B23" s="11"/>
      <c r="D23" s="11"/>
      <c r="K23" s="11"/>
      <c r="L23" s="11"/>
      <c r="P23" s="11"/>
      <c r="Q23" s="2"/>
    </row>
    <row r="24" spans="1:17" ht="12.75" customHeight="1" thickBot="1" x14ac:dyDescent="0.3">
      <c r="A24" s="11">
        <v>8</v>
      </c>
      <c r="B24" s="11"/>
      <c r="C24" s="13" t="s">
        <v>17</v>
      </c>
      <c r="D24" s="12"/>
      <c r="E24" s="16">
        <f>E14-E22</f>
        <v>-2109185.3442790005</v>
      </c>
      <c r="G24" s="16">
        <f>G14-G22</f>
        <v>-2090678.4542790018</v>
      </c>
      <c r="I24" s="16">
        <f>G24-E24</f>
        <v>18506.889999998733</v>
      </c>
      <c r="K24" s="11">
        <v>4</v>
      </c>
      <c r="L24" s="11"/>
      <c r="M24" s="15" t="s">
        <v>40</v>
      </c>
      <c r="P24" s="11"/>
      <c r="Q24" s="20">
        <v>3.5933E-2</v>
      </c>
    </row>
    <row r="25" spans="1:17" ht="12.75" customHeight="1" thickTop="1" x14ac:dyDescent="0.25">
      <c r="A25" s="11"/>
      <c r="B25" s="11"/>
      <c r="D25" s="11"/>
    </row>
    <row r="26" spans="1:17" ht="12.75" customHeight="1" x14ac:dyDescent="0.25">
      <c r="A26" s="11">
        <v>9</v>
      </c>
      <c r="B26" s="11"/>
      <c r="C26" s="13" t="s">
        <v>63</v>
      </c>
      <c r="D26" s="9" t="s">
        <v>3</v>
      </c>
      <c r="E26" s="4">
        <f>'[1]Sch 5 - Over (Under)'!E26</f>
        <v>296154378</v>
      </c>
      <c r="G26" s="4">
        <f>E26</f>
        <v>296154378</v>
      </c>
      <c r="I26" s="4">
        <f>G26-E26</f>
        <v>0</v>
      </c>
    </row>
    <row r="27" spans="1:17" ht="12.75" customHeight="1" x14ac:dyDescent="0.25">
      <c r="A27" s="11"/>
      <c r="B27" s="11"/>
      <c r="D27" s="11"/>
      <c r="Q27" s="67" t="s">
        <v>85</v>
      </c>
    </row>
    <row r="28" spans="1:17" ht="12.75" customHeight="1" x14ac:dyDescent="0.25">
      <c r="A28" s="11">
        <v>10</v>
      </c>
      <c r="B28" s="11"/>
      <c r="C28" s="13" t="s">
        <v>18</v>
      </c>
      <c r="D28" s="9" t="s">
        <v>38</v>
      </c>
      <c r="E28" s="65">
        <f>'[1]Sch 5 - Over (Under)'!E28</f>
        <v>296154378</v>
      </c>
      <c r="G28" s="65">
        <f>G26</f>
        <v>296154378</v>
      </c>
      <c r="I28" s="65">
        <f>G28-E28</f>
        <v>0</v>
      </c>
    </row>
    <row r="29" spans="1:17" ht="12.75" customHeight="1" x14ac:dyDescent="0.25">
      <c r="A29" s="11"/>
      <c r="B29" s="11"/>
      <c r="D29" s="11"/>
    </row>
    <row r="30" spans="1:17" ht="12.75" customHeight="1" x14ac:dyDescent="0.25">
      <c r="A30" s="11">
        <v>11</v>
      </c>
      <c r="B30" s="11"/>
      <c r="C30" s="15" t="s">
        <v>39</v>
      </c>
      <c r="D30" s="71"/>
      <c r="E30" s="68">
        <f>E26/E28</f>
        <v>1</v>
      </c>
      <c r="G30" s="68">
        <f>G26/G28</f>
        <v>1</v>
      </c>
      <c r="I30" s="68">
        <f>G30-E30</f>
        <v>0</v>
      </c>
    </row>
    <row r="31" spans="1:17" ht="12.75" customHeight="1" x14ac:dyDescent="0.25">
      <c r="A31" s="11"/>
      <c r="B31" s="11"/>
      <c r="D31" s="11"/>
    </row>
    <row r="32" spans="1:17" ht="12.75" customHeight="1" x14ac:dyDescent="0.25">
      <c r="A32" s="11">
        <v>12</v>
      </c>
      <c r="B32" s="11"/>
      <c r="C32" s="13" t="s">
        <v>19</v>
      </c>
      <c r="D32" s="9" t="s">
        <v>2</v>
      </c>
      <c r="E32" s="16">
        <f>ROUND(E30*E24,2)</f>
        <v>-2109185.34</v>
      </c>
      <c r="G32" s="16">
        <f>ROUND(G30*G24,2)</f>
        <v>-2090678.45</v>
      </c>
      <c r="I32" s="16">
        <f>G32-E32</f>
        <v>18506.889999999898</v>
      </c>
    </row>
    <row r="33" spans="1:9" ht="12.75" customHeight="1" x14ac:dyDescent="0.25"/>
    <row r="34" spans="1:9" ht="12.75" customHeight="1" x14ac:dyDescent="0.25">
      <c r="A34" s="11">
        <v>13</v>
      </c>
      <c r="C34" s="13" t="s">
        <v>52</v>
      </c>
      <c r="D34" s="9" t="s">
        <v>3</v>
      </c>
      <c r="E34" s="16">
        <v>0</v>
      </c>
      <c r="G34" s="16">
        <v>0</v>
      </c>
      <c r="I34" s="16">
        <f>G34-E34</f>
        <v>0</v>
      </c>
    </row>
    <row r="35" spans="1:9" ht="12.75" customHeight="1" x14ac:dyDescent="0.25">
      <c r="A35" s="11"/>
      <c r="D35" s="10"/>
      <c r="E35" s="32"/>
    </row>
    <row r="36" spans="1:9" ht="12.75" customHeight="1" thickBot="1" x14ac:dyDescent="0.3">
      <c r="A36" s="11">
        <v>14</v>
      </c>
      <c r="C36" s="13" t="s">
        <v>51</v>
      </c>
      <c r="D36" s="10"/>
      <c r="E36" s="51">
        <f>E32-E34</f>
        <v>-2109185.34</v>
      </c>
      <c r="F36" s="31"/>
      <c r="G36" s="51">
        <f>G32-G34</f>
        <v>-2090678.45</v>
      </c>
      <c r="I36" s="51">
        <f>G36-E36</f>
        <v>18506.889999999898</v>
      </c>
    </row>
    <row r="37" spans="1:9" ht="12.75" customHeight="1" thickTop="1" x14ac:dyDescent="0.25"/>
    <row r="38" spans="1:9" ht="12.75" customHeight="1" x14ac:dyDescent="0.25"/>
    <row r="39" spans="1:9" ht="12.75" customHeight="1" x14ac:dyDescent="0.25"/>
    <row r="40" spans="1:9" x14ac:dyDescent="0.25">
      <c r="A40" s="13" t="s">
        <v>86</v>
      </c>
    </row>
    <row r="41" spans="1:9" x14ac:dyDescent="0.25">
      <c r="B41" s="13" t="s">
        <v>87</v>
      </c>
    </row>
    <row r="49" spans="11:15" x14ac:dyDescent="0.25">
      <c r="K49" s="22" t="s">
        <v>0</v>
      </c>
      <c r="L49" s="22"/>
      <c r="M49" s="22"/>
      <c r="N49" s="22"/>
      <c r="O49" s="55" t="s">
        <v>72</v>
      </c>
    </row>
    <row r="50" spans="11:15" x14ac:dyDescent="0.25">
      <c r="K50" s="22" t="s">
        <v>11</v>
      </c>
      <c r="L50" s="22"/>
      <c r="M50" s="22"/>
      <c r="N50" s="22"/>
      <c r="O50" s="22"/>
    </row>
    <row r="52" spans="11:15" x14ac:dyDescent="0.25">
      <c r="K52" s="22" t="str">
        <f>CONCATENATE("Expense Month: ",'[2]Sch 1 - Summary'!Q51)</f>
        <v xml:space="preserve">Expense Month: </v>
      </c>
      <c r="L52" s="22"/>
      <c r="M52" s="22"/>
      <c r="N52" s="22"/>
      <c r="O52" s="22"/>
    </row>
    <row r="53" spans="11:15" x14ac:dyDescent="0.25">
      <c r="L53" s="61"/>
      <c r="M53" s="61"/>
      <c r="N53" s="61"/>
      <c r="O53" s="61"/>
    </row>
    <row r="54" spans="11:15" x14ac:dyDescent="0.25">
      <c r="L54" s="61"/>
      <c r="M54" s="61"/>
      <c r="N54" s="61"/>
      <c r="O54" s="61"/>
    </row>
    <row r="55" spans="11:15" x14ac:dyDescent="0.25">
      <c r="O55" s="61" t="s">
        <v>44</v>
      </c>
    </row>
    <row r="56" spans="11:15" x14ac:dyDescent="0.25">
      <c r="O56" s="62" t="s">
        <v>24</v>
      </c>
    </row>
    <row r="57" spans="11:15" x14ac:dyDescent="0.25">
      <c r="K57" s="11"/>
      <c r="N57" s="25"/>
    </row>
    <row r="58" spans="11:15" x14ac:dyDescent="0.25">
      <c r="K58" s="11" t="s">
        <v>25</v>
      </c>
      <c r="L58" s="15" t="s">
        <v>26</v>
      </c>
      <c r="M58" s="15"/>
      <c r="N58" s="12" t="s">
        <v>2</v>
      </c>
      <c r="O58" s="4">
        <v>171048000</v>
      </c>
    </row>
    <row r="59" spans="11:15" x14ac:dyDescent="0.25">
      <c r="K59" s="11"/>
      <c r="N59" s="11"/>
      <c r="O59" s="4"/>
    </row>
    <row r="60" spans="11:15" x14ac:dyDescent="0.25">
      <c r="K60" s="11"/>
      <c r="L60" s="69" t="s">
        <v>27</v>
      </c>
      <c r="M60" s="14"/>
      <c r="N60" s="12" t="s">
        <v>2</v>
      </c>
      <c r="O60" s="3">
        <v>178967520</v>
      </c>
    </row>
    <row r="61" spans="11:15" x14ac:dyDescent="0.25">
      <c r="K61" s="11"/>
      <c r="N61" s="11"/>
      <c r="O61" s="4"/>
    </row>
    <row r="62" spans="11:15" x14ac:dyDescent="0.25">
      <c r="K62" s="11"/>
      <c r="L62" s="14" t="s">
        <v>30</v>
      </c>
      <c r="M62" s="14"/>
      <c r="N62" s="11"/>
      <c r="O62" s="3">
        <v>350015520</v>
      </c>
    </row>
    <row r="63" spans="11:15" x14ac:dyDescent="0.25">
      <c r="K63" s="11"/>
      <c r="N63" s="11"/>
      <c r="O63" s="70"/>
    </row>
    <row r="64" spans="11:15" x14ac:dyDescent="0.25">
      <c r="K64" s="11"/>
      <c r="N64" s="11"/>
      <c r="O64" s="4"/>
    </row>
    <row r="65" spans="11:15" x14ac:dyDescent="0.25">
      <c r="K65" s="11" t="s">
        <v>29</v>
      </c>
      <c r="L65" s="15" t="s">
        <v>28</v>
      </c>
      <c r="M65" s="15"/>
      <c r="N65" s="12" t="s">
        <v>2</v>
      </c>
      <c r="O65" s="4">
        <v>0</v>
      </c>
    </row>
    <row r="66" spans="11:15" x14ac:dyDescent="0.25">
      <c r="K66" s="11"/>
      <c r="N66" s="11"/>
      <c r="O66" s="4"/>
    </row>
    <row r="67" spans="11:15" x14ac:dyDescent="0.25">
      <c r="K67" s="11"/>
      <c r="L67" s="13" t="s">
        <v>49</v>
      </c>
      <c r="N67" s="12" t="s">
        <v>2</v>
      </c>
      <c r="O67" s="4">
        <v>5742130</v>
      </c>
    </row>
    <row r="68" spans="11:15" x14ac:dyDescent="0.25">
      <c r="K68" s="11"/>
      <c r="L68" s="25"/>
      <c r="M68" s="25"/>
      <c r="N68" s="11"/>
      <c r="O68" s="4"/>
    </row>
    <row r="69" spans="11:15" ht="15.6" x14ac:dyDescent="0.25">
      <c r="K69" s="11"/>
      <c r="L69" s="26" t="str">
        <f>"System Losses ("&amp;TEXT(O62-O67,"###,###,###")&amp;" KWH times "&amp;TEXT(LossFactor,"#.0%")</f>
        <v>System Losses (344,273,390 KWH times 6.5%</v>
      </c>
      <c r="M69" s="26" t="s">
        <v>60</v>
      </c>
      <c r="N69" s="12" t="s">
        <v>2</v>
      </c>
      <c r="O69" s="3">
        <v>22377770</v>
      </c>
    </row>
    <row r="70" spans="11:15" x14ac:dyDescent="0.25">
      <c r="K70" s="11"/>
      <c r="N70" s="11"/>
      <c r="O70" s="4"/>
    </row>
    <row r="71" spans="11:15" x14ac:dyDescent="0.25">
      <c r="K71" s="11"/>
      <c r="L71" s="14" t="s">
        <v>30</v>
      </c>
      <c r="M71" s="14"/>
      <c r="N71" s="11"/>
      <c r="O71" s="3">
        <v>28119900</v>
      </c>
    </row>
    <row r="72" spans="11:15" x14ac:dyDescent="0.25">
      <c r="K72" s="11"/>
      <c r="N72" s="11"/>
      <c r="O72" s="4"/>
    </row>
    <row r="73" spans="11:15" x14ac:dyDescent="0.25">
      <c r="N73" s="11"/>
      <c r="O73" s="4"/>
    </row>
    <row r="74" spans="11:15" ht="13.8" thickBot="1" x14ac:dyDescent="0.3">
      <c r="K74" s="11" t="s">
        <v>31</v>
      </c>
      <c r="L74" s="15" t="s">
        <v>32</v>
      </c>
      <c r="M74" s="15"/>
      <c r="N74" s="11"/>
      <c r="O74" s="5">
        <v>321895620</v>
      </c>
    </row>
    <row r="75" spans="11:15" ht="13.8" thickTop="1" x14ac:dyDescent="0.25"/>
  </sheetData>
  <printOptions horizontalCentered="1"/>
  <pageMargins left="1" right="0.5" top="1" bottom="1" header="0.5" footer="0.5"/>
  <pageSetup scale="60" orientation="portrait" r:id="rId1"/>
  <headerFooter alignWithMargins="0">
    <oddHeader xml:space="preserve">&amp;R&amp;"Arial,Bold"&amp;12Schedule 7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2:U191"/>
  <sheetViews>
    <sheetView tabSelected="1" view="pageLayout" zoomScale="90" zoomScaleNormal="90" zoomScaleSheetLayoutView="80" zoomScalePageLayoutView="90" workbookViewId="0"/>
  </sheetViews>
  <sheetFormatPr defaultColWidth="9.109375" defaultRowHeight="13.2" x14ac:dyDescent="0.25"/>
  <cols>
    <col min="1" max="1" width="4" style="13" customWidth="1"/>
    <col min="2" max="2" width="42.88671875" style="13" customWidth="1"/>
    <col min="3" max="3" width="3.88671875" style="13" customWidth="1"/>
    <col min="4" max="4" width="1.88671875" style="13" customWidth="1"/>
    <col min="5" max="5" width="29.6640625" style="13" customWidth="1"/>
    <col min="6" max="6" width="1.44140625" style="13" customWidth="1"/>
    <col min="7" max="7" width="28" style="13" customWidth="1"/>
    <col min="8" max="8" width="1.88671875" style="13" customWidth="1"/>
    <col min="9" max="9" width="20.6640625" style="13" customWidth="1"/>
    <col min="10" max="10" width="2.109375" style="13" customWidth="1"/>
    <col min="11" max="11" width="17.6640625" style="13" customWidth="1"/>
    <col min="12" max="12" width="1.88671875" style="13" customWidth="1"/>
    <col min="13" max="13" width="18.88671875" style="13" customWidth="1"/>
    <col min="14" max="16" width="9.109375" style="13"/>
    <col min="17" max="17" width="33" style="13" bestFit="1" customWidth="1"/>
    <col min="18" max="18" width="12.88671875" style="13" bestFit="1" customWidth="1"/>
    <col min="19" max="19" width="13.5546875" style="13" customWidth="1"/>
    <col min="20" max="16384" width="9.109375" style="13"/>
  </cols>
  <sheetData>
    <row r="2" spans="1:21" x14ac:dyDescent="0.25">
      <c r="A2" s="22" t="s">
        <v>0</v>
      </c>
      <c r="B2" s="22"/>
      <c r="C2" s="22"/>
      <c r="D2" s="22"/>
      <c r="E2" s="23"/>
      <c r="F2" s="23"/>
      <c r="G2" s="23"/>
      <c r="H2" s="23"/>
      <c r="I2" s="23"/>
      <c r="J2" s="23"/>
      <c r="K2" s="23"/>
      <c r="L2" s="23"/>
      <c r="M2" s="23"/>
    </row>
    <row r="3" spans="1:21" x14ac:dyDescent="0.25">
      <c r="A3" s="22" t="s">
        <v>69</v>
      </c>
      <c r="B3" s="22"/>
      <c r="C3" s="22"/>
      <c r="D3" s="22"/>
      <c r="E3" s="23"/>
      <c r="F3" s="23"/>
      <c r="G3" s="23"/>
      <c r="H3" s="23"/>
      <c r="I3" s="23"/>
      <c r="J3" s="23"/>
      <c r="K3" s="23"/>
      <c r="L3" s="23"/>
      <c r="M3" s="23"/>
      <c r="U3" s="7"/>
    </row>
    <row r="4" spans="1:21" x14ac:dyDescent="0.25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21" ht="14.4" x14ac:dyDescent="0.25">
      <c r="N5" s="37"/>
    </row>
    <row r="6" spans="1:21" x14ac:dyDescent="0.25">
      <c r="N6" s="41"/>
    </row>
    <row r="7" spans="1:21" ht="14.4" x14ac:dyDescent="0.25">
      <c r="N7" s="38"/>
    </row>
    <row r="8" spans="1:21" ht="14.4" x14ac:dyDescent="0.25">
      <c r="B8" s="44" t="s">
        <v>88</v>
      </c>
      <c r="E8" s="24"/>
      <c r="G8" s="24"/>
      <c r="I8" s="24"/>
      <c r="J8" s="24"/>
      <c r="N8" s="38"/>
    </row>
    <row r="9" spans="1:21" x14ac:dyDescent="0.25">
      <c r="E9" s="30" t="s">
        <v>89</v>
      </c>
      <c r="G9" s="30" t="s">
        <v>90</v>
      </c>
      <c r="I9" s="30"/>
      <c r="J9" s="61"/>
      <c r="K9" s="30"/>
      <c r="L9" s="61"/>
      <c r="M9" s="30"/>
      <c r="N9" s="41"/>
    </row>
    <row r="10" spans="1:21" ht="42" x14ac:dyDescent="0.25">
      <c r="E10" s="33" t="s">
        <v>91</v>
      </c>
      <c r="G10" s="33" t="s">
        <v>96</v>
      </c>
      <c r="I10" s="33" t="s">
        <v>95</v>
      </c>
      <c r="J10" s="53"/>
      <c r="K10" s="33" t="s">
        <v>97</v>
      </c>
      <c r="L10" s="53"/>
      <c r="M10" s="33" t="s">
        <v>94</v>
      </c>
      <c r="N10" s="38"/>
    </row>
    <row r="11" spans="1:21" ht="14.4" x14ac:dyDescent="0.25">
      <c r="E11" s="11" t="s">
        <v>55</v>
      </c>
      <c r="F11" s="11"/>
      <c r="G11" s="11" t="s">
        <v>46</v>
      </c>
      <c r="H11" s="11"/>
      <c r="I11" s="12" t="s">
        <v>56</v>
      </c>
      <c r="J11" s="12"/>
      <c r="K11" s="11" t="s">
        <v>57</v>
      </c>
      <c r="L11" s="11"/>
      <c r="M11" s="11" t="s">
        <v>58</v>
      </c>
      <c r="N11" s="38"/>
    </row>
    <row r="12" spans="1:21" ht="14.4" x14ac:dyDescent="0.25">
      <c r="E12" s="53"/>
      <c r="G12" s="53"/>
      <c r="I12" s="73" t="s">
        <v>92</v>
      </c>
      <c r="J12" s="73"/>
      <c r="K12" s="53"/>
      <c r="L12" s="53"/>
      <c r="M12" s="73" t="s">
        <v>93</v>
      </c>
      <c r="N12" s="38"/>
    </row>
    <row r="13" spans="1:21" ht="14.4" x14ac:dyDescent="0.25">
      <c r="A13" s="25" t="s">
        <v>5</v>
      </c>
      <c r="I13" s="25"/>
      <c r="J13" s="25"/>
      <c r="N13" s="37"/>
    </row>
    <row r="14" spans="1:21" ht="14.4" x14ac:dyDescent="0.25">
      <c r="B14" s="13" t="s">
        <v>6</v>
      </c>
      <c r="C14" s="9" t="s">
        <v>2</v>
      </c>
      <c r="D14" s="9"/>
      <c r="E14" s="34">
        <v>9265348.3499999996</v>
      </c>
      <c r="F14" s="16"/>
      <c r="G14" s="34">
        <v>9265348.3499999996</v>
      </c>
      <c r="I14" s="34">
        <f t="shared" ref="I14:I19" si="0">G14-E14</f>
        <v>0</v>
      </c>
      <c r="J14" s="74"/>
      <c r="K14" s="34">
        <v>0</v>
      </c>
      <c r="L14" s="74"/>
      <c r="M14" s="34">
        <f>K14-I14</f>
        <v>0</v>
      </c>
      <c r="N14" s="37"/>
      <c r="R14" s="11"/>
      <c r="S14" s="11"/>
    </row>
    <row r="15" spans="1:21" ht="14.4" x14ac:dyDescent="0.25">
      <c r="B15" s="13" t="s">
        <v>7</v>
      </c>
      <c r="C15" s="9" t="s">
        <v>2</v>
      </c>
      <c r="D15" s="9"/>
      <c r="E15" s="35">
        <v>121021.78</v>
      </c>
      <c r="G15" s="8">
        <v>121021.78</v>
      </c>
      <c r="I15" s="35">
        <f t="shared" si="0"/>
        <v>0</v>
      </c>
      <c r="J15" s="75"/>
      <c r="K15" s="35">
        <v>0</v>
      </c>
      <c r="L15" s="75"/>
      <c r="M15" s="35">
        <f t="shared" ref="M15:M19" si="1">K15-I15</f>
        <v>0</v>
      </c>
      <c r="N15" s="37"/>
      <c r="R15"/>
      <c r="S15"/>
      <c r="T15"/>
    </row>
    <row r="16" spans="1:21" ht="14.4" x14ac:dyDescent="0.25">
      <c r="B16" s="13" t="s">
        <v>8</v>
      </c>
      <c r="C16" s="9" t="s">
        <v>2</v>
      </c>
      <c r="D16" s="9"/>
      <c r="E16" s="35">
        <v>1195918.6200000001</v>
      </c>
      <c r="G16" s="17">
        <v>1195918.6200000001</v>
      </c>
      <c r="I16" s="35">
        <f t="shared" si="0"/>
        <v>0</v>
      </c>
      <c r="J16" s="75"/>
      <c r="K16" s="35">
        <v>0</v>
      </c>
      <c r="L16" s="75"/>
      <c r="M16" s="35">
        <f t="shared" si="1"/>
        <v>0</v>
      </c>
      <c r="N16" s="40"/>
      <c r="O16"/>
      <c r="P16"/>
      <c r="Q16"/>
      <c r="R16"/>
      <c r="S16"/>
      <c r="T16"/>
    </row>
    <row r="17" spans="1:20" ht="14.4" x14ac:dyDescent="0.25">
      <c r="B17" s="13" t="s">
        <v>66</v>
      </c>
      <c r="C17" s="10" t="s">
        <v>3</v>
      </c>
      <c r="D17" s="10"/>
      <c r="E17" s="35">
        <v>936775.28</v>
      </c>
      <c r="G17" s="17">
        <v>937298.03</v>
      </c>
      <c r="I17" s="35">
        <f t="shared" si="0"/>
        <v>522.75</v>
      </c>
      <c r="J17" s="75"/>
      <c r="K17" s="35">
        <f>ROUND(I17*0.9,2)</f>
        <v>470.48</v>
      </c>
      <c r="L17" s="75"/>
      <c r="M17" s="35">
        <f t="shared" si="1"/>
        <v>-52.269999999999982</v>
      </c>
      <c r="N17" s="40"/>
      <c r="O17"/>
      <c r="P17"/>
      <c r="Q17"/>
      <c r="R17"/>
      <c r="S17"/>
      <c r="T17"/>
    </row>
    <row r="18" spans="1:20" ht="14.4" x14ac:dyDescent="0.25">
      <c r="B18" s="15" t="s">
        <v>70</v>
      </c>
      <c r="C18" s="9" t="s">
        <v>2</v>
      </c>
      <c r="D18" s="9"/>
      <c r="E18" s="35">
        <v>11040.46</v>
      </c>
      <c r="F18" s="45"/>
      <c r="G18" s="8">
        <v>11040.46</v>
      </c>
      <c r="I18" s="35">
        <f t="shared" si="0"/>
        <v>0</v>
      </c>
      <c r="J18" s="75"/>
      <c r="K18" s="35">
        <v>0</v>
      </c>
      <c r="L18" s="75"/>
      <c r="M18" s="35">
        <f t="shared" si="1"/>
        <v>0</v>
      </c>
      <c r="N18" s="40"/>
      <c r="O18"/>
      <c r="P18"/>
      <c r="Q18"/>
      <c r="R18"/>
      <c r="S18"/>
      <c r="T18"/>
    </row>
    <row r="19" spans="1:20" ht="14.4" x14ac:dyDescent="0.25">
      <c r="B19" s="26" t="s">
        <v>71</v>
      </c>
      <c r="C19" s="9" t="s">
        <v>3</v>
      </c>
      <c r="D19" s="9"/>
      <c r="E19" s="36">
        <v>8897</v>
      </c>
      <c r="G19" s="36">
        <v>8897</v>
      </c>
      <c r="I19" s="36">
        <f t="shared" si="0"/>
        <v>0</v>
      </c>
      <c r="J19" s="72"/>
      <c r="K19" s="36">
        <v>0</v>
      </c>
      <c r="L19" s="72"/>
      <c r="M19" s="36">
        <f t="shared" si="1"/>
        <v>0</v>
      </c>
      <c r="N19" s="40"/>
      <c r="O19"/>
      <c r="P19"/>
      <c r="Q19"/>
      <c r="R19"/>
      <c r="S19"/>
      <c r="T19"/>
    </row>
    <row r="20" spans="1:20" x14ac:dyDescent="0.25">
      <c r="B20" s="15" t="s">
        <v>22</v>
      </c>
      <c r="C20" s="10"/>
      <c r="D20" s="10"/>
      <c r="E20" s="46">
        <f>E14+E15+E16-E17+E18-E19</f>
        <v>9647656.9300000016</v>
      </c>
      <c r="G20" s="46">
        <f>G14+G15+G16-G17+G18-G19</f>
        <v>9647134.1800000016</v>
      </c>
      <c r="I20" s="46">
        <f t="shared" ref="I20:M20" si="2">I14+I15+I16-I17+I18-I19</f>
        <v>-522.75</v>
      </c>
      <c r="J20" s="16"/>
      <c r="K20" s="46">
        <f t="shared" si="2"/>
        <v>-470.48</v>
      </c>
      <c r="L20" s="16"/>
      <c r="M20" s="46">
        <f t="shared" si="2"/>
        <v>52.269999999999982</v>
      </c>
      <c r="N20"/>
      <c r="O20"/>
      <c r="P20"/>
      <c r="Q20"/>
      <c r="R20"/>
      <c r="S20"/>
      <c r="T20"/>
    </row>
    <row r="21" spans="1:20" ht="14.4" x14ac:dyDescent="0.25">
      <c r="C21" s="10"/>
      <c r="D21" s="10"/>
      <c r="E21" s="47"/>
      <c r="G21" s="47"/>
      <c r="N21" s="37"/>
      <c r="O21"/>
      <c r="P21"/>
      <c r="Q21"/>
      <c r="R21"/>
      <c r="S21"/>
      <c r="T21"/>
    </row>
    <row r="22" spans="1:20" x14ac:dyDescent="0.25">
      <c r="A22" s="13" t="s">
        <v>9</v>
      </c>
      <c r="C22" s="10"/>
      <c r="D22" s="10"/>
      <c r="E22" s="47"/>
      <c r="G22" s="47"/>
      <c r="N22" s="41"/>
      <c r="O22"/>
      <c r="P22"/>
      <c r="Q22"/>
      <c r="R22"/>
      <c r="S22"/>
      <c r="T22"/>
    </row>
    <row r="23" spans="1:20" ht="14.4" x14ac:dyDescent="0.25">
      <c r="B23" s="15" t="s">
        <v>42</v>
      </c>
      <c r="C23" s="9" t="s">
        <v>2</v>
      </c>
      <c r="D23" s="9"/>
      <c r="E23" s="34">
        <v>2860299.64</v>
      </c>
      <c r="G23" s="34">
        <v>2860299.64</v>
      </c>
      <c r="I23" s="16">
        <f>G23-E23</f>
        <v>0</v>
      </c>
      <c r="J23" s="16"/>
      <c r="K23" s="16">
        <v>0</v>
      </c>
      <c r="L23" s="16"/>
      <c r="M23" s="16">
        <f t="shared" ref="M23:M26" si="3">K23-I23</f>
        <v>0</v>
      </c>
      <c r="N23" s="38"/>
      <c r="O23"/>
      <c r="P23"/>
      <c r="Q23"/>
      <c r="R23"/>
      <c r="S23"/>
      <c r="T23"/>
    </row>
    <row r="24" spans="1:20" ht="14.4" x14ac:dyDescent="0.25">
      <c r="B24" s="13" t="s">
        <v>43</v>
      </c>
      <c r="C24" s="9" t="s">
        <v>2</v>
      </c>
      <c r="D24" s="9"/>
      <c r="E24" s="8">
        <v>0</v>
      </c>
      <c r="G24" s="8">
        <v>0</v>
      </c>
      <c r="I24" s="35">
        <f>G24-E24</f>
        <v>0</v>
      </c>
      <c r="J24" s="75"/>
      <c r="K24" s="35">
        <v>0</v>
      </c>
      <c r="L24" s="75"/>
      <c r="M24" s="35">
        <f t="shared" si="3"/>
        <v>0</v>
      </c>
      <c r="N24" s="38"/>
      <c r="O24"/>
      <c r="P24"/>
      <c r="Q24"/>
      <c r="R24"/>
      <c r="S24"/>
      <c r="T24"/>
    </row>
    <row r="25" spans="1:20" ht="15.6" x14ac:dyDescent="0.25">
      <c r="B25" s="15" t="s">
        <v>47</v>
      </c>
      <c r="C25" s="9" t="s">
        <v>3</v>
      </c>
      <c r="D25" s="9"/>
      <c r="E25" s="35">
        <v>2143.46</v>
      </c>
      <c r="F25" s="45"/>
      <c r="G25" s="8">
        <v>2143.46</v>
      </c>
      <c r="I25" s="35">
        <f>G25-E25</f>
        <v>0</v>
      </c>
      <c r="J25" s="75"/>
      <c r="K25" s="35">
        <v>0</v>
      </c>
      <c r="L25" s="75"/>
      <c r="M25" s="35">
        <f t="shared" si="3"/>
        <v>0</v>
      </c>
      <c r="N25" s="41"/>
      <c r="O25"/>
      <c r="P25"/>
      <c r="Q25"/>
      <c r="R25"/>
      <c r="S25"/>
      <c r="T25"/>
    </row>
    <row r="26" spans="1:20" ht="14.4" x14ac:dyDescent="0.25">
      <c r="B26" s="26" t="s">
        <v>23</v>
      </c>
      <c r="C26" s="9" t="s">
        <v>3</v>
      </c>
      <c r="D26" s="9"/>
      <c r="E26" s="36">
        <v>0</v>
      </c>
      <c r="G26" s="36">
        <v>0</v>
      </c>
      <c r="I26" s="36">
        <f t="shared" ref="I26" si="4">G26-E26</f>
        <v>0</v>
      </c>
      <c r="J26" s="72"/>
      <c r="K26" s="36">
        <v>0</v>
      </c>
      <c r="L26" s="72"/>
      <c r="M26" s="36">
        <f t="shared" si="3"/>
        <v>0</v>
      </c>
      <c r="N26" s="38"/>
      <c r="O26"/>
      <c r="P26"/>
      <c r="Q26"/>
      <c r="R26"/>
      <c r="S26"/>
      <c r="T26"/>
    </row>
    <row r="27" spans="1:20" ht="14.4" x14ac:dyDescent="0.25">
      <c r="B27" s="15" t="s">
        <v>22</v>
      </c>
      <c r="C27" s="10"/>
      <c r="D27" s="10"/>
      <c r="E27" s="46">
        <f>SUM(E23:E24)-E25-E26</f>
        <v>2858156.18</v>
      </c>
      <c r="G27" s="46">
        <f>SUM(G23:G24)-G25-G26</f>
        <v>2858156.18</v>
      </c>
      <c r="I27" s="46">
        <f t="shared" ref="I27:M27" si="5">SUM(I23:I24)-I25-I26</f>
        <v>0</v>
      </c>
      <c r="J27" s="16"/>
      <c r="K27" s="46">
        <f t="shared" si="5"/>
        <v>0</v>
      </c>
      <c r="L27" s="16"/>
      <c r="M27" s="46">
        <f t="shared" si="5"/>
        <v>0</v>
      </c>
      <c r="N27" s="37"/>
      <c r="O27"/>
      <c r="P27"/>
      <c r="Q27"/>
      <c r="R27"/>
      <c r="S27"/>
      <c r="T27"/>
    </row>
    <row r="28" spans="1:20" ht="14.4" x14ac:dyDescent="0.25">
      <c r="C28" s="10"/>
      <c r="D28" s="10"/>
      <c r="E28" s="47"/>
      <c r="G28" s="47"/>
      <c r="N28" s="37"/>
      <c r="P28"/>
      <c r="Q28"/>
      <c r="R28"/>
      <c r="S28"/>
      <c r="T28"/>
    </row>
    <row r="29" spans="1:20" ht="14.4" x14ac:dyDescent="0.25">
      <c r="A29" s="13" t="s">
        <v>48</v>
      </c>
      <c r="C29" s="10"/>
      <c r="D29" s="10"/>
      <c r="E29" s="34">
        <v>364034.89</v>
      </c>
      <c r="G29" s="34">
        <v>364034.89</v>
      </c>
      <c r="I29" s="16">
        <f>G29-E29</f>
        <v>0</v>
      </c>
      <c r="J29" s="16"/>
      <c r="K29" s="16">
        <v>0</v>
      </c>
      <c r="L29" s="16"/>
      <c r="M29" s="16">
        <f>K29-I29</f>
        <v>0</v>
      </c>
      <c r="N29" s="37"/>
      <c r="O29"/>
      <c r="P29"/>
      <c r="Q29"/>
      <c r="R29"/>
      <c r="S29"/>
      <c r="T29"/>
    </row>
    <row r="30" spans="1:20" x14ac:dyDescent="0.25">
      <c r="C30" s="10"/>
      <c r="D30" s="10"/>
      <c r="E30" s="48"/>
      <c r="G30" s="48"/>
      <c r="I30" s="49"/>
      <c r="K30" s="49"/>
      <c r="M30" s="49"/>
      <c r="N30"/>
      <c r="O30"/>
      <c r="P30"/>
      <c r="Q30"/>
      <c r="R30"/>
      <c r="S30"/>
      <c r="T30"/>
    </row>
    <row r="31" spans="1:20" ht="14.4" x14ac:dyDescent="0.25">
      <c r="A31" s="15" t="s">
        <v>10</v>
      </c>
      <c r="C31" s="10"/>
      <c r="D31" s="10"/>
      <c r="E31" s="50">
        <f>E20+E27-E29</f>
        <v>12141778.220000001</v>
      </c>
      <c r="G31" s="50">
        <f>G20+G27-G29</f>
        <v>12141255.470000001</v>
      </c>
      <c r="I31" s="50">
        <f t="shared" ref="I31:K31" si="6">I20+I27-I29</f>
        <v>-522.75</v>
      </c>
      <c r="J31" s="76"/>
      <c r="K31" s="50">
        <f t="shared" si="6"/>
        <v>-470.48</v>
      </c>
      <c r="L31" s="76"/>
      <c r="M31" s="50">
        <f t="shared" ref="M31" si="7">M20+M27-M29</f>
        <v>52.269999999999982</v>
      </c>
      <c r="N31" s="37"/>
      <c r="O31"/>
      <c r="P31"/>
      <c r="Q31"/>
      <c r="R31"/>
      <c r="S31"/>
      <c r="T31"/>
    </row>
    <row r="32" spans="1:20" x14ac:dyDescent="0.25">
      <c r="A32" s="15"/>
      <c r="C32" s="10"/>
      <c r="D32" s="10"/>
      <c r="E32" s="16"/>
      <c r="G32" s="16"/>
      <c r="N32" s="41"/>
      <c r="O32"/>
      <c r="P32"/>
      <c r="Q32"/>
      <c r="R32"/>
      <c r="S32"/>
      <c r="T32"/>
    </row>
    <row r="33" spans="1:20" ht="14.4" x14ac:dyDescent="0.25">
      <c r="A33" s="15" t="s">
        <v>50</v>
      </c>
      <c r="C33" s="10"/>
      <c r="D33" s="10"/>
      <c r="E33" s="50">
        <v>12201444.538126998</v>
      </c>
      <c r="G33" s="50">
        <v>12201444.538126998</v>
      </c>
      <c r="I33" s="50">
        <f>G33-E33</f>
        <v>0</v>
      </c>
      <c r="J33" s="76"/>
      <c r="K33" s="50">
        <v>0</v>
      </c>
      <c r="L33" s="76"/>
      <c r="M33" s="50">
        <f>K33-I33</f>
        <v>0</v>
      </c>
      <c r="N33" s="38"/>
      <c r="O33"/>
      <c r="P33"/>
      <c r="Q33"/>
      <c r="R33"/>
      <c r="S33"/>
      <c r="T33"/>
    </row>
    <row r="34" spans="1:20" ht="14.4" x14ac:dyDescent="0.25">
      <c r="A34" s="15"/>
      <c r="C34" s="10"/>
      <c r="D34" s="10"/>
      <c r="E34" s="16"/>
      <c r="G34" s="16"/>
      <c r="N34" s="38"/>
      <c r="O34"/>
      <c r="P34"/>
      <c r="Q34"/>
      <c r="R34"/>
      <c r="S34"/>
      <c r="T34"/>
    </row>
    <row r="35" spans="1:20" ht="14.4" x14ac:dyDescent="0.25">
      <c r="A35" s="14" t="s">
        <v>54</v>
      </c>
      <c r="C35" s="10"/>
      <c r="D35" s="10"/>
      <c r="E35" s="16">
        <v>0</v>
      </c>
      <c r="G35" s="16">
        <v>0</v>
      </c>
      <c r="I35" s="50">
        <f>G35-E35</f>
        <v>0</v>
      </c>
      <c r="J35" s="76"/>
      <c r="K35" s="50">
        <v>0</v>
      </c>
      <c r="L35" s="76"/>
      <c r="M35" s="50">
        <f>K35-I35</f>
        <v>0</v>
      </c>
      <c r="N35" s="38"/>
      <c r="O35"/>
      <c r="P35"/>
      <c r="Q35"/>
      <c r="R35"/>
      <c r="S35"/>
      <c r="T35"/>
    </row>
    <row r="36" spans="1:20" ht="14.4" x14ac:dyDescent="0.25">
      <c r="A36" s="15"/>
      <c r="C36" s="10"/>
      <c r="D36" s="10"/>
      <c r="E36" s="16"/>
      <c r="G36" s="16"/>
      <c r="N36" s="38"/>
      <c r="O36"/>
      <c r="P36"/>
      <c r="Q36"/>
      <c r="R36"/>
      <c r="S36"/>
      <c r="T36"/>
    </row>
    <row r="37" spans="1:20" ht="15" thickBot="1" x14ac:dyDescent="0.3">
      <c r="A37" s="14" t="s">
        <v>61</v>
      </c>
      <c r="C37" s="10"/>
      <c r="D37" s="10"/>
      <c r="E37" s="51">
        <f>E31-E33+E35</f>
        <v>-59666.318126996979</v>
      </c>
      <c r="G37" s="51">
        <f>G31-G33+G35</f>
        <v>-60189.068126996979</v>
      </c>
      <c r="I37" s="51">
        <f t="shared" ref="I37:K37" si="8">I31-I33+I35</f>
        <v>-522.75</v>
      </c>
      <c r="J37" s="16"/>
      <c r="K37" s="51">
        <f t="shared" si="8"/>
        <v>-470.48</v>
      </c>
      <c r="L37" s="16"/>
      <c r="M37" s="51">
        <f t="shared" ref="M37" si="9">M31-M33+M35</f>
        <v>52.269999999999982</v>
      </c>
      <c r="N37" s="37"/>
      <c r="O37"/>
      <c r="P37"/>
      <c r="Q37"/>
      <c r="R37"/>
      <c r="S37"/>
      <c r="T37"/>
    </row>
    <row r="38" spans="1:20" ht="15" thickTop="1" x14ac:dyDescent="0.25">
      <c r="A38" s="27"/>
      <c r="B38" s="27"/>
      <c r="C38" s="28"/>
      <c r="D38" s="28"/>
      <c r="E38" s="29"/>
      <c r="F38" s="29"/>
      <c r="G38" s="29"/>
      <c r="H38" s="29"/>
      <c r="I38" s="29"/>
      <c r="J38" s="31"/>
      <c r="K38" s="29"/>
      <c r="L38" s="29"/>
      <c r="M38" s="29"/>
      <c r="N38" s="37"/>
      <c r="O38"/>
      <c r="P38"/>
      <c r="Q38"/>
      <c r="R38"/>
      <c r="S38"/>
      <c r="T38"/>
    </row>
    <row r="39" spans="1:20" ht="14.4" x14ac:dyDescent="0.25">
      <c r="C39" s="10"/>
      <c r="D39" s="10"/>
      <c r="E39" s="31"/>
      <c r="F39" s="31"/>
      <c r="G39" s="31"/>
      <c r="H39" s="31"/>
      <c r="I39" s="31"/>
      <c r="J39" s="31"/>
      <c r="N39" s="38"/>
      <c r="O39"/>
      <c r="P39"/>
      <c r="Q39"/>
      <c r="R39"/>
      <c r="S39"/>
      <c r="T39"/>
    </row>
    <row r="40" spans="1:20" ht="15.6" x14ac:dyDescent="0.25">
      <c r="B40" s="15" t="s">
        <v>45</v>
      </c>
      <c r="C40" s="10"/>
      <c r="D40" s="10"/>
      <c r="E40" s="32"/>
      <c r="N40" s="37"/>
      <c r="O40"/>
      <c r="P40"/>
      <c r="Q40"/>
      <c r="R40"/>
      <c r="S40"/>
      <c r="T40"/>
    </row>
    <row r="41" spans="1:20" ht="15.6" x14ac:dyDescent="0.25">
      <c r="B41" s="15" t="s">
        <v>98</v>
      </c>
      <c r="N41" s="37"/>
      <c r="O41"/>
      <c r="P41"/>
      <c r="Q41"/>
      <c r="R41"/>
      <c r="S41"/>
      <c r="T41"/>
    </row>
    <row r="42" spans="1:20" ht="14.4" x14ac:dyDescent="0.25">
      <c r="B42" s="15"/>
      <c r="N42" s="37"/>
      <c r="O42"/>
      <c r="P42"/>
      <c r="Q42"/>
      <c r="R42"/>
      <c r="S42"/>
      <c r="T42"/>
    </row>
    <row r="43" spans="1:20" x14ac:dyDescent="0.25">
      <c r="N43"/>
      <c r="O43"/>
      <c r="P43"/>
      <c r="Q43"/>
      <c r="R43"/>
      <c r="S43"/>
      <c r="T43"/>
    </row>
    <row r="44" spans="1:20" ht="14.4" x14ac:dyDescent="0.25">
      <c r="N44" s="37"/>
      <c r="O44"/>
      <c r="P44"/>
      <c r="Q44"/>
      <c r="R44"/>
      <c r="S44"/>
      <c r="T44"/>
    </row>
    <row r="45" spans="1:20" x14ac:dyDescent="0.25">
      <c r="N45" s="41"/>
      <c r="O45"/>
      <c r="P45"/>
      <c r="Q45"/>
      <c r="R45"/>
      <c r="S45"/>
      <c r="T45"/>
    </row>
    <row r="46" spans="1:20" ht="14.4" x14ac:dyDescent="0.25">
      <c r="N46" s="38"/>
      <c r="O46"/>
      <c r="P46"/>
      <c r="Q46"/>
      <c r="R46"/>
      <c r="S46"/>
      <c r="T46"/>
    </row>
    <row r="47" spans="1:20" ht="14.4" x14ac:dyDescent="0.25">
      <c r="N47" s="38"/>
      <c r="O47"/>
      <c r="P47"/>
      <c r="Q47"/>
      <c r="R47"/>
      <c r="S47"/>
      <c r="T47"/>
    </row>
    <row r="48" spans="1:20" ht="14.4" x14ac:dyDescent="0.25">
      <c r="N48" s="38"/>
      <c r="O48"/>
      <c r="P48"/>
      <c r="Q48"/>
      <c r="R48"/>
      <c r="S48"/>
      <c r="T48"/>
    </row>
    <row r="49" spans="14:20" ht="14.4" x14ac:dyDescent="0.25">
      <c r="N49" s="37"/>
      <c r="O49"/>
      <c r="P49"/>
      <c r="Q49"/>
      <c r="R49"/>
      <c r="S49"/>
      <c r="T49"/>
    </row>
    <row r="50" spans="14:20" ht="14.4" x14ac:dyDescent="0.25">
      <c r="N50" s="37"/>
      <c r="O50"/>
      <c r="P50"/>
      <c r="Q50"/>
      <c r="R50"/>
      <c r="S50"/>
      <c r="T50"/>
    </row>
    <row r="51" spans="14:20" ht="14.4" x14ac:dyDescent="0.25">
      <c r="N51" s="37"/>
      <c r="O51"/>
      <c r="P51"/>
      <c r="Q51"/>
      <c r="R51"/>
      <c r="S51"/>
      <c r="T51"/>
    </row>
    <row r="52" spans="14:20" x14ac:dyDescent="0.25">
      <c r="N52" s="41"/>
      <c r="O52"/>
      <c r="P52"/>
      <c r="Q52"/>
      <c r="R52"/>
      <c r="S52"/>
      <c r="T52"/>
    </row>
    <row r="53" spans="14:20" ht="14.4" x14ac:dyDescent="0.25">
      <c r="N53" s="38"/>
      <c r="O53"/>
      <c r="P53"/>
      <c r="Q53"/>
      <c r="R53"/>
      <c r="S53"/>
      <c r="T53"/>
    </row>
    <row r="54" spans="14:20" x14ac:dyDescent="0.25">
      <c r="N54" s="41"/>
      <c r="O54"/>
      <c r="P54"/>
      <c r="Q54"/>
      <c r="R54"/>
      <c r="S54"/>
      <c r="T54"/>
    </row>
    <row r="55" spans="14:20" x14ac:dyDescent="0.25">
      <c r="N55" s="41"/>
      <c r="O55"/>
      <c r="P55"/>
      <c r="Q55"/>
      <c r="R55"/>
      <c r="S55"/>
      <c r="T55"/>
    </row>
    <row r="56" spans="14:20" ht="14.4" x14ac:dyDescent="0.25">
      <c r="N56" s="38"/>
      <c r="O56"/>
      <c r="P56"/>
      <c r="Q56"/>
      <c r="R56"/>
      <c r="S56"/>
      <c r="T56"/>
    </row>
    <row r="57" spans="14:20" ht="14.4" x14ac:dyDescent="0.25">
      <c r="N57" s="37"/>
      <c r="O57"/>
      <c r="P57"/>
      <c r="Q57"/>
      <c r="R57"/>
      <c r="S57"/>
      <c r="T57"/>
    </row>
    <row r="58" spans="14:20" ht="14.4" x14ac:dyDescent="0.25">
      <c r="N58" s="37"/>
      <c r="O58"/>
      <c r="P58"/>
      <c r="Q58"/>
      <c r="R58"/>
      <c r="S58"/>
      <c r="T58"/>
    </row>
    <row r="59" spans="14:20" ht="14.4" x14ac:dyDescent="0.25">
      <c r="N59" s="37"/>
      <c r="O59"/>
      <c r="P59"/>
      <c r="Q59"/>
      <c r="R59"/>
      <c r="S59"/>
      <c r="T59"/>
    </row>
    <row r="60" spans="14:20" ht="14.4" x14ac:dyDescent="0.25">
      <c r="N60" s="37"/>
      <c r="O60"/>
      <c r="P60"/>
      <c r="Q60"/>
      <c r="R60"/>
      <c r="S60"/>
      <c r="T60"/>
    </row>
    <row r="61" spans="14:20" ht="14.4" x14ac:dyDescent="0.25">
      <c r="N61" s="37"/>
      <c r="O61"/>
      <c r="P61"/>
      <c r="Q61"/>
      <c r="R61"/>
      <c r="S61"/>
      <c r="T61"/>
    </row>
    <row r="62" spans="14:20" ht="14.4" x14ac:dyDescent="0.25">
      <c r="N62" s="37"/>
      <c r="O62"/>
      <c r="P62"/>
      <c r="Q62"/>
      <c r="R62"/>
      <c r="S62"/>
      <c r="T62"/>
    </row>
    <row r="63" spans="14:20" ht="14.4" x14ac:dyDescent="0.25">
      <c r="N63" s="37"/>
      <c r="O63"/>
      <c r="P63"/>
      <c r="Q63"/>
      <c r="R63"/>
      <c r="S63"/>
      <c r="T63"/>
    </row>
    <row r="64" spans="14:20" ht="14.4" x14ac:dyDescent="0.25">
      <c r="N64" s="37"/>
      <c r="O64"/>
      <c r="P64"/>
      <c r="Q64"/>
      <c r="R64"/>
      <c r="S64"/>
      <c r="T64"/>
    </row>
    <row r="65" spans="14:20" ht="14.4" x14ac:dyDescent="0.25">
      <c r="N65" s="37"/>
      <c r="O65"/>
      <c r="P65"/>
      <c r="Q65"/>
      <c r="R65"/>
      <c r="S65"/>
      <c r="T65"/>
    </row>
    <row r="66" spans="14:20" ht="14.4" x14ac:dyDescent="0.25">
      <c r="N66" s="37"/>
      <c r="O66"/>
      <c r="P66"/>
      <c r="Q66"/>
      <c r="R66"/>
      <c r="S66"/>
      <c r="T66"/>
    </row>
    <row r="67" spans="14:20" ht="14.4" x14ac:dyDescent="0.25">
      <c r="N67" s="37"/>
      <c r="O67"/>
      <c r="P67"/>
      <c r="Q67"/>
      <c r="R67"/>
      <c r="S67"/>
      <c r="T67"/>
    </row>
    <row r="68" spans="14:20" ht="14.4" x14ac:dyDescent="0.25">
      <c r="N68" s="37"/>
      <c r="O68"/>
      <c r="P68"/>
      <c r="Q68"/>
      <c r="R68"/>
      <c r="S68"/>
      <c r="T68"/>
    </row>
    <row r="69" spans="14:20" ht="14.4" x14ac:dyDescent="0.25">
      <c r="N69" s="37"/>
      <c r="O69"/>
      <c r="P69"/>
      <c r="Q69"/>
      <c r="R69"/>
      <c r="S69"/>
      <c r="T69"/>
    </row>
    <row r="70" spans="14:20" ht="14.4" x14ac:dyDescent="0.25">
      <c r="N70" s="37"/>
      <c r="O70" s="37"/>
      <c r="P70" s="42"/>
      <c r="Q70" s="37"/>
      <c r="R70" s="37"/>
      <c r="S70" s="43"/>
      <c r="T70" s="43"/>
    </row>
    <row r="71" spans="14:20" x14ac:dyDescent="0.25">
      <c r="N71" s="41"/>
      <c r="O71"/>
      <c r="P71"/>
      <c r="Q71"/>
      <c r="R71"/>
      <c r="S71"/>
      <c r="T71"/>
    </row>
    <row r="72" spans="14:20" ht="14.4" x14ac:dyDescent="0.25">
      <c r="N72" s="38"/>
      <c r="O72"/>
      <c r="P72"/>
      <c r="Q72"/>
      <c r="R72"/>
      <c r="S72"/>
      <c r="T72"/>
    </row>
    <row r="73" spans="14:20" x14ac:dyDescent="0.25">
      <c r="N73" s="41"/>
      <c r="O73"/>
      <c r="P73"/>
      <c r="Q73"/>
      <c r="R73"/>
      <c r="S73"/>
      <c r="T73"/>
    </row>
    <row r="74" spans="14:20" ht="14.4" x14ac:dyDescent="0.25">
      <c r="N74" s="38"/>
      <c r="O74" s="37"/>
      <c r="P74" s="42"/>
      <c r="Q74" s="37"/>
      <c r="R74"/>
      <c r="S74"/>
      <c r="T74"/>
    </row>
    <row r="75" spans="14:20" ht="14.4" x14ac:dyDescent="0.25">
      <c r="N75" s="37"/>
      <c r="O75"/>
      <c r="P75"/>
      <c r="Q75"/>
      <c r="R75"/>
      <c r="S75"/>
      <c r="T75"/>
    </row>
    <row r="76" spans="14:20" ht="14.4" x14ac:dyDescent="0.25">
      <c r="N76" s="37"/>
      <c r="O76"/>
      <c r="P76"/>
      <c r="Q76"/>
      <c r="R76"/>
      <c r="S76"/>
      <c r="T76"/>
    </row>
    <row r="77" spans="14:20" ht="14.4" x14ac:dyDescent="0.25">
      <c r="N77" s="37"/>
      <c r="O77"/>
      <c r="P77"/>
      <c r="Q77"/>
      <c r="R77"/>
      <c r="S77"/>
      <c r="T77"/>
    </row>
    <row r="78" spans="14:20" x14ac:dyDescent="0.25">
      <c r="N78" s="41"/>
      <c r="O78"/>
      <c r="P78"/>
      <c r="Q78"/>
      <c r="R78"/>
      <c r="S78"/>
      <c r="T78"/>
    </row>
    <row r="79" spans="14:20" ht="14.4" x14ac:dyDescent="0.25">
      <c r="N79" s="38"/>
      <c r="O79"/>
      <c r="P79"/>
      <c r="Q79"/>
      <c r="R79"/>
      <c r="S79"/>
      <c r="T79"/>
    </row>
    <row r="80" spans="14:20" x14ac:dyDescent="0.25">
      <c r="N80" s="41"/>
      <c r="O80"/>
      <c r="P80"/>
      <c r="Q80"/>
      <c r="R80"/>
      <c r="S80"/>
      <c r="T80"/>
    </row>
    <row r="81" spans="14:20" ht="14.4" x14ac:dyDescent="0.25">
      <c r="N81" s="38"/>
      <c r="O81"/>
      <c r="P81"/>
      <c r="Q81"/>
      <c r="R81"/>
      <c r="S81"/>
      <c r="T81"/>
    </row>
    <row r="82" spans="14:20" ht="14.4" x14ac:dyDescent="0.25">
      <c r="N82" s="37"/>
      <c r="O82"/>
      <c r="P82"/>
      <c r="Q82"/>
      <c r="R82"/>
      <c r="S82"/>
      <c r="T82"/>
    </row>
    <row r="83" spans="14:20" ht="14.4" x14ac:dyDescent="0.25">
      <c r="N83" s="37"/>
      <c r="O83"/>
      <c r="P83"/>
      <c r="Q83"/>
      <c r="R83"/>
      <c r="S83"/>
      <c r="T83"/>
    </row>
    <row r="84" spans="14:20" ht="14.4" x14ac:dyDescent="0.25">
      <c r="N84" s="37"/>
      <c r="O84"/>
      <c r="P84"/>
      <c r="Q84"/>
      <c r="R84"/>
      <c r="S84"/>
      <c r="T84"/>
    </row>
    <row r="85" spans="14:20" x14ac:dyDescent="0.25">
      <c r="N85" s="39"/>
      <c r="O85"/>
      <c r="P85"/>
      <c r="Q85"/>
      <c r="R85"/>
      <c r="S85"/>
      <c r="T85"/>
    </row>
    <row r="86" spans="14:20" ht="14.4" x14ac:dyDescent="0.25">
      <c r="N86" s="38"/>
      <c r="O86"/>
      <c r="P86"/>
      <c r="Q86"/>
      <c r="R86"/>
      <c r="S86"/>
      <c r="T86"/>
    </row>
    <row r="87" spans="14:20" x14ac:dyDescent="0.25">
      <c r="N87" s="39"/>
      <c r="O87"/>
      <c r="P87"/>
      <c r="Q87"/>
      <c r="R87"/>
      <c r="S87"/>
      <c r="T87"/>
    </row>
    <row r="88" spans="14:20" ht="14.4" x14ac:dyDescent="0.25">
      <c r="N88" s="38"/>
      <c r="O88"/>
      <c r="P88"/>
      <c r="Q88"/>
      <c r="R88"/>
      <c r="S88"/>
      <c r="T88"/>
    </row>
    <row r="89" spans="14:20" ht="14.4" x14ac:dyDescent="0.25">
      <c r="N89" s="37"/>
      <c r="O89"/>
      <c r="P89"/>
      <c r="Q89"/>
      <c r="R89"/>
      <c r="S89"/>
      <c r="T89"/>
    </row>
    <row r="90" spans="14:20" ht="14.4" x14ac:dyDescent="0.25">
      <c r="N90" s="37"/>
      <c r="O90"/>
      <c r="P90"/>
      <c r="Q90"/>
      <c r="R90"/>
      <c r="S90"/>
      <c r="T90"/>
    </row>
    <row r="91" spans="14:20" ht="14.4" x14ac:dyDescent="0.25">
      <c r="N91" s="37"/>
      <c r="O91"/>
      <c r="P91"/>
      <c r="Q91"/>
      <c r="R91"/>
      <c r="S91"/>
      <c r="T91"/>
    </row>
    <row r="92" spans="14:20" x14ac:dyDescent="0.25">
      <c r="N92" s="39"/>
      <c r="O92"/>
      <c r="P92"/>
      <c r="Q92"/>
      <c r="R92"/>
      <c r="S92"/>
      <c r="T92"/>
    </row>
    <row r="93" spans="14:20" ht="14.4" x14ac:dyDescent="0.25">
      <c r="N93" s="38"/>
      <c r="O93"/>
      <c r="P93"/>
      <c r="Q93"/>
      <c r="R93"/>
      <c r="S93"/>
      <c r="T93"/>
    </row>
    <row r="94" spans="14:20" x14ac:dyDescent="0.25">
      <c r="N94" s="39"/>
      <c r="O94"/>
      <c r="P94"/>
      <c r="Q94"/>
      <c r="R94"/>
      <c r="S94"/>
      <c r="T94"/>
    </row>
    <row r="95" spans="14:20" ht="14.4" x14ac:dyDescent="0.25">
      <c r="N95" s="38"/>
      <c r="O95"/>
      <c r="P95"/>
      <c r="Q95"/>
      <c r="R95"/>
      <c r="S95"/>
      <c r="T95"/>
    </row>
    <row r="96" spans="14:20" ht="14.4" x14ac:dyDescent="0.25">
      <c r="N96" s="37"/>
      <c r="O96"/>
      <c r="P96"/>
      <c r="Q96"/>
      <c r="R96"/>
      <c r="S96"/>
      <c r="T96"/>
    </row>
    <row r="97" spans="14:20" ht="14.4" x14ac:dyDescent="0.25">
      <c r="N97" s="37"/>
      <c r="O97"/>
      <c r="P97"/>
      <c r="Q97"/>
      <c r="R97"/>
      <c r="S97"/>
      <c r="T97"/>
    </row>
    <row r="98" spans="14:20" ht="14.4" x14ac:dyDescent="0.25">
      <c r="N98" s="37"/>
      <c r="O98"/>
      <c r="P98"/>
      <c r="Q98"/>
      <c r="R98"/>
      <c r="S98"/>
      <c r="T98"/>
    </row>
    <row r="99" spans="14:20" x14ac:dyDescent="0.25">
      <c r="N99" s="39"/>
      <c r="O99"/>
      <c r="P99"/>
      <c r="Q99"/>
      <c r="R99"/>
      <c r="S99"/>
      <c r="T99"/>
    </row>
    <row r="100" spans="14:20" ht="14.4" x14ac:dyDescent="0.25">
      <c r="N100" s="38"/>
      <c r="O100"/>
      <c r="P100"/>
      <c r="Q100"/>
      <c r="R100"/>
      <c r="S100"/>
      <c r="T100"/>
    </row>
    <row r="101" spans="14:20" x14ac:dyDescent="0.25">
      <c r="N101" s="39"/>
      <c r="O101"/>
      <c r="P101"/>
      <c r="Q101"/>
      <c r="R101"/>
      <c r="S101"/>
      <c r="T101"/>
    </row>
    <row r="102" spans="14:20" ht="14.4" x14ac:dyDescent="0.25">
      <c r="N102" s="38"/>
      <c r="O102"/>
      <c r="P102"/>
      <c r="Q102"/>
      <c r="R102"/>
      <c r="S102"/>
      <c r="T102"/>
    </row>
    <row r="103" spans="14:20" ht="14.4" x14ac:dyDescent="0.25">
      <c r="N103" s="37"/>
      <c r="O103"/>
      <c r="P103"/>
      <c r="Q103"/>
      <c r="R103"/>
      <c r="S103"/>
      <c r="T103"/>
    </row>
    <row r="104" spans="14:20" ht="14.4" x14ac:dyDescent="0.25">
      <c r="N104" s="37"/>
      <c r="O104"/>
      <c r="P104"/>
      <c r="Q104"/>
      <c r="R104"/>
      <c r="S104"/>
      <c r="T104"/>
    </row>
    <row r="105" spans="14:20" ht="14.4" x14ac:dyDescent="0.25">
      <c r="N105" s="37"/>
      <c r="O105"/>
      <c r="P105"/>
      <c r="Q105"/>
      <c r="R105"/>
      <c r="S105"/>
      <c r="T105"/>
    </row>
    <row r="106" spans="14:20" x14ac:dyDescent="0.25">
      <c r="N106" s="39"/>
      <c r="O106"/>
      <c r="P106"/>
      <c r="Q106"/>
      <c r="R106"/>
      <c r="S106"/>
      <c r="T106"/>
    </row>
    <row r="107" spans="14:20" ht="14.4" x14ac:dyDescent="0.25">
      <c r="N107" s="38"/>
      <c r="O107"/>
      <c r="P107"/>
      <c r="Q107"/>
      <c r="R107"/>
      <c r="S107"/>
      <c r="T107"/>
    </row>
    <row r="108" spans="14:20" x14ac:dyDescent="0.25">
      <c r="N108" s="39"/>
      <c r="O108"/>
      <c r="P108"/>
      <c r="Q108"/>
      <c r="R108"/>
      <c r="S108"/>
      <c r="T108"/>
    </row>
    <row r="109" spans="14:20" ht="14.4" x14ac:dyDescent="0.25">
      <c r="N109" s="38"/>
      <c r="O109"/>
      <c r="P109"/>
      <c r="Q109"/>
      <c r="R109"/>
      <c r="S109"/>
      <c r="T109"/>
    </row>
    <row r="110" spans="14:20" ht="14.4" x14ac:dyDescent="0.25">
      <c r="N110" s="37"/>
      <c r="O110"/>
      <c r="P110"/>
      <c r="Q110"/>
      <c r="R110"/>
      <c r="S110"/>
      <c r="T110"/>
    </row>
    <row r="111" spans="14:20" ht="14.4" x14ac:dyDescent="0.25">
      <c r="N111" s="37"/>
      <c r="O111"/>
      <c r="P111"/>
      <c r="Q111"/>
      <c r="R111"/>
      <c r="S111"/>
      <c r="T111"/>
    </row>
    <row r="112" spans="14:20" ht="14.4" x14ac:dyDescent="0.25">
      <c r="N112" s="37"/>
      <c r="O112"/>
      <c r="P112"/>
      <c r="Q112"/>
      <c r="R112"/>
      <c r="S112"/>
      <c r="T112"/>
    </row>
    <row r="113" spans="14:20" x14ac:dyDescent="0.25">
      <c r="N113" s="39"/>
      <c r="O113"/>
      <c r="P113"/>
      <c r="Q113"/>
      <c r="R113"/>
      <c r="S113"/>
      <c r="T113"/>
    </row>
    <row r="114" spans="14:20" ht="14.4" x14ac:dyDescent="0.25">
      <c r="N114" s="38"/>
      <c r="O114"/>
      <c r="P114"/>
      <c r="Q114"/>
      <c r="R114"/>
      <c r="S114"/>
      <c r="T114"/>
    </row>
    <row r="115" spans="14:20" x14ac:dyDescent="0.25">
      <c r="N115" s="39"/>
      <c r="O115"/>
      <c r="P115"/>
      <c r="Q115"/>
      <c r="R115"/>
      <c r="S115"/>
      <c r="T115"/>
    </row>
    <row r="116" spans="14:20" ht="14.4" x14ac:dyDescent="0.25">
      <c r="N116" s="38"/>
      <c r="O116"/>
      <c r="P116"/>
      <c r="Q116"/>
      <c r="R116"/>
      <c r="S116"/>
      <c r="T116"/>
    </row>
    <row r="117" spans="14:20" ht="14.4" x14ac:dyDescent="0.25">
      <c r="N117" s="37"/>
      <c r="O117"/>
      <c r="P117"/>
      <c r="Q117"/>
      <c r="R117"/>
      <c r="S117"/>
      <c r="T117"/>
    </row>
    <row r="118" spans="14:20" ht="14.4" x14ac:dyDescent="0.25">
      <c r="N118" s="37"/>
      <c r="O118"/>
      <c r="P118"/>
      <c r="Q118"/>
      <c r="R118"/>
      <c r="S118"/>
      <c r="T118"/>
    </row>
    <row r="119" spans="14:20" ht="14.4" x14ac:dyDescent="0.25">
      <c r="N119" s="37"/>
      <c r="O119"/>
      <c r="P119"/>
      <c r="Q119"/>
      <c r="R119"/>
      <c r="S119"/>
      <c r="T119"/>
    </row>
    <row r="120" spans="14:20" x14ac:dyDescent="0.25">
      <c r="N120" s="39"/>
      <c r="O120"/>
      <c r="P120"/>
      <c r="Q120"/>
      <c r="R120"/>
      <c r="S120"/>
      <c r="T120"/>
    </row>
    <row r="121" spans="14:20" ht="14.4" x14ac:dyDescent="0.25">
      <c r="N121" s="38"/>
      <c r="O121"/>
      <c r="P121"/>
      <c r="Q121"/>
      <c r="R121"/>
      <c r="S121"/>
      <c r="T121"/>
    </row>
    <row r="122" spans="14:20" x14ac:dyDescent="0.25">
      <c r="N122" s="39"/>
      <c r="O122"/>
      <c r="P122"/>
      <c r="Q122"/>
      <c r="R122"/>
      <c r="S122"/>
      <c r="T122"/>
    </row>
    <row r="123" spans="14:20" ht="14.4" x14ac:dyDescent="0.25">
      <c r="N123" s="38"/>
      <c r="O123"/>
      <c r="P123"/>
      <c r="Q123"/>
      <c r="R123"/>
      <c r="S123"/>
      <c r="T123"/>
    </row>
    <row r="124" spans="14:20" ht="14.4" x14ac:dyDescent="0.25">
      <c r="N124" s="37"/>
      <c r="O124"/>
      <c r="P124"/>
      <c r="Q124"/>
      <c r="R124"/>
      <c r="S124"/>
      <c r="T124"/>
    </row>
    <row r="125" spans="14:20" ht="14.4" x14ac:dyDescent="0.25">
      <c r="N125" s="37"/>
      <c r="O125"/>
      <c r="P125"/>
      <c r="Q125"/>
      <c r="R125"/>
      <c r="S125"/>
      <c r="T125"/>
    </row>
    <row r="126" spans="14:20" ht="14.4" x14ac:dyDescent="0.25">
      <c r="N126" s="37"/>
      <c r="O126"/>
      <c r="P126"/>
      <c r="Q126"/>
      <c r="R126"/>
      <c r="S126"/>
      <c r="T126"/>
    </row>
    <row r="127" spans="14:20" ht="14.4" x14ac:dyDescent="0.25">
      <c r="N127" s="37"/>
      <c r="O127"/>
      <c r="P127"/>
      <c r="Q127"/>
      <c r="R127"/>
      <c r="S127"/>
      <c r="T127"/>
    </row>
    <row r="128" spans="14:20" ht="14.4" x14ac:dyDescent="0.25">
      <c r="N128" s="37"/>
      <c r="O128"/>
      <c r="P128"/>
      <c r="Q128"/>
      <c r="R128"/>
      <c r="S128"/>
      <c r="T128"/>
    </row>
    <row r="129" spans="14:20" ht="14.4" x14ac:dyDescent="0.25">
      <c r="N129" s="37"/>
      <c r="O129"/>
      <c r="P129"/>
      <c r="Q129"/>
      <c r="R129"/>
      <c r="S129"/>
      <c r="T129"/>
    </row>
    <row r="130" spans="14:20" x14ac:dyDescent="0.25">
      <c r="N130" s="39"/>
      <c r="O130"/>
      <c r="P130"/>
      <c r="Q130"/>
      <c r="R130"/>
      <c r="S130"/>
      <c r="T130"/>
    </row>
    <row r="131" spans="14:20" ht="14.4" x14ac:dyDescent="0.25">
      <c r="N131" s="38"/>
      <c r="O131"/>
      <c r="P131"/>
      <c r="Q131"/>
      <c r="R131"/>
      <c r="S131"/>
      <c r="T131"/>
    </row>
    <row r="132" spans="14:20" x14ac:dyDescent="0.25">
      <c r="N132" s="39"/>
      <c r="O132"/>
      <c r="P132"/>
      <c r="Q132"/>
      <c r="R132"/>
      <c r="S132"/>
      <c r="T132"/>
    </row>
    <row r="133" spans="14:20" ht="14.4" x14ac:dyDescent="0.25">
      <c r="N133" s="38"/>
      <c r="O133"/>
      <c r="P133"/>
      <c r="Q133"/>
      <c r="R133"/>
      <c r="S133"/>
      <c r="T133"/>
    </row>
    <row r="134" spans="14:20" ht="14.4" x14ac:dyDescent="0.25">
      <c r="N134" s="37"/>
      <c r="O134"/>
      <c r="P134"/>
      <c r="Q134"/>
      <c r="R134"/>
      <c r="S134"/>
      <c r="T134"/>
    </row>
    <row r="135" spans="14:20" ht="14.4" x14ac:dyDescent="0.25">
      <c r="N135" s="37"/>
      <c r="O135"/>
      <c r="P135"/>
      <c r="Q135"/>
      <c r="R135"/>
      <c r="S135"/>
      <c r="T135"/>
    </row>
    <row r="136" spans="14:20" ht="14.4" x14ac:dyDescent="0.25">
      <c r="N136" s="37"/>
      <c r="O136"/>
      <c r="P136"/>
      <c r="Q136"/>
      <c r="R136"/>
      <c r="S136"/>
      <c r="T136"/>
    </row>
    <row r="137" spans="14:20" x14ac:dyDescent="0.25">
      <c r="N137" s="39"/>
      <c r="O137"/>
      <c r="P137"/>
      <c r="Q137"/>
      <c r="R137"/>
      <c r="S137"/>
      <c r="T137"/>
    </row>
    <row r="138" spans="14:20" ht="14.4" x14ac:dyDescent="0.25">
      <c r="N138" s="38"/>
      <c r="O138"/>
      <c r="P138"/>
      <c r="Q138"/>
      <c r="R138"/>
      <c r="S138"/>
      <c r="T138"/>
    </row>
    <row r="139" spans="14:20" x14ac:dyDescent="0.25">
      <c r="N139" s="39"/>
      <c r="O139"/>
      <c r="P139"/>
      <c r="Q139"/>
      <c r="R139"/>
      <c r="S139"/>
      <c r="T139"/>
    </row>
    <row r="140" spans="14:20" x14ac:dyDescent="0.25">
      <c r="N140" s="39"/>
      <c r="O140"/>
      <c r="P140"/>
      <c r="Q140"/>
      <c r="R140"/>
      <c r="S140"/>
      <c r="T140"/>
    </row>
    <row r="141" spans="14:20" ht="14.4" x14ac:dyDescent="0.25">
      <c r="N141" s="38"/>
      <c r="O141"/>
      <c r="P141"/>
      <c r="Q141"/>
      <c r="R141"/>
      <c r="S141"/>
      <c r="T141"/>
    </row>
    <row r="142" spans="14:20" ht="14.4" x14ac:dyDescent="0.25">
      <c r="N142" s="37"/>
      <c r="O142"/>
      <c r="P142"/>
      <c r="Q142"/>
      <c r="R142"/>
      <c r="S142"/>
      <c r="T142"/>
    </row>
    <row r="143" spans="14:20" ht="14.4" x14ac:dyDescent="0.25">
      <c r="N143" s="37"/>
      <c r="O143"/>
      <c r="P143"/>
      <c r="Q143"/>
      <c r="R143"/>
      <c r="S143"/>
      <c r="T143"/>
    </row>
    <row r="144" spans="14:20" ht="14.4" x14ac:dyDescent="0.25">
      <c r="N144" s="37"/>
      <c r="O144"/>
      <c r="P144"/>
      <c r="Q144"/>
      <c r="R144"/>
      <c r="S144"/>
      <c r="T144"/>
    </row>
    <row r="145" spans="14:20" ht="14.4" x14ac:dyDescent="0.25">
      <c r="N145" s="37"/>
      <c r="O145"/>
      <c r="P145"/>
      <c r="Q145"/>
      <c r="R145"/>
      <c r="S145"/>
      <c r="T145"/>
    </row>
    <row r="146" spans="14:20" ht="14.4" x14ac:dyDescent="0.25">
      <c r="N146" s="37"/>
      <c r="O146"/>
      <c r="P146"/>
      <c r="Q146"/>
      <c r="R146"/>
      <c r="S146"/>
      <c r="T146"/>
    </row>
    <row r="147" spans="14:20" ht="14.4" x14ac:dyDescent="0.25">
      <c r="N147" s="40"/>
      <c r="O147"/>
      <c r="P147"/>
      <c r="Q147"/>
      <c r="R147"/>
      <c r="S147"/>
      <c r="T147"/>
    </row>
    <row r="148" spans="14:20" ht="14.4" x14ac:dyDescent="0.25">
      <c r="N148" s="40"/>
      <c r="O148"/>
      <c r="P148"/>
      <c r="Q148"/>
      <c r="R148"/>
      <c r="S148"/>
      <c r="T148"/>
    </row>
    <row r="149" spans="14:20" ht="14.4" x14ac:dyDescent="0.25">
      <c r="N149" s="40"/>
      <c r="O149"/>
      <c r="P149"/>
      <c r="Q149"/>
      <c r="R149"/>
      <c r="S149"/>
      <c r="T149"/>
    </row>
    <row r="150" spans="14:20" ht="14.4" x14ac:dyDescent="0.25">
      <c r="N150" s="40"/>
      <c r="O150"/>
      <c r="P150"/>
      <c r="Q150"/>
      <c r="R150"/>
      <c r="S150"/>
      <c r="T150"/>
    </row>
    <row r="151" spans="14:20" x14ac:dyDescent="0.25">
      <c r="N151"/>
      <c r="O151"/>
      <c r="P151"/>
      <c r="Q151"/>
      <c r="R151"/>
      <c r="S151"/>
      <c r="T151"/>
    </row>
    <row r="152" spans="14:20" ht="14.4" x14ac:dyDescent="0.25">
      <c r="N152" s="37"/>
      <c r="O152"/>
      <c r="P152"/>
      <c r="Q152"/>
      <c r="R152"/>
      <c r="S152"/>
      <c r="T152"/>
    </row>
    <row r="153" spans="14:20" x14ac:dyDescent="0.25">
      <c r="N153" s="39"/>
      <c r="O153"/>
      <c r="P153"/>
      <c r="Q153"/>
      <c r="R153"/>
      <c r="S153"/>
      <c r="T153"/>
    </row>
    <row r="154" spans="14:20" ht="14.4" x14ac:dyDescent="0.25">
      <c r="N154" s="38"/>
      <c r="O154"/>
      <c r="P154"/>
      <c r="Q154"/>
      <c r="R154"/>
      <c r="S154"/>
      <c r="T154"/>
    </row>
    <row r="155" spans="14:20" x14ac:dyDescent="0.25">
      <c r="N155" s="39"/>
      <c r="O155"/>
      <c r="P155"/>
      <c r="Q155"/>
      <c r="R155"/>
      <c r="S155"/>
      <c r="T155"/>
    </row>
    <row r="156" spans="14:20" ht="14.4" x14ac:dyDescent="0.25">
      <c r="N156" s="38"/>
      <c r="O156"/>
      <c r="P156"/>
      <c r="Q156"/>
      <c r="R156"/>
      <c r="S156"/>
      <c r="T156"/>
    </row>
    <row r="157" spans="14:20" ht="14.4" x14ac:dyDescent="0.25">
      <c r="N157" s="37"/>
      <c r="O157"/>
      <c r="P157"/>
      <c r="Q157"/>
      <c r="R157"/>
      <c r="S157"/>
      <c r="T157"/>
    </row>
    <row r="158" spans="14:20" ht="14.4" x14ac:dyDescent="0.25">
      <c r="N158" s="37"/>
      <c r="O158"/>
      <c r="P158"/>
      <c r="Q158"/>
      <c r="R158"/>
      <c r="S158"/>
      <c r="T158"/>
    </row>
    <row r="159" spans="14:20" ht="14.4" x14ac:dyDescent="0.25">
      <c r="N159" s="37"/>
      <c r="O159"/>
      <c r="P159"/>
      <c r="Q159"/>
      <c r="R159"/>
      <c r="S159"/>
      <c r="T159"/>
    </row>
    <row r="160" spans="14:20" x14ac:dyDescent="0.25">
      <c r="N160"/>
      <c r="O160"/>
      <c r="P160"/>
      <c r="Q160"/>
      <c r="R160"/>
      <c r="S160"/>
      <c r="T160"/>
    </row>
    <row r="161" spans="14:20" ht="14.4" x14ac:dyDescent="0.25">
      <c r="N161" s="37"/>
      <c r="O161"/>
      <c r="P161"/>
      <c r="Q161"/>
      <c r="R161"/>
      <c r="S161"/>
      <c r="T161"/>
    </row>
    <row r="162" spans="14:20" x14ac:dyDescent="0.25">
      <c r="N162"/>
      <c r="O162"/>
      <c r="P162"/>
      <c r="Q162"/>
      <c r="R162"/>
      <c r="S162"/>
      <c r="T162"/>
    </row>
    <row r="163" spans="14:20" ht="14.4" x14ac:dyDescent="0.25">
      <c r="N163" s="37"/>
      <c r="O163"/>
      <c r="P163"/>
      <c r="Q163"/>
      <c r="R163"/>
      <c r="S163"/>
      <c r="T163"/>
    </row>
    <row r="164" spans="14:20" ht="14.4" x14ac:dyDescent="0.25">
      <c r="N164" s="37"/>
      <c r="O164"/>
      <c r="P164"/>
      <c r="Q164"/>
      <c r="R164"/>
      <c r="S164"/>
      <c r="T164"/>
    </row>
    <row r="165" spans="14:20" x14ac:dyDescent="0.25">
      <c r="N165" s="39"/>
      <c r="O165"/>
      <c r="P165"/>
      <c r="Q165"/>
      <c r="R165"/>
      <c r="S165"/>
      <c r="T165"/>
    </row>
    <row r="166" spans="14:20" ht="14.4" x14ac:dyDescent="0.25">
      <c r="N166" s="38"/>
      <c r="O166"/>
      <c r="P166"/>
      <c r="Q166"/>
      <c r="R166"/>
      <c r="S166"/>
      <c r="T166"/>
    </row>
    <row r="167" spans="14:20" x14ac:dyDescent="0.25">
      <c r="N167" s="39"/>
      <c r="O167"/>
      <c r="P167"/>
      <c r="Q167"/>
      <c r="R167"/>
      <c r="S167"/>
      <c r="T167"/>
    </row>
    <row r="168" spans="14:20" ht="14.4" x14ac:dyDescent="0.25">
      <c r="N168" s="38"/>
      <c r="O168"/>
      <c r="P168"/>
      <c r="Q168"/>
      <c r="R168"/>
      <c r="S168"/>
      <c r="T168"/>
    </row>
    <row r="169" spans="14:20" ht="14.4" x14ac:dyDescent="0.25">
      <c r="N169" s="37"/>
      <c r="O169"/>
      <c r="P169"/>
      <c r="Q169"/>
      <c r="R169"/>
      <c r="S169"/>
      <c r="T169"/>
    </row>
    <row r="170" spans="14:20" ht="14.4" x14ac:dyDescent="0.25">
      <c r="N170" s="37"/>
      <c r="O170"/>
      <c r="P170"/>
      <c r="Q170"/>
      <c r="R170"/>
      <c r="S170"/>
      <c r="T170"/>
    </row>
    <row r="171" spans="14:20" ht="14.4" x14ac:dyDescent="0.25">
      <c r="N171" s="37"/>
      <c r="O171"/>
      <c r="P171"/>
      <c r="Q171"/>
      <c r="R171"/>
      <c r="S171"/>
      <c r="T171"/>
    </row>
    <row r="172" spans="14:20" ht="14.4" x14ac:dyDescent="0.25">
      <c r="N172" s="37"/>
      <c r="O172"/>
      <c r="P172"/>
      <c r="Q172"/>
      <c r="R172"/>
      <c r="S172"/>
      <c r="T172"/>
    </row>
    <row r="173" spans="14:20" x14ac:dyDescent="0.25">
      <c r="N173"/>
      <c r="O173"/>
      <c r="P173"/>
      <c r="Q173"/>
      <c r="R173"/>
      <c r="S173"/>
      <c r="T173"/>
    </row>
    <row r="174" spans="14:20" ht="14.4" x14ac:dyDescent="0.25">
      <c r="N174" s="37"/>
      <c r="O174"/>
      <c r="P174"/>
      <c r="Q174"/>
      <c r="R174"/>
      <c r="S174"/>
      <c r="T174"/>
    </row>
    <row r="175" spans="14:20" x14ac:dyDescent="0.25">
      <c r="N175"/>
      <c r="O175"/>
      <c r="P175"/>
      <c r="Q175"/>
      <c r="R175"/>
      <c r="S175"/>
      <c r="T175"/>
    </row>
    <row r="176" spans="14:20" ht="14.4" x14ac:dyDescent="0.25">
      <c r="N176" s="37"/>
      <c r="O176"/>
      <c r="P176"/>
      <c r="Q176"/>
      <c r="R176"/>
      <c r="S176"/>
      <c r="T176"/>
    </row>
    <row r="177" spans="14:20" ht="14.4" x14ac:dyDescent="0.25">
      <c r="N177" s="40"/>
      <c r="O177"/>
      <c r="P177"/>
      <c r="Q177"/>
      <c r="R177"/>
      <c r="S177"/>
      <c r="T177"/>
    </row>
    <row r="178" spans="14:20" ht="14.4" x14ac:dyDescent="0.25">
      <c r="N178" s="40"/>
      <c r="O178"/>
      <c r="P178"/>
      <c r="Q178"/>
      <c r="R178"/>
      <c r="S178"/>
      <c r="T178"/>
    </row>
    <row r="179" spans="14:20" ht="14.4" x14ac:dyDescent="0.25">
      <c r="N179" s="40"/>
      <c r="O179"/>
      <c r="P179"/>
      <c r="Q179"/>
      <c r="R179"/>
      <c r="S179"/>
      <c r="T179"/>
    </row>
    <row r="180" spans="14:20" ht="14.4" x14ac:dyDescent="0.25">
      <c r="N180" s="40"/>
      <c r="O180"/>
      <c r="P180"/>
      <c r="Q180"/>
      <c r="R180"/>
      <c r="S180"/>
      <c r="T180"/>
    </row>
    <row r="181" spans="14:20" x14ac:dyDescent="0.25">
      <c r="N181"/>
      <c r="O181"/>
      <c r="P181"/>
      <c r="Q181"/>
      <c r="R181"/>
      <c r="S181"/>
      <c r="T181"/>
    </row>
    <row r="182" spans="14:20" ht="14.4" x14ac:dyDescent="0.25">
      <c r="N182" s="37"/>
      <c r="O182"/>
      <c r="P182"/>
      <c r="Q182"/>
      <c r="R182"/>
      <c r="S182"/>
      <c r="T182"/>
    </row>
    <row r="183" spans="14:20" x14ac:dyDescent="0.25">
      <c r="O183"/>
      <c r="P183"/>
      <c r="Q183"/>
      <c r="R183"/>
      <c r="S183"/>
      <c r="T183"/>
    </row>
    <row r="184" spans="14:20" x14ac:dyDescent="0.25">
      <c r="O184"/>
      <c r="P184"/>
      <c r="Q184"/>
      <c r="R184"/>
      <c r="S184"/>
      <c r="T184"/>
    </row>
    <row r="185" spans="14:20" x14ac:dyDescent="0.25">
      <c r="O185"/>
      <c r="P185"/>
      <c r="Q185"/>
      <c r="R185"/>
      <c r="S185"/>
      <c r="T185"/>
    </row>
    <row r="186" spans="14:20" x14ac:dyDescent="0.25">
      <c r="O186"/>
      <c r="P186"/>
      <c r="Q186"/>
      <c r="R186"/>
      <c r="S186"/>
      <c r="T186"/>
    </row>
    <row r="187" spans="14:20" x14ac:dyDescent="0.25">
      <c r="O187"/>
      <c r="P187"/>
      <c r="Q187"/>
      <c r="R187"/>
      <c r="S187"/>
      <c r="T187"/>
    </row>
    <row r="188" spans="14:20" x14ac:dyDescent="0.25">
      <c r="O188"/>
      <c r="P188"/>
      <c r="Q188"/>
      <c r="R188"/>
      <c r="S188"/>
      <c r="T188"/>
    </row>
    <row r="189" spans="14:20" x14ac:dyDescent="0.25">
      <c r="O189"/>
      <c r="P189"/>
      <c r="Q189"/>
      <c r="R189"/>
      <c r="S189"/>
      <c r="T189"/>
    </row>
    <row r="190" spans="14:20" x14ac:dyDescent="0.25">
      <c r="O190"/>
      <c r="P190"/>
      <c r="Q190"/>
      <c r="R190"/>
      <c r="S190"/>
      <c r="T190"/>
    </row>
    <row r="191" spans="14:20" x14ac:dyDescent="0.25">
      <c r="O191"/>
      <c r="P191"/>
      <c r="Q191"/>
      <c r="R191"/>
      <c r="S191"/>
      <c r="T191"/>
    </row>
  </sheetData>
  <phoneticPr fontId="7" type="noConversion"/>
  <printOptions horizontalCentered="1"/>
  <pageMargins left="0.23" right="0.18" top="1" bottom="1" header="0.5" footer="0.5"/>
  <pageSetup scale="78" orientation="landscape" r:id="rId1"/>
  <headerFooter alignWithMargins="0">
    <oddHeader xml:space="preserve">&amp;R&amp;"Times New Roman,Bold"KyPSC Case No. 2025-00342
STAFF-DR-01-042 Attachment
Page &amp;P of &amp;N
</odd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425CD46C6F54BA82D88FC181C8A07" ma:contentTypeVersion="4" ma:contentTypeDescription="Create a new document." ma:contentTypeScope="" ma:versionID="3dcc431a9b17e36aadf6f709057c55fb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Miller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79A2EB-6371-4989-91F6-B6695F4801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242C7E-5F3C-406C-B2F7-BAB5C0338FFA}">
  <ds:schemaRefs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612a682-5ffb-4b9c-9555-017618935178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3c9d8c27-8a6d-4d9e-a15e-ef5d28c114a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8BE01-97A6-41BD-891E-C99CA3814F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Sch 7 - Prior Period </vt:lpstr>
      <vt:lpstr>Prior Period Corrections</vt:lpstr>
      <vt:lpstr>'Prior Period Corrections'!Print_Area</vt:lpstr>
      <vt:lpstr>'Sch 7 - Prior Period '!Print_Area</vt:lpstr>
      <vt:lpstr>'Sch 7 - Prior Period '!Schedule7</vt:lpstr>
      <vt:lpstr>Schedule7</vt:lpstr>
    </vt:vector>
  </TitlesOfParts>
  <Company>Cinergy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Errors in the FAC Filings</dc:subject>
  <dc:creator>t12000</dc:creator>
  <cp:lastModifiedBy>Sunderman, Minna</cp:lastModifiedBy>
  <cp:lastPrinted>2026-01-22T21:08:57Z</cp:lastPrinted>
  <dcterms:created xsi:type="dcterms:W3CDTF">2006-08-10T15:01:42Z</dcterms:created>
  <dcterms:modified xsi:type="dcterms:W3CDTF">2026-01-22T21:09:55Z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0x010100153425CD46C6F54BA82D88FC181C8A07</vt:lpwstr>
  </property>
</Properties>
</file>