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ternal\01_Regulatory Services\02_Cases\2025 Cases\2025-00338 FAC 2 yr review\06_All Filed Discovery\02_AG\Set 1\As Filed\"/>
    </mc:Choice>
  </mc:AlternateContent>
  <xr:revisionPtr revIDLastSave="0" documentId="13_ncr:1_{8E5C746B-DFF6-4CB1-8A11-C56682AB35D8}" xr6:coauthVersionLast="47" xr6:coauthVersionMax="47" xr10:uidLastSave="{00000000-0000-0000-0000-000000000000}"/>
  <bookViews>
    <workbookView xWindow="-120" yWindow="-120" windowWidth="38640" windowHeight="21120" xr2:uid="{878FFDA2-7DBB-40CC-BD83-FE57DB333A1C}"/>
  </bookViews>
  <sheets>
    <sheet name="AG 1_2 and 1_3" sheetId="1" r:id="rId1"/>
    <sheet name="Residential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3" i="1" l="1"/>
  <c r="Z91" i="1"/>
  <c r="D89" i="1"/>
  <c r="Z88" i="1"/>
  <c r="Z92" i="1" s="1"/>
  <c r="Y88" i="1"/>
  <c r="Y97" i="1" s="1"/>
  <c r="X88" i="1"/>
  <c r="X96" i="1" s="1"/>
  <c r="W88" i="1"/>
  <c r="W95" i="1" s="1"/>
  <c r="V88" i="1"/>
  <c r="V96" i="1" s="1"/>
  <c r="U88" i="1"/>
  <c r="U94" i="1" s="1"/>
  <c r="T88" i="1"/>
  <c r="T94" i="1" s="1"/>
  <c r="S88" i="1"/>
  <c r="S92" i="1" s="1"/>
  <c r="R88" i="1"/>
  <c r="R92" i="1" s="1"/>
  <c r="Q88" i="1"/>
  <c r="Q97" i="1" s="1"/>
  <c r="P88" i="1"/>
  <c r="P96" i="1" s="1"/>
  <c r="O88" i="1"/>
  <c r="O95" i="1" s="1"/>
  <c r="N88" i="1"/>
  <c r="N96" i="1" s="1"/>
  <c r="M88" i="1"/>
  <c r="M94" i="1" s="1"/>
  <c r="L88" i="1"/>
  <c r="L94" i="1" s="1"/>
  <c r="K88" i="1"/>
  <c r="K92" i="1" s="1"/>
  <c r="J88" i="1"/>
  <c r="J92" i="1" s="1"/>
  <c r="I88" i="1"/>
  <c r="I97" i="1" s="1"/>
  <c r="H88" i="1"/>
  <c r="H96" i="1" s="1"/>
  <c r="G88" i="1"/>
  <c r="G95" i="1" s="1"/>
  <c r="F88" i="1"/>
  <c r="F96" i="1" s="1"/>
  <c r="E88" i="1"/>
  <c r="E93" i="1" s="1"/>
  <c r="D88" i="1"/>
  <c r="D94" i="1" s="1"/>
  <c r="C88" i="1"/>
  <c r="C94" i="1" s="1"/>
  <c r="Z67" i="1"/>
  <c r="Z71" i="1" s="1"/>
  <c r="Y67" i="1"/>
  <c r="Y70" i="1" s="1"/>
  <c r="X67" i="1"/>
  <c r="X81" i="1" s="1"/>
  <c r="W67" i="1"/>
  <c r="W76" i="1" s="1"/>
  <c r="V67" i="1"/>
  <c r="V75" i="1" s="1"/>
  <c r="U67" i="1"/>
  <c r="U74" i="1" s="1"/>
  <c r="T67" i="1"/>
  <c r="T73" i="1" s="1"/>
  <c r="S67" i="1"/>
  <c r="S72" i="1" s="1"/>
  <c r="R67" i="1"/>
  <c r="R71" i="1" s="1"/>
  <c r="Q67" i="1"/>
  <c r="Q70" i="1" s="1"/>
  <c r="P67" i="1"/>
  <c r="P81" i="1" s="1"/>
  <c r="O67" i="1"/>
  <c r="O76" i="1" s="1"/>
  <c r="N67" i="1"/>
  <c r="N75" i="1" s="1"/>
  <c r="M67" i="1"/>
  <c r="M74" i="1" s="1"/>
  <c r="L67" i="1"/>
  <c r="L73" i="1" s="1"/>
  <c r="K67" i="1"/>
  <c r="K72" i="1" s="1"/>
  <c r="J67" i="1"/>
  <c r="J71" i="1" s="1"/>
  <c r="I67" i="1"/>
  <c r="I70" i="1" s="1"/>
  <c r="H67" i="1"/>
  <c r="H81" i="1" s="1"/>
  <c r="G67" i="1"/>
  <c r="G76" i="1" s="1"/>
  <c r="F67" i="1"/>
  <c r="F75" i="1" s="1"/>
  <c r="E67" i="1"/>
  <c r="E74" i="1" s="1"/>
  <c r="D67" i="1"/>
  <c r="D73" i="1" s="1"/>
  <c r="C67" i="1"/>
  <c r="C73" i="1" s="1"/>
  <c r="Z46" i="1"/>
  <c r="Z60" i="1" s="1"/>
  <c r="Y46" i="1"/>
  <c r="Y55" i="1" s="1"/>
  <c r="X46" i="1"/>
  <c r="X54" i="1" s="1"/>
  <c r="W46" i="1"/>
  <c r="W53" i="1" s="1"/>
  <c r="V46" i="1"/>
  <c r="V52" i="1" s="1"/>
  <c r="U46" i="1"/>
  <c r="U51" i="1" s="1"/>
  <c r="T46" i="1"/>
  <c r="T50" i="1" s="1"/>
  <c r="S46" i="1"/>
  <c r="S49" i="1" s="1"/>
  <c r="R46" i="1"/>
  <c r="R60" i="1" s="1"/>
  <c r="Q46" i="1"/>
  <c r="Q55" i="1" s="1"/>
  <c r="P46" i="1"/>
  <c r="P54" i="1" s="1"/>
  <c r="O46" i="1"/>
  <c r="O53" i="1" s="1"/>
  <c r="N46" i="1"/>
  <c r="N52" i="1" s="1"/>
  <c r="M46" i="1"/>
  <c r="M51" i="1" s="1"/>
  <c r="L46" i="1"/>
  <c r="L50" i="1" s="1"/>
  <c r="K46" i="1"/>
  <c r="K49" i="1" s="1"/>
  <c r="J46" i="1"/>
  <c r="J60" i="1" s="1"/>
  <c r="I46" i="1"/>
  <c r="I55" i="1" s="1"/>
  <c r="H46" i="1"/>
  <c r="H54" i="1" s="1"/>
  <c r="G46" i="1"/>
  <c r="G53" i="1" s="1"/>
  <c r="F46" i="1"/>
  <c r="F52" i="1" s="1"/>
  <c r="E46" i="1"/>
  <c r="E51" i="1" s="1"/>
  <c r="D46" i="1"/>
  <c r="D50" i="1" s="1"/>
  <c r="C46" i="1"/>
  <c r="C53" i="1" s="1"/>
  <c r="Q39" i="1"/>
  <c r="L30" i="1"/>
  <c r="Z25" i="1"/>
  <c r="Z29" i="1" s="1"/>
  <c r="Y25" i="1"/>
  <c r="Y28" i="1" s="1"/>
  <c r="X25" i="1"/>
  <c r="X39" i="1" s="1"/>
  <c r="W25" i="1"/>
  <c r="W34" i="1" s="1"/>
  <c r="V25" i="1"/>
  <c r="V33" i="1" s="1"/>
  <c r="U25" i="1"/>
  <c r="U32" i="1" s="1"/>
  <c r="T25" i="1"/>
  <c r="T31" i="1" s="1"/>
  <c r="S25" i="1"/>
  <c r="S30" i="1" s="1"/>
  <c r="R25" i="1"/>
  <c r="R29" i="1" s="1"/>
  <c r="Q25" i="1"/>
  <c r="Q28" i="1" s="1"/>
  <c r="P25" i="1"/>
  <c r="P39" i="1" s="1"/>
  <c r="O25" i="1"/>
  <c r="O34" i="1" s="1"/>
  <c r="N25" i="1"/>
  <c r="N33" i="1" s="1"/>
  <c r="M25" i="1"/>
  <c r="M32" i="1" s="1"/>
  <c r="L25" i="1"/>
  <c r="L31" i="1" s="1"/>
  <c r="K25" i="1"/>
  <c r="K30" i="1" s="1"/>
  <c r="J25" i="1"/>
  <c r="J29" i="1" s="1"/>
  <c r="I25" i="1"/>
  <c r="I28" i="1" s="1"/>
  <c r="H25" i="1"/>
  <c r="H39" i="1" s="1"/>
  <c r="G25" i="1"/>
  <c r="G34" i="1" s="1"/>
  <c r="F25" i="1"/>
  <c r="F33" i="1" s="1"/>
  <c r="E25" i="1"/>
  <c r="E32" i="1" s="1"/>
  <c r="D25" i="1"/>
  <c r="D31" i="1" s="1"/>
  <c r="C25" i="1"/>
  <c r="C30" i="1" s="1"/>
  <c r="Z4" i="1"/>
  <c r="Z18" i="1" s="1"/>
  <c r="Y4" i="1"/>
  <c r="Y13" i="1" s="1"/>
  <c r="X4" i="1"/>
  <c r="X12" i="1" s="1"/>
  <c r="W4" i="1"/>
  <c r="W11" i="1" s="1"/>
  <c r="V4" i="1"/>
  <c r="V10" i="1" s="1"/>
  <c r="U4" i="1"/>
  <c r="U9" i="1" s="1"/>
  <c r="T4" i="1"/>
  <c r="T8" i="1" s="1"/>
  <c r="S4" i="1"/>
  <c r="S7" i="1" s="1"/>
  <c r="R4" i="1"/>
  <c r="R18" i="1" s="1"/>
  <c r="Q4" i="1"/>
  <c r="Q13" i="1" s="1"/>
  <c r="P4" i="1"/>
  <c r="P12" i="1" s="1"/>
  <c r="O4" i="1"/>
  <c r="O11" i="1" s="1"/>
  <c r="N4" i="1"/>
  <c r="N10" i="1" s="1"/>
  <c r="M4" i="1"/>
  <c r="M9" i="1" s="1"/>
  <c r="L4" i="1"/>
  <c r="L8" i="1" s="1"/>
  <c r="K4" i="1"/>
  <c r="K7" i="1" s="1"/>
  <c r="J4" i="1"/>
  <c r="J18" i="1" s="1"/>
  <c r="I4" i="1"/>
  <c r="I13" i="1" s="1"/>
  <c r="H4" i="1"/>
  <c r="H12" i="1" s="1"/>
  <c r="G4" i="1"/>
  <c r="G11" i="1" s="1"/>
  <c r="F4" i="1"/>
  <c r="F10" i="1" s="1"/>
  <c r="E4" i="1"/>
  <c r="E9" i="1" s="1"/>
  <c r="D4" i="1"/>
  <c r="D8" i="1" s="1"/>
  <c r="C4" i="1"/>
  <c r="C7" i="1" s="1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Z28" i="1" l="1"/>
  <c r="D29" i="1"/>
  <c r="R39" i="1"/>
  <c r="L93" i="1"/>
  <c r="H26" i="1"/>
  <c r="M30" i="1"/>
  <c r="J89" i="1"/>
  <c r="U93" i="1"/>
  <c r="I26" i="1"/>
  <c r="Q31" i="1"/>
  <c r="T89" i="1"/>
  <c r="R95" i="1"/>
  <c r="E27" i="1"/>
  <c r="R32" i="1"/>
  <c r="Z89" i="1"/>
  <c r="T95" i="1"/>
  <c r="I27" i="1"/>
  <c r="Q34" i="1"/>
  <c r="J91" i="1"/>
  <c r="Z95" i="1"/>
  <c r="Z27" i="1"/>
  <c r="T34" i="1"/>
  <c r="L91" i="1"/>
  <c r="R97" i="1"/>
  <c r="F89" i="1"/>
  <c r="V89" i="1"/>
  <c r="I89" i="1"/>
  <c r="Y89" i="1"/>
  <c r="K91" i="1"/>
  <c r="D92" i="1"/>
  <c r="N93" i="1"/>
  <c r="V94" i="1"/>
  <c r="V95" i="1"/>
  <c r="T97" i="1"/>
  <c r="N97" i="1"/>
  <c r="L92" i="1"/>
  <c r="R93" i="1"/>
  <c r="D95" i="1"/>
  <c r="V97" i="1"/>
  <c r="L89" i="1"/>
  <c r="J90" i="1"/>
  <c r="N91" i="1"/>
  <c r="T92" i="1"/>
  <c r="T93" i="1"/>
  <c r="F95" i="1"/>
  <c r="D97" i="1"/>
  <c r="Z97" i="1"/>
  <c r="N94" i="1"/>
  <c r="C92" i="1"/>
  <c r="N89" i="1"/>
  <c r="R90" i="1"/>
  <c r="R91" i="1"/>
  <c r="D93" i="1"/>
  <c r="J95" i="1"/>
  <c r="F97" i="1"/>
  <c r="J102" i="1"/>
  <c r="F91" i="1"/>
  <c r="F94" i="1"/>
  <c r="C95" i="1"/>
  <c r="Q89" i="1"/>
  <c r="Z90" i="1"/>
  <c r="S91" i="1"/>
  <c r="F93" i="1"/>
  <c r="V93" i="1"/>
  <c r="L95" i="1"/>
  <c r="J97" i="1"/>
  <c r="R102" i="1"/>
  <c r="V91" i="1"/>
  <c r="C96" i="1"/>
  <c r="R89" i="1"/>
  <c r="D91" i="1"/>
  <c r="T91" i="1"/>
  <c r="J93" i="1"/>
  <c r="Z93" i="1"/>
  <c r="N95" i="1"/>
  <c r="L97" i="1"/>
  <c r="Z102" i="1"/>
  <c r="I69" i="1"/>
  <c r="D70" i="1"/>
  <c r="I75" i="1"/>
  <c r="I81" i="1"/>
  <c r="K90" i="1"/>
  <c r="S90" i="1"/>
  <c r="E92" i="1"/>
  <c r="M92" i="1"/>
  <c r="U92" i="1"/>
  <c r="G94" i="1"/>
  <c r="O94" i="1"/>
  <c r="W94" i="1"/>
  <c r="H95" i="1"/>
  <c r="P95" i="1"/>
  <c r="X95" i="1"/>
  <c r="I96" i="1"/>
  <c r="Q96" i="1"/>
  <c r="Y96" i="1"/>
  <c r="K102" i="1"/>
  <c r="S102" i="1"/>
  <c r="C102" i="1"/>
  <c r="K89" i="1"/>
  <c r="S89" i="1"/>
  <c r="D90" i="1"/>
  <c r="L90" i="1"/>
  <c r="T90" i="1"/>
  <c r="E91" i="1"/>
  <c r="M91" i="1"/>
  <c r="U91" i="1"/>
  <c r="F92" i="1"/>
  <c r="N92" i="1"/>
  <c r="V92" i="1"/>
  <c r="G93" i="1"/>
  <c r="O93" i="1"/>
  <c r="W93" i="1"/>
  <c r="H94" i="1"/>
  <c r="P94" i="1"/>
  <c r="X94" i="1"/>
  <c r="I95" i="1"/>
  <c r="Q95" i="1"/>
  <c r="Y95" i="1"/>
  <c r="J96" i="1"/>
  <c r="R96" i="1"/>
  <c r="Z96" i="1"/>
  <c r="K97" i="1"/>
  <c r="S97" i="1"/>
  <c r="D102" i="1"/>
  <c r="L102" i="1"/>
  <c r="T102" i="1"/>
  <c r="C90" i="1"/>
  <c r="K96" i="1"/>
  <c r="E90" i="1"/>
  <c r="M90" i="1"/>
  <c r="U90" i="1"/>
  <c r="G92" i="1"/>
  <c r="O92" i="1"/>
  <c r="W92" i="1"/>
  <c r="H93" i="1"/>
  <c r="P93" i="1"/>
  <c r="X93" i="1"/>
  <c r="I94" i="1"/>
  <c r="Q94" i="1"/>
  <c r="Y94" i="1"/>
  <c r="S96" i="1"/>
  <c r="E102" i="1"/>
  <c r="M102" i="1"/>
  <c r="U102" i="1"/>
  <c r="C91" i="1"/>
  <c r="E89" i="1"/>
  <c r="M89" i="1"/>
  <c r="U89" i="1"/>
  <c r="F90" i="1"/>
  <c r="F98" i="1" s="1"/>
  <c r="F99" i="1" s="1"/>
  <c r="N90" i="1"/>
  <c r="V90" i="1"/>
  <c r="G91" i="1"/>
  <c r="O91" i="1"/>
  <c r="W91" i="1"/>
  <c r="H92" i="1"/>
  <c r="P92" i="1"/>
  <c r="X92" i="1"/>
  <c r="I93" i="1"/>
  <c r="Q93" i="1"/>
  <c r="Y93" i="1"/>
  <c r="J94" i="1"/>
  <c r="R94" i="1"/>
  <c r="Z94" i="1"/>
  <c r="K95" i="1"/>
  <c r="S95" i="1"/>
  <c r="D96" i="1"/>
  <c r="L96" i="1"/>
  <c r="T96" i="1"/>
  <c r="E97" i="1"/>
  <c r="M97" i="1"/>
  <c r="U97" i="1"/>
  <c r="F102" i="1"/>
  <c r="N102" i="1"/>
  <c r="V102" i="1"/>
  <c r="G90" i="1"/>
  <c r="O90" i="1"/>
  <c r="W90" i="1"/>
  <c r="H91" i="1"/>
  <c r="P91" i="1"/>
  <c r="X91" i="1"/>
  <c r="I92" i="1"/>
  <c r="Q92" i="1"/>
  <c r="Y92" i="1"/>
  <c r="K94" i="1"/>
  <c r="S94" i="1"/>
  <c r="E96" i="1"/>
  <c r="M96" i="1"/>
  <c r="U96" i="1"/>
  <c r="G102" i="1"/>
  <c r="O102" i="1"/>
  <c r="W102" i="1"/>
  <c r="C93" i="1"/>
  <c r="G89" i="1"/>
  <c r="O89" i="1"/>
  <c r="W89" i="1"/>
  <c r="H90" i="1"/>
  <c r="P90" i="1"/>
  <c r="X90" i="1"/>
  <c r="I91" i="1"/>
  <c r="Q91" i="1"/>
  <c r="Y91" i="1"/>
  <c r="K93" i="1"/>
  <c r="S93" i="1"/>
  <c r="E95" i="1"/>
  <c r="M95" i="1"/>
  <c r="U95" i="1"/>
  <c r="G97" i="1"/>
  <c r="O97" i="1"/>
  <c r="W97" i="1"/>
  <c r="H102" i="1"/>
  <c r="P102" i="1"/>
  <c r="X102" i="1"/>
  <c r="H89" i="1"/>
  <c r="P89" i="1"/>
  <c r="X89" i="1"/>
  <c r="I90" i="1"/>
  <c r="Q90" i="1"/>
  <c r="Y90" i="1"/>
  <c r="E94" i="1"/>
  <c r="G96" i="1"/>
  <c r="O96" i="1"/>
  <c r="W96" i="1"/>
  <c r="H97" i="1"/>
  <c r="P97" i="1"/>
  <c r="X97" i="1"/>
  <c r="I102" i="1"/>
  <c r="Q102" i="1"/>
  <c r="Y102" i="1"/>
  <c r="M71" i="1"/>
  <c r="Q81" i="1"/>
  <c r="V72" i="1"/>
  <c r="E73" i="1"/>
  <c r="N74" i="1"/>
  <c r="V74" i="1"/>
  <c r="Q69" i="1"/>
  <c r="Q75" i="1"/>
  <c r="D49" i="1"/>
  <c r="X52" i="1"/>
  <c r="E49" i="1"/>
  <c r="P53" i="1"/>
  <c r="M49" i="1"/>
  <c r="T53" i="1"/>
  <c r="X49" i="1"/>
  <c r="S55" i="1"/>
  <c r="E50" i="1"/>
  <c r="S60" i="1"/>
  <c r="G51" i="1"/>
  <c r="T60" i="1"/>
  <c r="J47" i="1"/>
  <c r="O52" i="1"/>
  <c r="D48" i="1"/>
  <c r="P52" i="1"/>
  <c r="J70" i="1"/>
  <c r="S71" i="1"/>
  <c r="K81" i="1"/>
  <c r="R70" i="1"/>
  <c r="D72" i="1"/>
  <c r="M73" i="1"/>
  <c r="S81" i="1"/>
  <c r="K69" i="1"/>
  <c r="T70" i="1"/>
  <c r="F72" i="1"/>
  <c r="O73" i="1"/>
  <c r="O75" i="1"/>
  <c r="Y81" i="1"/>
  <c r="S69" i="1"/>
  <c r="E71" i="1"/>
  <c r="N72" i="1"/>
  <c r="W73" i="1"/>
  <c r="W75" i="1"/>
  <c r="Z70" i="1"/>
  <c r="L72" i="1"/>
  <c r="U73" i="1"/>
  <c r="Y69" i="1"/>
  <c r="K71" i="1"/>
  <c r="T72" i="1"/>
  <c r="F74" i="1"/>
  <c r="Y75" i="1"/>
  <c r="C74" i="1"/>
  <c r="C76" i="1"/>
  <c r="L70" i="1"/>
  <c r="U71" i="1"/>
  <c r="G73" i="1"/>
  <c r="G75" i="1"/>
  <c r="H76" i="1"/>
  <c r="P76" i="1"/>
  <c r="X76" i="1"/>
  <c r="C75" i="1"/>
  <c r="I68" i="1"/>
  <c r="Q68" i="1"/>
  <c r="Y68" i="1"/>
  <c r="J69" i="1"/>
  <c r="R69" i="1"/>
  <c r="Z69" i="1"/>
  <c r="K70" i="1"/>
  <c r="S70" i="1"/>
  <c r="D71" i="1"/>
  <c r="L71" i="1"/>
  <c r="T71" i="1"/>
  <c r="E72" i="1"/>
  <c r="M72" i="1"/>
  <c r="U72" i="1"/>
  <c r="F73" i="1"/>
  <c r="N73" i="1"/>
  <c r="V73" i="1"/>
  <c r="G74" i="1"/>
  <c r="O74" i="1"/>
  <c r="W74" i="1"/>
  <c r="H75" i="1"/>
  <c r="P75" i="1"/>
  <c r="X75" i="1"/>
  <c r="I76" i="1"/>
  <c r="Q76" i="1"/>
  <c r="Y76" i="1"/>
  <c r="J81" i="1"/>
  <c r="R81" i="1"/>
  <c r="Z81" i="1"/>
  <c r="P68" i="1"/>
  <c r="Z68" i="1"/>
  <c r="R76" i="1"/>
  <c r="C69" i="1"/>
  <c r="C81" i="1"/>
  <c r="K68" i="1"/>
  <c r="S68" i="1"/>
  <c r="D69" i="1"/>
  <c r="L69" i="1"/>
  <c r="T69" i="1"/>
  <c r="E70" i="1"/>
  <c r="M70" i="1"/>
  <c r="U70" i="1"/>
  <c r="F71" i="1"/>
  <c r="N71" i="1"/>
  <c r="V71" i="1"/>
  <c r="G72" i="1"/>
  <c r="O72" i="1"/>
  <c r="W72" i="1"/>
  <c r="H73" i="1"/>
  <c r="P73" i="1"/>
  <c r="X73" i="1"/>
  <c r="I74" i="1"/>
  <c r="Q74" i="1"/>
  <c r="Y74" i="1"/>
  <c r="J75" i="1"/>
  <c r="R75" i="1"/>
  <c r="Z75" i="1"/>
  <c r="K76" i="1"/>
  <c r="S76" i="1"/>
  <c r="D81" i="1"/>
  <c r="L81" i="1"/>
  <c r="T81" i="1"/>
  <c r="J68" i="1"/>
  <c r="R68" i="1"/>
  <c r="H74" i="1"/>
  <c r="Z76" i="1"/>
  <c r="C70" i="1"/>
  <c r="D68" i="1"/>
  <c r="L68" i="1"/>
  <c r="T68" i="1"/>
  <c r="E69" i="1"/>
  <c r="M69" i="1"/>
  <c r="U69" i="1"/>
  <c r="F70" i="1"/>
  <c r="N70" i="1"/>
  <c r="V70" i="1"/>
  <c r="G71" i="1"/>
  <c r="O71" i="1"/>
  <c r="W71" i="1"/>
  <c r="H72" i="1"/>
  <c r="P72" i="1"/>
  <c r="X72" i="1"/>
  <c r="I73" i="1"/>
  <c r="Q73" i="1"/>
  <c r="Y73" i="1"/>
  <c r="J74" i="1"/>
  <c r="R74" i="1"/>
  <c r="Z74" i="1"/>
  <c r="K75" i="1"/>
  <c r="S75" i="1"/>
  <c r="D76" i="1"/>
  <c r="L76" i="1"/>
  <c r="T76" i="1"/>
  <c r="E81" i="1"/>
  <c r="M81" i="1"/>
  <c r="U81" i="1"/>
  <c r="P74" i="1"/>
  <c r="C71" i="1"/>
  <c r="E68" i="1"/>
  <c r="M68" i="1"/>
  <c r="U68" i="1"/>
  <c r="F69" i="1"/>
  <c r="N69" i="1"/>
  <c r="V69" i="1"/>
  <c r="G70" i="1"/>
  <c r="O70" i="1"/>
  <c r="W70" i="1"/>
  <c r="H71" i="1"/>
  <c r="P71" i="1"/>
  <c r="X71" i="1"/>
  <c r="I72" i="1"/>
  <c r="Q72" i="1"/>
  <c r="Y72" i="1"/>
  <c r="J73" i="1"/>
  <c r="R73" i="1"/>
  <c r="Z73" i="1"/>
  <c r="K74" i="1"/>
  <c r="S74" i="1"/>
  <c r="D75" i="1"/>
  <c r="L75" i="1"/>
  <c r="T75" i="1"/>
  <c r="E76" i="1"/>
  <c r="M76" i="1"/>
  <c r="U76" i="1"/>
  <c r="F81" i="1"/>
  <c r="N81" i="1"/>
  <c r="V81" i="1"/>
  <c r="X68" i="1"/>
  <c r="C72" i="1"/>
  <c r="F68" i="1"/>
  <c r="N68" i="1"/>
  <c r="V68" i="1"/>
  <c r="G69" i="1"/>
  <c r="O69" i="1"/>
  <c r="W69" i="1"/>
  <c r="H70" i="1"/>
  <c r="P70" i="1"/>
  <c r="X70" i="1"/>
  <c r="I71" i="1"/>
  <c r="Q71" i="1"/>
  <c r="Y71" i="1"/>
  <c r="J72" i="1"/>
  <c r="R72" i="1"/>
  <c r="Z72" i="1"/>
  <c r="K73" i="1"/>
  <c r="S73" i="1"/>
  <c r="D74" i="1"/>
  <c r="L74" i="1"/>
  <c r="T74" i="1"/>
  <c r="E75" i="1"/>
  <c r="M75" i="1"/>
  <c r="U75" i="1"/>
  <c r="F76" i="1"/>
  <c r="N76" i="1"/>
  <c r="V76" i="1"/>
  <c r="G81" i="1"/>
  <c r="O81" i="1"/>
  <c r="W81" i="1"/>
  <c r="H68" i="1"/>
  <c r="X74" i="1"/>
  <c r="J76" i="1"/>
  <c r="G68" i="1"/>
  <c r="O68" i="1"/>
  <c r="W68" i="1"/>
  <c r="H69" i="1"/>
  <c r="P69" i="1"/>
  <c r="X69" i="1"/>
  <c r="F47" i="1"/>
  <c r="G48" i="1"/>
  <c r="N51" i="1"/>
  <c r="V55" i="1"/>
  <c r="K47" i="1"/>
  <c r="K48" i="1"/>
  <c r="H49" i="1"/>
  <c r="F50" i="1"/>
  <c r="O51" i="1"/>
  <c r="S52" i="1"/>
  <c r="X53" i="1"/>
  <c r="Z55" i="1"/>
  <c r="W60" i="1"/>
  <c r="N47" i="1"/>
  <c r="L48" i="1"/>
  <c r="L49" i="1"/>
  <c r="M50" i="1"/>
  <c r="V51" i="1"/>
  <c r="W52" i="1"/>
  <c r="F55" i="1"/>
  <c r="D60" i="1"/>
  <c r="R47" i="1"/>
  <c r="O48" i="1"/>
  <c r="W51" i="1"/>
  <c r="G60" i="1"/>
  <c r="C50" i="1"/>
  <c r="S47" i="1"/>
  <c r="S48" i="1"/>
  <c r="P49" i="1"/>
  <c r="U50" i="1"/>
  <c r="G52" i="1"/>
  <c r="D53" i="1"/>
  <c r="K55" i="1"/>
  <c r="K60" i="1"/>
  <c r="N50" i="1"/>
  <c r="J55" i="1"/>
  <c r="C54" i="1"/>
  <c r="V47" i="1"/>
  <c r="T48" i="1"/>
  <c r="T49" i="1"/>
  <c r="V50" i="1"/>
  <c r="H52" i="1"/>
  <c r="H53" i="1"/>
  <c r="N55" i="1"/>
  <c r="L60" i="1"/>
  <c r="C60" i="1"/>
  <c r="Z47" i="1"/>
  <c r="W48" i="1"/>
  <c r="U49" i="1"/>
  <c r="F51" i="1"/>
  <c r="K52" i="1"/>
  <c r="L53" i="1"/>
  <c r="R55" i="1"/>
  <c r="O60" i="1"/>
  <c r="L26" i="1"/>
  <c r="J27" i="1"/>
  <c r="J28" i="1"/>
  <c r="K29" i="1"/>
  <c r="T30" i="1"/>
  <c r="U31" i="1"/>
  <c r="Z32" i="1"/>
  <c r="X34" i="1"/>
  <c r="U39" i="1"/>
  <c r="F28" i="1"/>
  <c r="V32" i="1"/>
  <c r="P26" i="1"/>
  <c r="M27" i="1"/>
  <c r="K28" i="1"/>
  <c r="L29" i="1"/>
  <c r="U30" i="1"/>
  <c r="V31" i="1"/>
  <c r="D34" i="1"/>
  <c r="Y34" i="1"/>
  <c r="Y39" i="1"/>
  <c r="Q26" i="1"/>
  <c r="Q27" i="1"/>
  <c r="N28" i="1"/>
  <c r="S29" i="1"/>
  <c r="E31" i="1"/>
  <c r="Y31" i="1"/>
  <c r="H34" i="1"/>
  <c r="E39" i="1"/>
  <c r="Z39" i="1"/>
  <c r="N31" i="1"/>
  <c r="C31" i="1"/>
  <c r="T26" i="1"/>
  <c r="R27" i="1"/>
  <c r="R28" i="1"/>
  <c r="T29" i="1"/>
  <c r="F31" i="1"/>
  <c r="F32" i="1"/>
  <c r="I34" i="1"/>
  <c r="I39" i="1"/>
  <c r="C32" i="1"/>
  <c r="X26" i="1"/>
  <c r="U27" i="1"/>
  <c r="S28" i="1"/>
  <c r="D30" i="1"/>
  <c r="I31" i="1"/>
  <c r="J32" i="1"/>
  <c r="L34" i="1"/>
  <c r="J39" i="1"/>
  <c r="D26" i="1"/>
  <c r="Y26" i="1"/>
  <c r="Y27" i="1"/>
  <c r="V28" i="1"/>
  <c r="E30" i="1"/>
  <c r="M31" i="1"/>
  <c r="N32" i="1"/>
  <c r="P34" i="1"/>
  <c r="M39" i="1"/>
  <c r="I12" i="1"/>
  <c r="C89" i="1"/>
  <c r="C97" i="1"/>
  <c r="C68" i="1"/>
  <c r="O32" i="1"/>
  <c r="P33" i="1"/>
  <c r="I53" i="1"/>
  <c r="Y53" i="1"/>
  <c r="J54" i="1"/>
  <c r="Y12" i="1"/>
  <c r="C33" i="1"/>
  <c r="J26" i="1"/>
  <c r="R26" i="1"/>
  <c r="Z26" i="1"/>
  <c r="K27" i="1"/>
  <c r="S27" i="1"/>
  <c r="D28" i="1"/>
  <c r="L28" i="1"/>
  <c r="T28" i="1"/>
  <c r="E29" i="1"/>
  <c r="M29" i="1"/>
  <c r="U29" i="1"/>
  <c r="F30" i="1"/>
  <c r="N30" i="1"/>
  <c r="V30" i="1"/>
  <c r="G31" i="1"/>
  <c r="O31" i="1"/>
  <c r="W31" i="1"/>
  <c r="H32" i="1"/>
  <c r="P32" i="1"/>
  <c r="X32" i="1"/>
  <c r="I33" i="1"/>
  <c r="Q33" i="1"/>
  <c r="Y33" i="1"/>
  <c r="J34" i="1"/>
  <c r="R34" i="1"/>
  <c r="Z34" i="1"/>
  <c r="K39" i="1"/>
  <c r="S39" i="1"/>
  <c r="C48" i="1"/>
  <c r="D47" i="1"/>
  <c r="L47" i="1"/>
  <c r="T47" i="1"/>
  <c r="E48" i="1"/>
  <c r="M48" i="1"/>
  <c r="U48" i="1"/>
  <c r="F49" i="1"/>
  <c r="N49" i="1"/>
  <c r="V49" i="1"/>
  <c r="G50" i="1"/>
  <c r="O50" i="1"/>
  <c r="W50" i="1"/>
  <c r="H51" i="1"/>
  <c r="P51" i="1"/>
  <c r="X51" i="1"/>
  <c r="I52" i="1"/>
  <c r="Q52" i="1"/>
  <c r="Y52" i="1"/>
  <c r="J53" i="1"/>
  <c r="R53" i="1"/>
  <c r="Z53" i="1"/>
  <c r="K54" i="1"/>
  <c r="S54" i="1"/>
  <c r="D55" i="1"/>
  <c r="L55" i="1"/>
  <c r="T55" i="1"/>
  <c r="E60" i="1"/>
  <c r="M60" i="1"/>
  <c r="U60" i="1"/>
  <c r="Q53" i="1"/>
  <c r="R54" i="1"/>
  <c r="Z54" i="1"/>
  <c r="J13" i="1"/>
  <c r="C39" i="1"/>
  <c r="K26" i="1"/>
  <c r="S26" i="1"/>
  <c r="D27" i="1"/>
  <c r="L27" i="1"/>
  <c r="T27" i="1"/>
  <c r="E28" i="1"/>
  <c r="M28" i="1"/>
  <c r="U28" i="1"/>
  <c r="F29" i="1"/>
  <c r="N29" i="1"/>
  <c r="V29" i="1"/>
  <c r="G30" i="1"/>
  <c r="O30" i="1"/>
  <c r="W30" i="1"/>
  <c r="H31" i="1"/>
  <c r="P31" i="1"/>
  <c r="X31" i="1"/>
  <c r="I32" i="1"/>
  <c r="Q32" i="1"/>
  <c r="Y32" i="1"/>
  <c r="J33" i="1"/>
  <c r="R33" i="1"/>
  <c r="Z33" i="1"/>
  <c r="K34" i="1"/>
  <c r="S34" i="1"/>
  <c r="D39" i="1"/>
  <c r="L39" i="1"/>
  <c r="T39" i="1"/>
  <c r="C49" i="1"/>
  <c r="E47" i="1"/>
  <c r="M47" i="1"/>
  <c r="U47" i="1"/>
  <c r="F48" i="1"/>
  <c r="N48" i="1"/>
  <c r="V48" i="1"/>
  <c r="G49" i="1"/>
  <c r="O49" i="1"/>
  <c r="W49" i="1"/>
  <c r="H50" i="1"/>
  <c r="P50" i="1"/>
  <c r="X50" i="1"/>
  <c r="I51" i="1"/>
  <c r="Q51" i="1"/>
  <c r="Y51" i="1"/>
  <c r="J52" i="1"/>
  <c r="R52" i="1"/>
  <c r="Z52" i="1"/>
  <c r="K53" i="1"/>
  <c r="S53" i="1"/>
  <c r="D54" i="1"/>
  <c r="L54" i="1"/>
  <c r="T54" i="1"/>
  <c r="E55" i="1"/>
  <c r="M55" i="1"/>
  <c r="U55" i="1"/>
  <c r="F60" i="1"/>
  <c r="N60" i="1"/>
  <c r="V60" i="1"/>
  <c r="N9" i="1"/>
  <c r="G33" i="1"/>
  <c r="Q54" i="1"/>
  <c r="Q50" i="1"/>
  <c r="E54" i="1"/>
  <c r="Y54" i="1"/>
  <c r="G32" i="1"/>
  <c r="H33" i="1"/>
  <c r="X33" i="1"/>
  <c r="G29" i="1"/>
  <c r="W29" i="1"/>
  <c r="H30" i="1"/>
  <c r="X30" i="1"/>
  <c r="K33" i="1"/>
  <c r="Y50" i="1"/>
  <c r="Z51" i="1"/>
  <c r="R5" i="1"/>
  <c r="C28" i="1"/>
  <c r="E26" i="1"/>
  <c r="M26" i="1"/>
  <c r="U26" i="1"/>
  <c r="F27" i="1"/>
  <c r="N27" i="1"/>
  <c r="V27" i="1"/>
  <c r="G28" i="1"/>
  <c r="O28" i="1"/>
  <c r="W28" i="1"/>
  <c r="H29" i="1"/>
  <c r="P29" i="1"/>
  <c r="X29" i="1"/>
  <c r="I30" i="1"/>
  <c r="Q30" i="1"/>
  <c r="Y30" i="1"/>
  <c r="J31" i="1"/>
  <c r="R31" i="1"/>
  <c r="Z31" i="1"/>
  <c r="K32" i="1"/>
  <c r="S32" i="1"/>
  <c r="D33" i="1"/>
  <c r="L33" i="1"/>
  <c r="T33" i="1"/>
  <c r="E34" i="1"/>
  <c r="M34" i="1"/>
  <c r="U34" i="1"/>
  <c r="F39" i="1"/>
  <c r="N39" i="1"/>
  <c r="V39" i="1"/>
  <c r="C51" i="1"/>
  <c r="G47" i="1"/>
  <c r="O47" i="1"/>
  <c r="W47" i="1"/>
  <c r="H48" i="1"/>
  <c r="P48" i="1"/>
  <c r="X48" i="1"/>
  <c r="I49" i="1"/>
  <c r="Q49" i="1"/>
  <c r="Y49" i="1"/>
  <c r="J50" i="1"/>
  <c r="R50" i="1"/>
  <c r="Z50" i="1"/>
  <c r="K51" i="1"/>
  <c r="S51" i="1"/>
  <c r="D52" i="1"/>
  <c r="L52" i="1"/>
  <c r="T52" i="1"/>
  <c r="E53" i="1"/>
  <c r="M53" i="1"/>
  <c r="U53" i="1"/>
  <c r="F54" i="1"/>
  <c r="N54" i="1"/>
  <c r="V54" i="1"/>
  <c r="G55" i="1"/>
  <c r="O55" i="1"/>
  <c r="W55" i="1"/>
  <c r="H60" i="1"/>
  <c r="P60" i="1"/>
  <c r="X60" i="1"/>
  <c r="O33" i="1"/>
  <c r="W32" i="1"/>
  <c r="C27" i="1"/>
  <c r="O29" i="1"/>
  <c r="P30" i="1"/>
  <c r="J51" i="1"/>
  <c r="R51" i="1"/>
  <c r="U54" i="1"/>
  <c r="K6" i="1"/>
  <c r="C29" i="1"/>
  <c r="F26" i="1"/>
  <c r="N26" i="1"/>
  <c r="V26" i="1"/>
  <c r="G27" i="1"/>
  <c r="O27" i="1"/>
  <c r="W27" i="1"/>
  <c r="H28" i="1"/>
  <c r="P28" i="1"/>
  <c r="X28" i="1"/>
  <c r="I29" i="1"/>
  <c r="Q29" i="1"/>
  <c r="Y29" i="1"/>
  <c r="J30" i="1"/>
  <c r="R30" i="1"/>
  <c r="Z30" i="1"/>
  <c r="K31" i="1"/>
  <c r="S31" i="1"/>
  <c r="D32" i="1"/>
  <c r="L32" i="1"/>
  <c r="T32" i="1"/>
  <c r="E33" i="1"/>
  <c r="M33" i="1"/>
  <c r="U33" i="1"/>
  <c r="F34" i="1"/>
  <c r="N34" i="1"/>
  <c r="V34" i="1"/>
  <c r="G39" i="1"/>
  <c r="O39" i="1"/>
  <c r="W39" i="1"/>
  <c r="C52" i="1"/>
  <c r="H47" i="1"/>
  <c r="P47" i="1"/>
  <c r="X47" i="1"/>
  <c r="I48" i="1"/>
  <c r="Q48" i="1"/>
  <c r="Y48" i="1"/>
  <c r="J49" i="1"/>
  <c r="R49" i="1"/>
  <c r="Z49" i="1"/>
  <c r="K50" i="1"/>
  <c r="S50" i="1"/>
  <c r="D51" i="1"/>
  <c r="L51" i="1"/>
  <c r="T51" i="1"/>
  <c r="E52" i="1"/>
  <c r="M52" i="1"/>
  <c r="U52" i="1"/>
  <c r="F53" i="1"/>
  <c r="N53" i="1"/>
  <c r="V53" i="1"/>
  <c r="G54" i="1"/>
  <c r="O54" i="1"/>
  <c r="W54" i="1"/>
  <c r="H55" i="1"/>
  <c r="P55" i="1"/>
  <c r="X55" i="1"/>
  <c r="I60" i="1"/>
  <c r="Q60" i="1"/>
  <c r="Y60" i="1"/>
  <c r="W33" i="1"/>
  <c r="I54" i="1"/>
  <c r="S33" i="1"/>
  <c r="I50" i="1"/>
  <c r="M54" i="1"/>
  <c r="S6" i="1"/>
  <c r="G26" i="1"/>
  <c r="O26" i="1"/>
  <c r="W26" i="1"/>
  <c r="H27" i="1"/>
  <c r="P27" i="1"/>
  <c r="X27" i="1"/>
  <c r="I47" i="1"/>
  <c r="Q47" i="1"/>
  <c r="Y47" i="1"/>
  <c r="J48" i="1"/>
  <c r="R48" i="1"/>
  <c r="Z48" i="1"/>
  <c r="C55" i="1"/>
  <c r="C47" i="1"/>
  <c r="C34" i="1"/>
  <c r="C26" i="1"/>
  <c r="Z5" i="1"/>
  <c r="V9" i="1"/>
  <c r="Q12" i="1"/>
  <c r="D7" i="1"/>
  <c r="W10" i="1"/>
  <c r="R13" i="1"/>
  <c r="O10" i="1"/>
  <c r="L7" i="1"/>
  <c r="H11" i="1"/>
  <c r="Z13" i="1"/>
  <c r="T7" i="1"/>
  <c r="P11" i="1"/>
  <c r="K18" i="1"/>
  <c r="G10" i="1"/>
  <c r="J5" i="1"/>
  <c r="F9" i="1"/>
  <c r="X11" i="1"/>
  <c r="S18" i="1"/>
  <c r="C8" i="1"/>
  <c r="C18" i="1"/>
  <c r="K5" i="1"/>
  <c r="S5" i="1"/>
  <c r="D6" i="1"/>
  <c r="L6" i="1"/>
  <c r="T6" i="1"/>
  <c r="E7" i="1"/>
  <c r="M7" i="1"/>
  <c r="U7" i="1"/>
  <c r="F8" i="1"/>
  <c r="N8" i="1"/>
  <c r="V8" i="1"/>
  <c r="G9" i="1"/>
  <c r="O9" i="1"/>
  <c r="W9" i="1"/>
  <c r="H10" i="1"/>
  <c r="P10" i="1"/>
  <c r="X10" i="1"/>
  <c r="I11" i="1"/>
  <c r="Q11" i="1"/>
  <c r="Y11" i="1"/>
  <c r="J12" i="1"/>
  <c r="R12" i="1"/>
  <c r="Z12" i="1"/>
  <c r="K13" i="1"/>
  <c r="S13" i="1"/>
  <c r="D18" i="1"/>
  <c r="L18" i="1"/>
  <c r="T18" i="1"/>
  <c r="C9" i="1"/>
  <c r="D5" i="1"/>
  <c r="L5" i="1"/>
  <c r="T5" i="1"/>
  <c r="E6" i="1"/>
  <c r="M6" i="1"/>
  <c r="U6" i="1"/>
  <c r="F7" i="1"/>
  <c r="N7" i="1"/>
  <c r="V7" i="1"/>
  <c r="G8" i="1"/>
  <c r="O8" i="1"/>
  <c r="W8" i="1"/>
  <c r="H9" i="1"/>
  <c r="P9" i="1"/>
  <c r="X9" i="1"/>
  <c r="I10" i="1"/>
  <c r="Q10" i="1"/>
  <c r="Y10" i="1"/>
  <c r="J11" i="1"/>
  <c r="R11" i="1"/>
  <c r="Z11" i="1"/>
  <c r="K12" i="1"/>
  <c r="S12" i="1"/>
  <c r="D13" i="1"/>
  <c r="L13" i="1"/>
  <c r="T13" i="1"/>
  <c r="E18" i="1"/>
  <c r="M18" i="1"/>
  <c r="U18" i="1"/>
  <c r="U8" i="1"/>
  <c r="C10" i="1"/>
  <c r="E5" i="1"/>
  <c r="M5" i="1"/>
  <c r="U5" i="1"/>
  <c r="F6" i="1"/>
  <c r="N6" i="1"/>
  <c r="V6" i="1"/>
  <c r="G7" i="1"/>
  <c r="O7" i="1"/>
  <c r="W7" i="1"/>
  <c r="H8" i="1"/>
  <c r="P8" i="1"/>
  <c r="X8" i="1"/>
  <c r="I9" i="1"/>
  <c r="Q9" i="1"/>
  <c r="Y9" i="1"/>
  <c r="J10" i="1"/>
  <c r="R10" i="1"/>
  <c r="Z10" i="1"/>
  <c r="K11" i="1"/>
  <c r="S11" i="1"/>
  <c r="D12" i="1"/>
  <c r="L12" i="1"/>
  <c r="T12" i="1"/>
  <c r="E13" i="1"/>
  <c r="M13" i="1"/>
  <c r="U13" i="1"/>
  <c r="F18" i="1"/>
  <c r="N18" i="1"/>
  <c r="V18" i="1"/>
  <c r="C11" i="1"/>
  <c r="F5" i="1"/>
  <c r="N5" i="1"/>
  <c r="V5" i="1"/>
  <c r="G6" i="1"/>
  <c r="O6" i="1"/>
  <c r="W6" i="1"/>
  <c r="H7" i="1"/>
  <c r="P7" i="1"/>
  <c r="X7" i="1"/>
  <c r="I8" i="1"/>
  <c r="Q8" i="1"/>
  <c r="Y8" i="1"/>
  <c r="J9" i="1"/>
  <c r="R9" i="1"/>
  <c r="Z9" i="1"/>
  <c r="K10" i="1"/>
  <c r="S10" i="1"/>
  <c r="D11" i="1"/>
  <c r="L11" i="1"/>
  <c r="T11" i="1"/>
  <c r="E12" i="1"/>
  <c r="M12" i="1"/>
  <c r="U12" i="1"/>
  <c r="F13" i="1"/>
  <c r="N13" i="1"/>
  <c r="V13" i="1"/>
  <c r="G18" i="1"/>
  <c r="O18" i="1"/>
  <c r="W18" i="1"/>
  <c r="C12" i="1"/>
  <c r="G5" i="1"/>
  <c r="O5" i="1"/>
  <c r="W5" i="1"/>
  <c r="H6" i="1"/>
  <c r="P6" i="1"/>
  <c r="X6" i="1"/>
  <c r="I7" i="1"/>
  <c r="Q7" i="1"/>
  <c r="Y7" i="1"/>
  <c r="J8" i="1"/>
  <c r="R8" i="1"/>
  <c r="Z8" i="1"/>
  <c r="K9" i="1"/>
  <c r="S9" i="1"/>
  <c r="D10" i="1"/>
  <c r="L10" i="1"/>
  <c r="T10" i="1"/>
  <c r="E11" i="1"/>
  <c r="M11" i="1"/>
  <c r="U11" i="1"/>
  <c r="F12" i="1"/>
  <c r="N12" i="1"/>
  <c r="V12" i="1"/>
  <c r="G13" i="1"/>
  <c r="O13" i="1"/>
  <c r="W13" i="1"/>
  <c r="H18" i="1"/>
  <c r="P18" i="1"/>
  <c r="X18" i="1"/>
  <c r="M8" i="1"/>
  <c r="C5" i="1"/>
  <c r="C13" i="1"/>
  <c r="H5" i="1"/>
  <c r="P5" i="1"/>
  <c r="X5" i="1"/>
  <c r="I6" i="1"/>
  <c r="Q6" i="1"/>
  <c r="Y6" i="1"/>
  <c r="J7" i="1"/>
  <c r="R7" i="1"/>
  <c r="Z7" i="1"/>
  <c r="K8" i="1"/>
  <c r="S8" i="1"/>
  <c r="D9" i="1"/>
  <c r="L9" i="1"/>
  <c r="T9" i="1"/>
  <c r="E10" i="1"/>
  <c r="M10" i="1"/>
  <c r="U10" i="1"/>
  <c r="F11" i="1"/>
  <c r="N11" i="1"/>
  <c r="V11" i="1"/>
  <c r="G12" i="1"/>
  <c r="O12" i="1"/>
  <c r="W12" i="1"/>
  <c r="H13" i="1"/>
  <c r="P13" i="1"/>
  <c r="X13" i="1"/>
  <c r="I18" i="1"/>
  <c r="Q18" i="1"/>
  <c r="Y18" i="1"/>
  <c r="E8" i="1"/>
  <c r="C6" i="1"/>
  <c r="I5" i="1"/>
  <c r="Q5" i="1"/>
  <c r="Y5" i="1"/>
  <c r="J6" i="1"/>
  <c r="R6" i="1"/>
  <c r="Z6" i="1"/>
  <c r="V98" i="1" l="1"/>
  <c r="V99" i="1" s="1"/>
  <c r="V35" i="1"/>
  <c r="V36" i="1" s="1"/>
  <c r="Q35" i="1"/>
  <c r="Q37" i="1" s="1"/>
  <c r="T35" i="1"/>
  <c r="I35" i="1"/>
  <c r="I36" i="1" s="1"/>
  <c r="D35" i="1"/>
  <c r="H35" i="1"/>
  <c r="H37" i="1" s="1"/>
  <c r="F35" i="1"/>
  <c r="F36" i="1" s="1"/>
  <c r="X98" i="1"/>
  <c r="X100" i="1" s="1"/>
  <c r="N98" i="1"/>
  <c r="N99" i="1" s="1"/>
  <c r="D98" i="1"/>
  <c r="D100" i="1" s="1"/>
  <c r="L98" i="1"/>
  <c r="Z98" i="1"/>
  <c r="Z100" i="1" s="1"/>
  <c r="T98" i="1"/>
  <c r="T100" i="1" s="1"/>
  <c r="I98" i="1"/>
  <c r="I99" i="1" s="1"/>
  <c r="Q98" i="1"/>
  <c r="Q99" i="1" s="1"/>
  <c r="R98" i="1"/>
  <c r="R100" i="1" s="1"/>
  <c r="Y98" i="1"/>
  <c r="Y99" i="1" s="1"/>
  <c r="J98" i="1"/>
  <c r="Y100" i="1"/>
  <c r="L99" i="1"/>
  <c r="L100" i="1"/>
  <c r="J100" i="1"/>
  <c r="J99" i="1"/>
  <c r="P98" i="1"/>
  <c r="S98" i="1"/>
  <c r="F100" i="1"/>
  <c r="F101" i="1" s="1"/>
  <c r="H98" i="1"/>
  <c r="K98" i="1"/>
  <c r="W98" i="1"/>
  <c r="U98" i="1"/>
  <c r="O98" i="1"/>
  <c r="M98" i="1"/>
  <c r="G98" i="1"/>
  <c r="E98" i="1"/>
  <c r="S56" i="1"/>
  <c r="X56" i="1"/>
  <c r="X57" i="1" s="1"/>
  <c r="K56" i="1"/>
  <c r="K57" i="1" s="1"/>
  <c r="V56" i="1"/>
  <c r="V58" i="1" s="1"/>
  <c r="D56" i="1"/>
  <c r="D57" i="1" s="1"/>
  <c r="G56" i="1"/>
  <c r="G58" i="1" s="1"/>
  <c r="R56" i="1"/>
  <c r="R57" i="1" s="1"/>
  <c r="W56" i="1"/>
  <c r="E56" i="1"/>
  <c r="H56" i="1"/>
  <c r="H58" i="1" s="1"/>
  <c r="Q56" i="1"/>
  <c r="M77" i="1"/>
  <c r="D77" i="1"/>
  <c r="D78" i="1" s="1"/>
  <c r="V77" i="1"/>
  <c r="V78" i="1" s="1"/>
  <c r="F77" i="1"/>
  <c r="S77" i="1"/>
  <c r="N77" i="1"/>
  <c r="E77" i="1"/>
  <c r="K77" i="1"/>
  <c r="Y77" i="1"/>
  <c r="I77" i="1"/>
  <c r="X77" i="1"/>
  <c r="R77" i="1"/>
  <c r="Q77" i="1"/>
  <c r="H77" i="1"/>
  <c r="W77" i="1"/>
  <c r="J77" i="1"/>
  <c r="Z77" i="1"/>
  <c r="D79" i="1"/>
  <c r="V79" i="1"/>
  <c r="V80" i="1" s="1"/>
  <c r="O77" i="1"/>
  <c r="T77" i="1"/>
  <c r="P77" i="1"/>
  <c r="G77" i="1"/>
  <c r="U77" i="1"/>
  <c r="L77" i="1"/>
  <c r="Y56" i="1"/>
  <c r="Y57" i="1" s="1"/>
  <c r="N56" i="1"/>
  <c r="N57" i="1" s="1"/>
  <c r="O56" i="1"/>
  <c r="O57" i="1" s="1"/>
  <c r="T56" i="1"/>
  <c r="J56" i="1"/>
  <c r="J57" i="1" s="1"/>
  <c r="U56" i="1"/>
  <c r="U57" i="1" s="1"/>
  <c r="L56" i="1"/>
  <c r="L58" i="1" s="1"/>
  <c r="I56" i="1"/>
  <c r="I58" i="1" s="1"/>
  <c r="Z56" i="1"/>
  <c r="Z58" i="1" s="1"/>
  <c r="F56" i="1"/>
  <c r="F57" i="1" s="1"/>
  <c r="P56" i="1"/>
  <c r="P57" i="1" s="1"/>
  <c r="M56" i="1"/>
  <c r="M58" i="1" s="1"/>
  <c r="D37" i="1"/>
  <c r="D36" i="1"/>
  <c r="D38" i="1" s="1"/>
  <c r="T37" i="1"/>
  <c r="T36" i="1"/>
  <c r="T38" i="1" s="1"/>
  <c r="N35" i="1"/>
  <c r="N36" i="1" s="1"/>
  <c r="S35" i="1"/>
  <c r="L35" i="1"/>
  <c r="L37" i="1" s="1"/>
  <c r="X35" i="1"/>
  <c r="X36" i="1" s="1"/>
  <c r="V37" i="1"/>
  <c r="K35" i="1"/>
  <c r="K37" i="1" s="1"/>
  <c r="P35" i="1"/>
  <c r="P36" i="1" s="1"/>
  <c r="U35" i="1"/>
  <c r="U37" i="1" s="1"/>
  <c r="W35" i="1"/>
  <c r="W37" i="1" s="1"/>
  <c r="E35" i="1"/>
  <c r="O35" i="1"/>
  <c r="O36" i="1" s="1"/>
  <c r="M35" i="1"/>
  <c r="M36" i="1" s="1"/>
  <c r="Y35" i="1"/>
  <c r="Y36" i="1" s="1"/>
  <c r="G35" i="1"/>
  <c r="G37" i="1" s="1"/>
  <c r="C98" i="1"/>
  <c r="C77" i="1"/>
  <c r="T57" i="1"/>
  <c r="X37" i="1"/>
  <c r="K36" i="1"/>
  <c r="P37" i="1"/>
  <c r="M57" i="1"/>
  <c r="S37" i="1"/>
  <c r="S36" i="1"/>
  <c r="R58" i="1"/>
  <c r="W57" i="1"/>
  <c r="W58" i="1"/>
  <c r="E36" i="1"/>
  <c r="E37" i="1"/>
  <c r="E58" i="1"/>
  <c r="E57" i="1"/>
  <c r="Y37" i="1"/>
  <c r="S58" i="1"/>
  <c r="S57" i="1"/>
  <c r="Q58" i="1"/>
  <c r="Q57" i="1"/>
  <c r="R14" i="1"/>
  <c r="R15" i="1" s="1"/>
  <c r="Z14" i="1"/>
  <c r="Z15" i="1" s="1"/>
  <c r="H14" i="1"/>
  <c r="H15" i="1" s="1"/>
  <c r="Q36" i="1"/>
  <c r="Q38" i="1" s="1"/>
  <c r="Z35" i="1"/>
  <c r="R35" i="1"/>
  <c r="J35" i="1"/>
  <c r="C56" i="1"/>
  <c r="V38" i="1"/>
  <c r="I37" i="1"/>
  <c r="I38" i="1" s="1"/>
  <c r="N37" i="1"/>
  <c r="N38" i="1" s="1"/>
  <c r="C35" i="1"/>
  <c r="J14" i="1"/>
  <c r="J16" i="1" s="1"/>
  <c r="Y14" i="1"/>
  <c r="Y16" i="1" s="1"/>
  <c r="W14" i="1"/>
  <c r="T14" i="1"/>
  <c r="L14" i="1"/>
  <c r="Q14" i="1"/>
  <c r="G14" i="1"/>
  <c r="N14" i="1"/>
  <c r="D14" i="1"/>
  <c r="O14" i="1"/>
  <c r="I14" i="1"/>
  <c r="F14" i="1"/>
  <c r="S14" i="1"/>
  <c r="U14" i="1"/>
  <c r="K14" i="1"/>
  <c r="V14" i="1"/>
  <c r="Y15" i="1"/>
  <c r="X14" i="1"/>
  <c r="M14" i="1"/>
  <c r="P14" i="1"/>
  <c r="E14" i="1"/>
  <c r="C14" i="1"/>
  <c r="N100" i="1" l="1"/>
  <c r="V100" i="1"/>
  <c r="V101" i="1" s="1"/>
  <c r="L57" i="1"/>
  <c r="K58" i="1"/>
  <c r="K59" i="1" s="1"/>
  <c r="X58" i="1"/>
  <c r="X59" i="1" s="1"/>
  <c r="U58" i="1"/>
  <c r="U59" i="1" s="1"/>
  <c r="G36" i="1"/>
  <c r="H36" i="1"/>
  <c r="H38" i="1" s="1"/>
  <c r="Y17" i="1"/>
  <c r="Y19" i="1" s="1"/>
  <c r="Y58" i="1"/>
  <c r="X99" i="1"/>
  <c r="X101" i="1" s="1"/>
  <c r="I57" i="1"/>
  <c r="P38" i="1"/>
  <c r="N101" i="1"/>
  <c r="S38" i="1"/>
  <c r="Y101" i="1"/>
  <c r="E59" i="1"/>
  <c r="Z57" i="1"/>
  <c r="K38" i="1"/>
  <c r="O37" i="1"/>
  <c r="O38" i="1" s="1"/>
  <c r="O40" i="1" s="1"/>
  <c r="F37" i="1"/>
  <c r="F38" i="1" s="1"/>
  <c r="R99" i="1"/>
  <c r="R101" i="1" s="1"/>
  <c r="Q100" i="1"/>
  <c r="Q101" i="1" s="1"/>
  <c r="Y38" i="1"/>
  <c r="W36" i="1"/>
  <c r="W38" i="1" s="1"/>
  <c r="W41" i="1" s="1"/>
  <c r="L36" i="1"/>
  <c r="O58" i="1"/>
  <c r="U36" i="1"/>
  <c r="U38" i="1" s="1"/>
  <c r="X38" i="1"/>
  <c r="M59" i="1"/>
  <c r="M62" i="1" s="1"/>
  <c r="D99" i="1"/>
  <c r="D101" i="1" s="1"/>
  <c r="T99" i="1"/>
  <c r="T101" i="1" s="1"/>
  <c r="J101" i="1"/>
  <c r="L101" i="1"/>
  <c r="L104" i="1" s="1"/>
  <c r="Z99" i="1"/>
  <c r="Z101" i="1" s="1"/>
  <c r="I100" i="1"/>
  <c r="I101" i="1" s="1"/>
  <c r="D80" i="1"/>
  <c r="E99" i="1"/>
  <c r="E100" i="1"/>
  <c r="W99" i="1"/>
  <c r="W100" i="1"/>
  <c r="H99" i="1"/>
  <c r="H100" i="1"/>
  <c r="G99" i="1"/>
  <c r="G100" i="1"/>
  <c r="G101" i="1" s="1"/>
  <c r="M99" i="1"/>
  <c r="M101" i="1" s="1"/>
  <c r="M103" i="1" s="1"/>
  <c r="M100" i="1"/>
  <c r="K99" i="1"/>
  <c r="K100" i="1"/>
  <c r="O99" i="1"/>
  <c r="O100" i="1"/>
  <c r="S99" i="1"/>
  <c r="S100" i="1"/>
  <c r="U100" i="1"/>
  <c r="U99" i="1"/>
  <c r="U101" i="1" s="1"/>
  <c r="P99" i="1"/>
  <c r="P100" i="1"/>
  <c r="D58" i="1"/>
  <c r="D59" i="1" s="1"/>
  <c r="N58" i="1"/>
  <c r="N59" i="1" s="1"/>
  <c r="P58" i="1"/>
  <c r="P59" i="1" s="1"/>
  <c r="F58" i="1"/>
  <c r="F59" i="1" s="1"/>
  <c r="O59" i="1"/>
  <c r="T58" i="1"/>
  <c r="T59" i="1" s="1"/>
  <c r="J58" i="1"/>
  <c r="J59" i="1" s="1"/>
  <c r="H57" i="1"/>
  <c r="H59" i="1" s="1"/>
  <c r="H62" i="1" s="1"/>
  <c r="G57" i="1"/>
  <c r="G59" i="1" s="1"/>
  <c r="I59" i="1"/>
  <c r="V57" i="1"/>
  <c r="V59" i="1" s="1"/>
  <c r="M79" i="1"/>
  <c r="M78" i="1"/>
  <c r="F79" i="1"/>
  <c r="F78" i="1"/>
  <c r="Z16" i="1"/>
  <c r="Z17" i="1" s="1"/>
  <c r="L79" i="1"/>
  <c r="L78" i="1"/>
  <c r="X79" i="1"/>
  <c r="X78" i="1"/>
  <c r="U78" i="1"/>
  <c r="U79" i="1"/>
  <c r="Z78" i="1"/>
  <c r="Z79" i="1"/>
  <c r="I78" i="1"/>
  <c r="I79" i="1"/>
  <c r="J78" i="1"/>
  <c r="J79" i="1"/>
  <c r="K79" i="1"/>
  <c r="K78" i="1"/>
  <c r="T79" i="1"/>
  <c r="T78" i="1"/>
  <c r="H79" i="1"/>
  <c r="H78" i="1"/>
  <c r="E78" i="1"/>
  <c r="E79" i="1"/>
  <c r="P79" i="1"/>
  <c r="P78" i="1"/>
  <c r="O79" i="1"/>
  <c r="O78" i="1"/>
  <c r="N78" i="1"/>
  <c r="N79" i="1"/>
  <c r="Y79" i="1"/>
  <c r="Y78" i="1"/>
  <c r="W79" i="1"/>
  <c r="W78" i="1"/>
  <c r="Q79" i="1"/>
  <c r="Q78" i="1"/>
  <c r="S78" i="1"/>
  <c r="S79" i="1"/>
  <c r="G78" i="1"/>
  <c r="G79" i="1"/>
  <c r="R79" i="1"/>
  <c r="R78" i="1"/>
  <c r="S59" i="1"/>
  <c r="L59" i="1"/>
  <c r="Y59" i="1"/>
  <c r="L38" i="1"/>
  <c r="G38" i="1"/>
  <c r="M37" i="1"/>
  <c r="M38" i="1" s="1"/>
  <c r="E38" i="1"/>
  <c r="E40" i="1" s="1"/>
  <c r="R16" i="1"/>
  <c r="R17" i="1" s="1"/>
  <c r="R19" i="1" s="1"/>
  <c r="X104" i="1"/>
  <c r="X103" i="1"/>
  <c r="C100" i="1"/>
  <c r="C99" i="1"/>
  <c r="C78" i="1"/>
  <c r="C79" i="1"/>
  <c r="Z36" i="1"/>
  <c r="Z37" i="1"/>
  <c r="R37" i="1"/>
  <c r="R36" i="1"/>
  <c r="R38" i="1" s="1"/>
  <c r="W59" i="1"/>
  <c r="Q59" i="1"/>
  <c r="R59" i="1"/>
  <c r="Z59" i="1"/>
  <c r="Z61" i="1" s="1"/>
  <c r="J15" i="1"/>
  <c r="J17" i="1" s="1"/>
  <c r="J37" i="1"/>
  <c r="J36" i="1"/>
  <c r="J38" i="1" s="1"/>
  <c r="H16" i="1"/>
  <c r="H17" i="1" s="1"/>
  <c r="H19" i="1" s="1"/>
  <c r="Y20" i="1"/>
  <c r="S61" i="1"/>
  <c r="S62" i="1"/>
  <c r="K62" i="1"/>
  <c r="K61" i="1"/>
  <c r="C58" i="1"/>
  <c r="C57" i="1"/>
  <c r="K41" i="1"/>
  <c r="E41" i="1"/>
  <c r="W40" i="1"/>
  <c r="C37" i="1"/>
  <c r="C36" i="1"/>
  <c r="K40" i="1"/>
  <c r="G16" i="1"/>
  <c r="G15" i="1"/>
  <c r="I16" i="1"/>
  <c r="I15" i="1"/>
  <c r="W15" i="1"/>
  <c r="W16" i="1"/>
  <c r="K15" i="1"/>
  <c r="K16" i="1"/>
  <c r="U15" i="1"/>
  <c r="U16" i="1"/>
  <c r="O16" i="1"/>
  <c r="O15" i="1"/>
  <c r="Q16" i="1"/>
  <c r="Q15" i="1"/>
  <c r="E16" i="1"/>
  <c r="E15" i="1"/>
  <c r="M15" i="1"/>
  <c r="M16" i="1"/>
  <c r="C16" i="1"/>
  <c r="C15" i="1"/>
  <c r="X15" i="1"/>
  <c r="X16" i="1"/>
  <c r="D15" i="1"/>
  <c r="D16" i="1"/>
  <c r="L15" i="1"/>
  <c r="L16" i="1"/>
  <c r="P15" i="1"/>
  <c r="P16" i="1"/>
  <c r="S15" i="1"/>
  <c r="S16" i="1"/>
  <c r="N15" i="1"/>
  <c r="N16" i="1"/>
  <c r="T15" i="1"/>
  <c r="T16" i="1"/>
  <c r="V15" i="1"/>
  <c r="V16" i="1"/>
  <c r="F16" i="1"/>
  <c r="F15" i="1"/>
  <c r="L103" i="1" l="1"/>
  <c r="X61" i="1"/>
  <c r="X62" i="1"/>
  <c r="O41" i="1"/>
  <c r="Z62" i="1"/>
  <c r="M61" i="1"/>
  <c r="O101" i="1"/>
  <c r="O103" i="1" s="1"/>
  <c r="M104" i="1"/>
  <c r="S101" i="1"/>
  <c r="S104" i="1" s="1"/>
  <c r="P101" i="1"/>
  <c r="P104" i="1" s="1"/>
  <c r="E101" i="1"/>
  <c r="E104" i="1" s="1"/>
  <c r="U80" i="1"/>
  <c r="U83" i="1" s="1"/>
  <c r="M80" i="1"/>
  <c r="M83" i="1" s="1"/>
  <c r="X80" i="1"/>
  <c r="X82" i="1" s="1"/>
  <c r="R20" i="1"/>
  <c r="G103" i="1"/>
  <c r="G104" i="1"/>
  <c r="K101" i="1"/>
  <c r="K104" i="1" s="1"/>
  <c r="H101" i="1"/>
  <c r="W101" i="1"/>
  <c r="M17" i="1"/>
  <c r="M20" i="1" s="1"/>
  <c r="N80" i="1"/>
  <c r="N83" i="1" s="1"/>
  <c r="R80" i="1"/>
  <c r="R82" i="1" s="1"/>
  <c r="P80" i="1"/>
  <c r="P83" i="1" s="1"/>
  <c r="H61" i="1"/>
  <c r="I80" i="1"/>
  <c r="I82" i="1" s="1"/>
  <c r="Q80" i="1"/>
  <c r="Q82" i="1" s="1"/>
  <c r="O80" i="1"/>
  <c r="O83" i="1" s="1"/>
  <c r="T80" i="1"/>
  <c r="T83" i="1" s="1"/>
  <c r="L80" i="1"/>
  <c r="L82" i="1" s="1"/>
  <c r="G80" i="1"/>
  <c r="G82" i="1" s="1"/>
  <c r="Y80" i="1"/>
  <c r="Y83" i="1" s="1"/>
  <c r="F80" i="1"/>
  <c r="F83" i="1" s="1"/>
  <c r="K80" i="1"/>
  <c r="S80" i="1"/>
  <c r="S83" i="1" s="1"/>
  <c r="H80" i="1"/>
  <c r="H83" i="1" s="1"/>
  <c r="J80" i="1"/>
  <c r="J82" i="1" s="1"/>
  <c r="E80" i="1"/>
  <c r="W80" i="1"/>
  <c r="W82" i="1" s="1"/>
  <c r="Z80" i="1"/>
  <c r="Z83" i="1" s="1"/>
  <c r="C17" i="1"/>
  <c r="C19" i="1" s="1"/>
  <c r="U17" i="1"/>
  <c r="U19" i="1" s="1"/>
  <c r="F17" i="1"/>
  <c r="F19" i="1" s="1"/>
  <c r="Q17" i="1"/>
  <c r="Q19" i="1" s="1"/>
  <c r="H20" i="1"/>
  <c r="E17" i="1"/>
  <c r="E19" i="1" s="1"/>
  <c r="C101" i="1"/>
  <c r="C104" i="1" s="1"/>
  <c r="V104" i="1"/>
  <c r="V103" i="1"/>
  <c r="I104" i="1"/>
  <c r="I103" i="1"/>
  <c r="Z104" i="1"/>
  <c r="Z103" i="1"/>
  <c r="D103" i="1"/>
  <c r="D104" i="1"/>
  <c r="E103" i="1"/>
  <c r="U104" i="1"/>
  <c r="U103" i="1"/>
  <c r="J104" i="1"/>
  <c r="J103" i="1"/>
  <c r="N104" i="1"/>
  <c r="N103" i="1"/>
  <c r="Y103" i="1"/>
  <c r="Y104" i="1"/>
  <c r="T103" i="1"/>
  <c r="T104" i="1"/>
  <c r="F104" i="1"/>
  <c r="F103" i="1"/>
  <c r="R103" i="1"/>
  <c r="R104" i="1"/>
  <c r="Q103" i="1"/>
  <c r="Q104" i="1"/>
  <c r="C80" i="1"/>
  <c r="C83" i="1" s="1"/>
  <c r="D83" i="1"/>
  <c r="D82" i="1"/>
  <c r="V83" i="1"/>
  <c r="V82" i="1"/>
  <c r="J19" i="1"/>
  <c r="J20" i="1"/>
  <c r="K17" i="1"/>
  <c r="K20" i="1" s="1"/>
  <c r="Z38" i="1"/>
  <c r="Z40" i="1" s="1"/>
  <c r="C59" i="1"/>
  <c r="C62" i="1" s="1"/>
  <c r="W62" i="1"/>
  <c r="V62" i="1"/>
  <c r="Y62" i="1"/>
  <c r="G61" i="1"/>
  <c r="L61" i="1"/>
  <c r="V61" i="1"/>
  <c r="E61" i="1"/>
  <c r="E62" i="1"/>
  <c r="U62" i="1"/>
  <c r="U61" i="1"/>
  <c r="L62" i="1"/>
  <c r="J62" i="1"/>
  <c r="J61" i="1"/>
  <c r="Q62" i="1"/>
  <c r="Q61" i="1"/>
  <c r="Y61" i="1"/>
  <c r="F62" i="1"/>
  <c r="F61" i="1"/>
  <c r="P62" i="1"/>
  <c r="P61" i="1"/>
  <c r="D61" i="1"/>
  <c r="D62" i="1"/>
  <c r="T62" i="1"/>
  <c r="T61" i="1"/>
  <c r="R61" i="1"/>
  <c r="R62" i="1"/>
  <c r="N62" i="1"/>
  <c r="N61" i="1"/>
  <c r="W61" i="1"/>
  <c r="I62" i="1"/>
  <c r="I61" i="1"/>
  <c r="O62" i="1"/>
  <c r="O61" i="1"/>
  <c r="N41" i="1"/>
  <c r="M40" i="1"/>
  <c r="C38" i="1"/>
  <c r="C40" i="1" s="1"/>
  <c r="U40" i="1"/>
  <c r="U41" i="1"/>
  <c r="Y40" i="1"/>
  <c r="R40" i="1"/>
  <c r="D41" i="1"/>
  <c r="X40" i="1"/>
  <c r="Q41" i="1"/>
  <c r="G40" i="1"/>
  <c r="F40" i="1"/>
  <c r="J41" i="1"/>
  <c r="S41" i="1"/>
  <c r="S40" i="1"/>
  <c r="P40" i="1"/>
  <c r="P41" i="1"/>
  <c r="H40" i="1"/>
  <c r="H41" i="1"/>
  <c r="V40" i="1"/>
  <c r="V41" i="1"/>
  <c r="L40" i="1"/>
  <c r="L41" i="1"/>
  <c r="N40" i="1"/>
  <c r="R41" i="1"/>
  <c r="I41" i="1"/>
  <c r="I40" i="1"/>
  <c r="T40" i="1"/>
  <c r="T41" i="1"/>
  <c r="D40" i="1"/>
  <c r="I17" i="1"/>
  <c r="I20" i="1" s="1"/>
  <c r="T17" i="1"/>
  <c r="T20" i="1" s="1"/>
  <c r="G17" i="1"/>
  <c r="G19" i="1" s="1"/>
  <c r="L17" i="1"/>
  <c r="N17" i="1"/>
  <c r="S17" i="1"/>
  <c r="X17" i="1"/>
  <c r="E20" i="1"/>
  <c r="Z19" i="1"/>
  <c r="Z20" i="1"/>
  <c r="D17" i="1"/>
  <c r="V17" i="1"/>
  <c r="P17" i="1"/>
  <c r="O17" i="1"/>
  <c r="W17" i="1"/>
  <c r="X83" i="1" l="1"/>
  <c r="M82" i="1"/>
  <c r="Q20" i="1"/>
  <c r="K19" i="1"/>
  <c r="P103" i="1"/>
  <c r="U82" i="1"/>
  <c r="K103" i="1"/>
  <c r="I83" i="1"/>
  <c r="S103" i="1"/>
  <c r="O104" i="1"/>
  <c r="N82" i="1"/>
  <c r="R83" i="1"/>
  <c r="G83" i="1"/>
  <c r="P82" i="1"/>
  <c r="F82" i="1"/>
  <c r="L83" i="1"/>
  <c r="W83" i="1"/>
  <c r="M19" i="1"/>
  <c r="W103" i="1"/>
  <c r="W104" i="1"/>
  <c r="H104" i="1"/>
  <c r="H103" i="1"/>
  <c r="F20" i="1"/>
  <c r="J83" i="1"/>
  <c r="T82" i="1"/>
  <c r="S82" i="1"/>
  <c r="Q83" i="1"/>
  <c r="Y82" i="1"/>
  <c r="Z82" i="1"/>
  <c r="O82" i="1"/>
  <c r="H82" i="1"/>
  <c r="G20" i="1"/>
  <c r="U20" i="1"/>
  <c r="C20" i="1"/>
  <c r="I19" i="1"/>
  <c r="E82" i="1"/>
  <c r="E83" i="1"/>
  <c r="K82" i="1"/>
  <c r="K83" i="1"/>
  <c r="C103" i="1"/>
  <c r="C82" i="1"/>
  <c r="Z41" i="1"/>
  <c r="T19" i="1"/>
  <c r="C61" i="1"/>
  <c r="G62" i="1"/>
  <c r="M41" i="1"/>
  <c r="G41" i="1"/>
  <c r="C41" i="1"/>
  <c r="Y41" i="1"/>
  <c r="J40" i="1"/>
  <c r="Q40" i="1"/>
  <c r="X41" i="1"/>
  <c r="F41" i="1"/>
  <c r="W19" i="1"/>
  <c r="W20" i="1"/>
  <c r="N19" i="1"/>
  <c r="N20" i="1"/>
  <c r="O19" i="1"/>
  <c r="O20" i="1"/>
  <c r="P19" i="1"/>
  <c r="P20" i="1"/>
  <c r="V19" i="1"/>
  <c r="V20" i="1"/>
  <c r="L19" i="1"/>
  <c r="L20" i="1"/>
  <c r="X19" i="1"/>
  <c r="X20" i="1"/>
  <c r="D19" i="1"/>
  <c r="D20" i="1"/>
  <c r="S19" i="1"/>
  <c r="S20" i="1"/>
</calcChain>
</file>

<file path=xl/sharedStrings.xml><?xml version="1.0" encoding="utf-8"?>
<sst xmlns="http://schemas.openxmlformats.org/spreadsheetml/2006/main" count="248" uniqueCount="41">
  <si>
    <t>Year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</si>
  <si>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</si>
  <si>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</si>
  <si>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</si>
  <si>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</si>
  <si>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</si>
  <si>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</si>
  <si>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</si>
  <si>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</si>
  <si>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</si>
  <si>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</si>
  <si>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</si>
  <si>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</si>
  <si>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Service Charge</t>
  </si>
  <si>
    <t>Energy Charge</t>
  </si>
  <si>
    <t>Fuel Adjustment Clause</t>
  </si>
  <si>
    <t>System Sales Clause</t>
  </si>
  <si>
    <t>Residential Energy Assistance</t>
  </si>
  <si>
    <t>Demand Side Management</t>
  </si>
  <si>
    <t>Purchase Power Adjustment</t>
  </si>
  <si>
    <t>Federal Tax Cut</t>
  </si>
  <si>
    <t>Subtotal</t>
  </si>
  <si>
    <t>Decommissioning Rider</t>
  </si>
  <si>
    <t>Environmental Surcharge</t>
  </si>
  <si>
    <t>Total Bill (pre-tax)</t>
  </si>
  <si>
    <t>Color Key</t>
  </si>
  <si>
    <t>Flat Rate</t>
  </si>
  <si>
    <t>Per kWh</t>
  </si>
  <si>
    <t>% of Revenue</t>
  </si>
  <si>
    <t>Capacity Charge</t>
  </si>
  <si>
    <t>FAC % of bill</t>
  </si>
  <si>
    <t>AG 1_2
Average* Residential</t>
  </si>
  <si>
    <t>*Based on the 12-months ended December 2025.</t>
  </si>
  <si>
    <t>Month</t>
  </si>
  <si>
    <t>Base Fuel</t>
  </si>
  <si>
    <t>Total Fuel % of bill</t>
  </si>
  <si>
    <t>AG 1_3
2,000 kWh Residential</t>
  </si>
  <si>
    <t>Base Fuel (incl in Energy Charge)</t>
  </si>
  <si>
    <t>AG 1_3
3,000 kWh Residential</t>
  </si>
  <si>
    <t>AG 1_3
3,500 kWh Residential</t>
  </si>
  <si>
    <t>AG 1_3
4,000 kWh Residential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</si>
</sst>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000_);[Red]\(0.000000\)"/>
    <numFmt numFmtId="165" formatCode="0.0000000_);[Red]\(0.0000000\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Times New Roman"/>
      <family val="1"/>
    </font>
    <font>
      <i/>
      <sz val="10"/>
      <color theme="1"/>
      <name val="Times New Roman"/>
      <family val="1"/>
    </font>
    <font>
      <b/>
      <sz val="1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lightUp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44">
    <xf numFmtId="0" fontId="0" fillId="0" borderId="0" xfId="0"/>
    <xf numFmtId="0" fontId="3" fillId="0" borderId="0" xfId="0" applyFont="1"/>
    <xf numFmtId="17" fontId="3" fillId="0" borderId="0" xfId="0" applyNumberFormat="1" applyFon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165" fontId="8" fillId="3" borderId="1" xfId="0" applyNumberFormat="1" applyFont="1" applyFill="1" applyBorder="1" applyAlignment="1">
      <alignment wrapText="1"/>
    </xf>
    <xf numFmtId="164" fontId="8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4" borderId="3" xfId="0" applyFont="1" applyFill="1" applyBorder="1"/>
    <xf numFmtId="0" fontId="6" fillId="5" borderId="3" xfId="0" applyFont="1" applyFill="1" applyBorder="1"/>
    <xf numFmtId="0" fontId="6" fillId="2" borderId="4" xfId="0" applyFont="1" applyFill="1" applyBorder="1"/>
    <xf numFmtId="0" fontId="5" fillId="0" borderId="2" xfId="0" applyFont="1" applyBorder="1"/>
    <xf numFmtId="17" fontId="5" fillId="0" borderId="1" xfId="0" applyNumberFormat="1" applyFont="1" applyBorder="1" applyAlignment="1">
      <alignment horizontal="center"/>
    </xf>
    <xf numFmtId="0" fontId="10" fillId="6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9" fillId="5" borderId="5" xfId="4" applyFont="1" applyFill="1" applyBorder="1" applyAlignment="1">
      <alignment horizontal="center" vertical="center" wrapText="1"/>
    </xf>
    <xf numFmtId="0" fontId="9" fillId="4" borderId="5" xfId="4" applyFont="1" applyFill="1" applyBorder="1" applyAlignment="1">
      <alignment horizontal="center" vertical="center" wrapText="1"/>
    </xf>
    <xf numFmtId="0" fontId="9" fillId="2" borderId="5" xfId="4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1" fillId="0" borderId="0" xfId="0" applyFont="1"/>
    <xf numFmtId="0" fontId="3" fillId="0" borderId="7" xfId="0" applyFont="1" applyBorder="1" applyAlignment="1">
      <alignment horizontal="right"/>
    </xf>
    <xf numFmtId="44" fontId="3" fillId="0" borderId="7" xfId="1" applyFont="1" applyBorder="1" applyAlignment="1">
      <alignment horizontal="center"/>
    </xf>
    <xf numFmtId="44" fontId="3" fillId="0" borderId="8" xfId="1" applyFont="1" applyBorder="1" applyAlignment="1">
      <alignment horizontal="center"/>
    </xf>
    <xf numFmtId="44" fontId="3" fillId="0" borderId="0" xfId="1" applyFont="1" applyBorder="1" applyAlignment="1">
      <alignment horizontal="center"/>
    </xf>
    <xf numFmtId="44" fontId="3" fillId="0" borderId="10" xfId="1" applyFont="1" applyBorder="1" applyAlignment="1">
      <alignment horizontal="center"/>
    </xf>
    <xf numFmtId="0" fontId="3" fillId="7" borderId="0" xfId="0" applyFont="1" applyFill="1" applyAlignment="1">
      <alignment horizontal="right"/>
    </xf>
    <xf numFmtId="44" fontId="3" fillId="7" borderId="0" xfId="1" applyFont="1" applyFill="1" applyBorder="1" applyAlignment="1">
      <alignment horizontal="center"/>
    </xf>
    <xf numFmtId="44" fontId="3" fillId="7" borderId="10" xfId="1" applyFont="1" applyFill="1" applyBorder="1" applyAlignment="1">
      <alignment horizontal="center"/>
    </xf>
    <xf numFmtId="44" fontId="3" fillId="4" borderId="0" xfId="0" applyNumberFormat="1" applyFont="1" applyFill="1" applyAlignment="1">
      <alignment horizontal="center"/>
    </xf>
    <xf numFmtId="44" fontId="3" fillId="4" borderId="10" xfId="0" applyNumberFormat="1" applyFont="1" applyFill="1" applyBorder="1" applyAlignment="1">
      <alignment horizontal="center"/>
    </xf>
    <xf numFmtId="9" fontId="3" fillId="0" borderId="0" xfId="2" applyFont="1" applyBorder="1" applyAlignment="1">
      <alignment horizontal="center"/>
    </xf>
    <xf numFmtId="9" fontId="3" fillId="0" borderId="10" xfId="2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9" fontId="3" fillId="0" borderId="5" xfId="2" applyFont="1" applyBorder="1" applyAlignment="1">
      <alignment horizontal="center"/>
    </xf>
    <xf numFmtId="9" fontId="3" fillId="0" borderId="12" xfId="2" applyFont="1" applyBorder="1" applyAlignment="1">
      <alignment horizont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</cellXfs>
  <cellStyles count="5">
    <cellStyle name="Currency" xfId="1" builtinId="4"/>
    <cellStyle name="Currency 2" xfId="3" xr:uid="{51EA93B4-06DD-45A7-B73B-3D1F538A845B}"/>
    <cellStyle name="Normal" xfId="0" builtinId="0"/>
    <cellStyle name="Normal 2" xfId="4" xr:uid="{E926611F-DDF1-434A-9213-FF6DF92EEA0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AB3B2-A06D-47BF-86D3-0B5BDFC6908B}">
  <dimension ref="A2:AA104"/>
  <sheetViews>
    <sheetView showGridLines="0" tabSelected="1" zoomScaleNormal="100" workbookViewId="0">
      <pane xSplit="2" ySplit="3" topLeftCell="C5" activePane="bottomRight" state="frozen"/>
      <selection pane="topRight" activeCell="C1" sqref="C1"/>
      <selection pane="bottomLeft" activeCell="A4" sqref="A4"/>
      <selection pane="bottomRight"/>
    </sheetView>
  </sheetViews>
  <sheetFormatPr defaultRowHeight="12.75" x14ac:dyDescent="0.2"/>
  <cols>
    <col min="1" max="1" width="10.7109375" style="1" customWidth="1"/>
    <col min="2" max="2" width="27.28515625" style="23" customWidth="1"/>
    <col min="3" max="3" width="9.140625" style="3"/>
    <col min="4" max="26" width="9.140625" style="3" customWidth="1"/>
    <col min="27" max="16384" width="9.140625" style="1"/>
  </cols>
  <sheetData>
    <row r="2" spans="1:27" x14ac:dyDescent="0.2">
      <c r="B2" s="24"/>
      <c r="C2" s="5">
        <v>2022</v>
      </c>
      <c r="D2" s="5">
        <v>2022</v>
      </c>
      <c r="E2" s="5">
        <v>2023</v>
      </c>
      <c r="F2" s="5">
        <v>2023</v>
      </c>
      <c r="G2" s="5">
        <v>2023</v>
      </c>
      <c r="H2" s="5">
        <v>2023</v>
      </c>
      <c r="I2" s="5">
        <v>2023</v>
      </c>
      <c r="J2" s="5">
        <v>2023</v>
      </c>
      <c r="K2" s="5">
        <v>2023</v>
      </c>
      <c r="L2" s="5">
        <v>2023</v>
      </c>
      <c r="M2" s="5">
        <v>2023</v>
      </c>
      <c r="N2" s="5">
        <v>2023</v>
      </c>
      <c r="O2" s="5">
        <v>2023</v>
      </c>
      <c r="P2" s="5">
        <v>2023</v>
      </c>
      <c r="Q2" s="5">
        <v>2024</v>
      </c>
      <c r="R2" s="5">
        <v>2024</v>
      </c>
      <c r="S2" s="5">
        <v>2024</v>
      </c>
      <c r="T2" s="5">
        <v>2024</v>
      </c>
      <c r="U2" s="5">
        <v>2024</v>
      </c>
      <c r="V2" s="5">
        <v>2024</v>
      </c>
      <c r="W2" s="5">
        <v>2024</v>
      </c>
      <c r="X2" s="5">
        <v>2024</v>
      </c>
      <c r="Y2" s="5">
        <v>2024</v>
      </c>
      <c r="Z2" s="5">
        <v>2024</v>
      </c>
    </row>
    <row r="3" spans="1:27" ht="13.5" thickBot="1" x14ac:dyDescent="0.25">
      <c r="B3" s="24"/>
      <c r="C3" s="6" t="s">
        <v>1</v>
      </c>
      <c r="D3" s="5" t="s">
        <v>2</v>
      </c>
      <c r="E3" s="5" t="s">
        <v>3</v>
      </c>
      <c r="F3" s="6" t="s">
        <v>4</v>
      </c>
      <c r="G3" s="5" t="s">
        <v>5</v>
      </c>
      <c r="H3" s="5" t="s">
        <v>6</v>
      </c>
      <c r="I3" s="6" t="s">
        <v>7</v>
      </c>
      <c r="J3" s="5" t="s">
        <v>8</v>
      </c>
      <c r="K3" s="5" t="s">
        <v>9</v>
      </c>
      <c r="L3" s="6" t="s">
        <v>10</v>
      </c>
      <c r="M3" s="5" t="s">
        <v>11</v>
      </c>
      <c r="N3" s="5" t="s">
        <v>12</v>
      </c>
      <c r="O3" s="6" t="s">
        <v>1</v>
      </c>
      <c r="P3" s="5" t="s">
        <v>2</v>
      </c>
      <c r="Q3" s="5" t="s">
        <v>3</v>
      </c>
      <c r="R3" s="6" t="s">
        <v>4</v>
      </c>
      <c r="S3" s="5" t="s">
        <v>5</v>
      </c>
      <c r="T3" s="5" t="s">
        <v>6</v>
      </c>
      <c r="U3" s="6" t="s">
        <v>7</v>
      </c>
      <c r="V3" s="5" t="s">
        <v>8</v>
      </c>
      <c r="W3" s="5" t="s">
        <v>9</v>
      </c>
      <c r="X3" s="6" t="s">
        <v>10</v>
      </c>
      <c r="Y3" s="5" t="s">
        <v>11</v>
      </c>
      <c r="Z3" s="5" t="s">
        <v>12</v>
      </c>
      <c r="AA3" s="2"/>
    </row>
    <row r="4" spans="1:27" ht="13.5" hidden="1" thickBot="1" x14ac:dyDescent="0.25">
      <c r="B4" s="24">
        <v>1206</v>
      </c>
      <c r="C4" s="4" t="str">
        <f>C2&amp;C3</f>
        <v>2022November</v>
      </c>
      <c r="D4" s="4" t="str">
        <f t="shared" ref="D4:Z4" si="0">D2&amp;D3</f>
        <v>2022December</v>
      </c>
      <c r="E4" s="4" t="str">
        <f t="shared" si="0"/>
        <v>2023January</v>
      </c>
      <c r="F4" s="4" t="str">
        <f t="shared" si="0"/>
        <v>2023February</v>
      </c>
      <c r="G4" s="4" t="str">
        <f t="shared" si="0"/>
        <v>2023March</v>
      </c>
      <c r="H4" s="4" t="str">
        <f t="shared" si="0"/>
        <v>2023April</v>
      </c>
      <c r="I4" s="4" t="str">
        <f t="shared" si="0"/>
        <v>2023May</v>
      </c>
      <c r="J4" s="4" t="str">
        <f t="shared" si="0"/>
        <v>2023June</v>
      </c>
      <c r="K4" s="4" t="str">
        <f t="shared" si="0"/>
        <v>2023July</v>
      </c>
      <c r="L4" s="4" t="str">
        <f t="shared" si="0"/>
        <v>2023August</v>
      </c>
      <c r="M4" s="4" t="str">
        <f t="shared" si="0"/>
        <v>2023September</v>
      </c>
      <c r="N4" s="4" t="str">
        <f t="shared" si="0"/>
        <v>2023October</v>
      </c>
      <c r="O4" s="4" t="str">
        <f t="shared" si="0"/>
        <v>2023November</v>
      </c>
      <c r="P4" s="4" t="str">
        <f t="shared" si="0"/>
        <v>2023December</v>
      </c>
      <c r="Q4" s="4" t="str">
        <f t="shared" si="0"/>
        <v>2024January</v>
      </c>
      <c r="R4" s="4" t="str">
        <f t="shared" si="0"/>
        <v>2024February</v>
      </c>
      <c r="S4" s="4" t="str">
        <f t="shared" si="0"/>
        <v>2024March</v>
      </c>
      <c r="T4" s="4" t="str">
        <f t="shared" si="0"/>
        <v>2024April</v>
      </c>
      <c r="U4" s="4" t="str">
        <f t="shared" si="0"/>
        <v>2024May</v>
      </c>
      <c r="V4" s="4" t="str">
        <f t="shared" si="0"/>
        <v>2024June</v>
      </c>
      <c r="W4" s="4" t="str">
        <f t="shared" si="0"/>
        <v>2024July</v>
      </c>
      <c r="X4" s="4" t="str">
        <f t="shared" si="0"/>
        <v>2024August</v>
      </c>
      <c r="Y4" s="4" t="str">
        <f t="shared" si="0"/>
        <v>2024September</v>
      </c>
      <c r="Z4" s="4" t="str">
        <f t="shared" si="0"/>
        <v>2024October</v>
      </c>
      <c r="AA4" s="2"/>
    </row>
    <row r="5" spans="1:27" ht="12.75" customHeight="1" x14ac:dyDescent="0.2">
      <c r="A5" s="41" t="s">
        <v>31</v>
      </c>
      <c r="B5" s="26" t="s">
        <v>13</v>
      </c>
      <c r="C5" s="27">
        <f>VLOOKUP(C4,'Residential Rates'!$C$6:$O$30,2,0)</f>
        <v>17.5</v>
      </c>
      <c r="D5" s="27">
        <f>VLOOKUP(D4,'Residential Rates'!$C$6:$O$30,2,0)</f>
        <v>17.5</v>
      </c>
      <c r="E5" s="27">
        <f>VLOOKUP(E4,'Residential Rates'!$C$6:$O$30,2,0)</f>
        <v>17.5</v>
      </c>
      <c r="F5" s="27">
        <f>VLOOKUP(F4,'Residential Rates'!$C$6:$O$30,2,0)</f>
        <v>17.5</v>
      </c>
      <c r="G5" s="27">
        <f>VLOOKUP(G4,'Residential Rates'!$C$6:$O$30,2,0)</f>
        <v>17.5</v>
      </c>
      <c r="H5" s="27">
        <f>VLOOKUP(H4,'Residential Rates'!$C$6:$O$30,2,0)</f>
        <v>17.5</v>
      </c>
      <c r="I5" s="27">
        <f>VLOOKUP(I4,'Residential Rates'!$C$6:$O$30,2,0)</f>
        <v>17.5</v>
      </c>
      <c r="J5" s="27">
        <f>VLOOKUP(J4,'Residential Rates'!$C$6:$O$30,2,0)</f>
        <v>17.5</v>
      </c>
      <c r="K5" s="27">
        <f>VLOOKUP(K4,'Residential Rates'!$C$6:$O$30,2,0)</f>
        <v>17.5</v>
      </c>
      <c r="L5" s="27">
        <f>VLOOKUP(L4,'Residential Rates'!$C$6:$O$30,2,0)</f>
        <v>17.5</v>
      </c>
      <c r="M5" s="27">
        <f>VLOOKUP(M4,'Residential Rates'!$C$6:$O$30,2,0)</f>
        <v>17.5</v>
      </c>
      <c r="N5" s="27">
        <f>VLOOKUP(N4,'Residential Rates'!$C$6:$O$30,2,0)</f>
        <v>17.5</v>
      </c>
      <c r="O5" s="27">
        <f>VLOOKUP(O4,'Residential Rates'!$C$6:$O$30,2,0)</f>
        <v>17.5</v>
      </c>
      <c r="P5" s="27">
        <f>VLOOKUP(P4,'Residential Rates'!$C$6:$O$30,2,0)</f>
        <v>17.5</v>
      </c>
      <c r="Q5" s="27">
        <f>VLOOKUP(Q4,'Residential Rates'!$C$6:$O$30,2,0)</f>
        <v>20</v>
      </c>
      <c r="R5" s="27">
        <f>VLOOKUP(R4,'Residential Rates'!$C$6:$O$30,2,0)</f>
        <v>20</v>
      </c>
      <c r="S5" s="27">
        <f>VLOOKUP(S4,'Residential Rates'!$C$6:$O$30,2,0)</f>
        <v>20</v>
      </c>
      <c r="T5" s="27">
        <f>VLOOKUP(T4,'Residential Rates'!$C$6:$O$30,2,0)</f>
        <v>20</v>
      </c>
      <c r="U5" s="27">
        <f>VLOOKUP(U4,'Residential Rates'!$C$6:$O$30,2,0)</f>
        <v>20</v>
      </c>
      <c r="V5" s="27">
        <f>VLOOKUP(V4,'Residential Rates'!$C$6:$O$30,2,0)</f>
        <v>20</v>
      </c>
      <c r="W5" s="27">
        <f>VLOOKUP(W4,'Residential Rates'!$C$6:$O$30,2,0)</f>
        <v>20</v>
      </c>
      <c r="X5" s="27">
        <f>VLOOKUP(X4,'Residential Rates'!$C$6:$O$30,2,0)</f>
        <v>20</v>
      </c>
      <c r="Y5" s="27">
        <f>VLOOKUP(Y4,'Residential Rates'!$C$6:$O$30,2,0)</f>
        <v>20</v>
      </c>
      <c r="Z5" s="28">
        <f>VLOOKUP(Z4,'Residential Rates'!$C$6:$O$30,2,0)</f>
        <v>20</v>
      </c>
    </row>
    <row r="6" spans="1:27" x14ac:dyDescent="0.2">
      <c r="A6" s="42"/>
      <c r="B6" s="23" t="s">
        <v>14</v>
      </c>
      <c r="C6" s="29">
        <f>(VLOOKUP(C4,'Residential Rates'!$C$6:$O$30,3,0))*$B$4</f>
        <v>130.23594</v>
      </c>
      <c r="D6" s="29">
        <f>(VLOOKUP(D4,'Residential Rates'!$C$6:$O$30,3,0))*$B$4</f>
        <v>130.23594</v>
      </c>
      <c r="E6" s="29">
        <f>(VLOOKUP(E4,'Residential Rates'!$C$6:$O$30,3,0))*$B$4</f>
        <v>130.23594</v>
      </c>
      <c r="F6" s="29">
        <f>(VLOOKUP(F4,'Residential Rates'!$C$6:$O$30,3,0))*$B$4</f>
        <v>130.23594</v>
      </c>
      <c r="G6" s="29">
        <f>(VLOOKUP(G4,'Residential Rates'!$C$6:$O$30,3,0))*$B$4</f>
        <v>130.23594</v>
      </c>
      <c r="H6" s="29">
        <f>(VLOOKUP(H4,'Residential Rates'!$C$6:$O$30,3,0))*$B$4</f>
        <v>130.23594</v>
      </c>
      <c r="I6" s="29">
        <f>(VLOOKUP(I4,'Residential Rates'!$C$6:$O$30,3,0))*$B$4</f>
        <v>130.23594</v>
      </c>
      <c r="J6" s="29">
        <f>(VLOOKUP(J4,'Residential Rates'!$C$6:$O$30,3,0))*$B$4</f>
        <v>130.23594</v>
      </c>
      <c r="K6" s="29">
        <f>(VLOOKUP(K4,'Residential Rates'!$C$6:$O$30,3,0))*$B$4</f>
        <v>130.23594</v>
      </c>
      <c r="L6" s="29">
        <f>(VLOOKUP(L4,'Residential Rates'!$C$6:$O$30,3,0))*$B$4</f>
        <v>130.23594</v>
      </c>
      <c r="M6" s="29">
        <f>(VLOOKUP(M4,'Residential Rates'!$C$6:$O$30,3,0))*$B$4</f>
        <v>130.23594</v>
      </c>
      <c r="N6" s="29">
        <f>(VLOOKUP(N4,'Residential Rates'!$C$6:$O$30,3,0))*$B$4</f>
        <v>130.23594</v>
      </c>
      <c r="O6" s="29">
        <f>(VLOOKUP(O4,'Residential Rates'!$C$6:$O$30,3,0))*$B$4</f>
        <v>130.23594</v>
      </c>
      <c r="P6" s="29">
        <f>(VLOOKUP(P4,'Residential Rates'!$C$6:$O$30,3,0))*$B$4</f>
        <v>130.23594</v>
      </c>
      <c r="Q6" s="29">
        <f>(VLOOKUP(Q4,'Residential Rates'!$C$6:$O$30,3,0))*$B$4</f>
        <v>136.08503999999999</v>
      </c>
      <c r="R6" s="29">
        <f>(VLOOKUP(R4,'Residential Rates'!$C$6:$O$30,3,0))*$B$4</f>
        <v>136.08503999999999</v>
      </c>
      <c r="S6" s="29">
        <f>(VLOOKUP(S4,'Residential Rates'!$C$6:$O$30,3,0))*$B$4</f>
        <v>136.08503999999999</v>
      </c>
      <c r="T6" s="29">
        <f>(VLOOKUP(T4,'Residential Rates'!$C$6:$O$30,3,0))*$B$4</f>
        <v>136.08503999999999</v>
      </c>
      <c r="U6" s="29">
        <f>(VLOOKUP(U4,'Residential Rates'!$C$6:$O$30,3,0))*$B$4</f>
        <v>136.08503999999999</v>
      </c>
      <c r="V6" s="29">
        <f>(VLOOKUP(V4,'Residential Rates'!$C$6:$O$30,3,0))*$B$4</f>
        <v>136.08503999999999</v>
      </c>
      <c r="W6" s="29">
        <f>(VLOOKUP(W4,'Residential Rates'!$C$6:$O$30,3,0))*$B$4</f>
        <v>136.08503999999999</v>
      </c>
      <c r="X6" s="29">
        <f>(VLOOKUP(X4,'Residential Rates'!$C$6:$O$30,3,0))*$B$4</f>
        <v>136.08503999999999</v>
      </c>
      <c r="Y6" s="29">
        <f>(VLOOKUP(Y4,'Residential Rates'!$C$6:$O$30,3,0))*$B$4</f>
        <v>136.08503999999999</v>
      </c>
      <c r="Z6" s="30">
        <f>(VLOOKUP(Z4,'Residential Rates'!$C$6:$O$30,3,0))*$B$4</f>
        <v>136.08503999999999</v>
      </c>
    </row>
    <row r="7" spans="1:27" x14ac:dyDescent="0.2">
      <c r="A7" s="42"/>
      <c r="B7" s="23" t="s">
        <v>15</v>
      </c>
      <c r="C7" s="29">
        <f>(VLOOKUP(C4,'Residential Rates'!$C$6:$O$30,4,0))*$B$4</f>
        <v>49.807800000000007</v>
      </c>
      <c r="D7" s="29">
        <f>(VLOOKUP(D4,'Residential Rates'!$C$6:$O$30,4,0))*$B$4</f>
        <v>50.579639999999998</v>
      </c>
      <c r="E7" s="29">
        <f>(VLOOKUP(E4,'Residential Rates'!$C$6:$O$30,4,0))*$B$4</f>
        <v>45.622980000000005</v>
      </c>
      <c r="F7" s="29">
        <f>(VLOOKUP(F4,'Residential Rates'!$C$6:$O$30,4,0))*$B$4</f>
        <v>61.662780000000005</v>
      </c>
      <c r="G7" s="29">
        <f>(VLOOKUP(G4,'Residential Rates'!$C$6:$O$30,4,0))*$B$4</f>
        <v>-22.769280000000002</v>
      </c>
      <c r="H7" s="29">
        <f>(VLOOKUP(H4,'Residential Rates'!$C$6:$O$30,4,0))*$B$4</f>
        <v>20.296980000000001</v>
      </c>
      <c r="I7" s="29">
        <f>(VLOOKUP(I4,'Residential Rates'!$C$6:$O$30,4,0))*$B$4</f>
        <v>2.7617400000000001</v>
      </c>
      <c r="J7" s="29">
        <f>(VLOOKUP(J4,'Residential Rates'!$C$6:$O$30,4,0))*$B$4</f>
        <v>10.371600000000001</v>
      </c>
      <c r="K7" s="29">
        <f>(VLOOKUP(K4,'Residential Rates'!$C$6:$O$30,4,0))*$B$4</f>
        <v>5.8973400000000007</v>
      </c>
      <c r="L7" s="29">
        <f>(VLOOKUP(L4,'Residential Rates'!$C$6:$O$30,4,0))*$B$4</f>
        <v>7.5375000000000005</v>
      </c>
      <c r="M7" s="29">
        <f>(VLOOKUP(M4,'Residential Rates'!$C$6:$O$30,4,0))*$B$4</f>
        <v>10.58868</v>
      </c>
      <c r="N7" s="29">
        <f>(VLOOKUP(N4,'Residential Rates'!$C$6:$O$30,4,0))*$B$4</f>
        <v>11.74644</v>
      </c>
      <c r="O7" s="29">
        <f>(VLOOKUP(O4,'Residential Rates'!$C$6:$O$30,4,0))*$B$4</f>
        <v>8.9847000000000001</v>
      </c>
      <c r="P7" s="29">
        <f>(VLOOKUP(P4,'Residential Rates'!$C$6:$O$30,4,0))*$B$4</f>
        <v>8.4661200000000001</v>
      </c>
      <c r="Q7" s="29">
        <f>(VLOOKUP(Q4,'Residential Rates'!$C$6:$O$30,4,0))*$B$4</f>
        <v>11.276100000000001</v>
      </c>
      <c r="R7" s="29">
        <f>(VLOOKUP(R4,'Residential Rates'!$C$6:$O$30,4,0))*$B$4</f>
        <v>21.29796</v>
      </c>
      <c r="S7" s="29">
        <f>(VLOOKUP(S4,'Residential Rates'!$C$6:$O$30,4,0))*$B$4</f>
        <v>16.835760000000001</v>
      </c>
      <c r="T7" s="29">
        <f>(VLOOKUP(T4,'Residential Rates'!$C$6:$O$30,4,0))*$B$4</f>
        <v>10.46808</v>
      </c>
      <c r="U7" s="29">
        <f>(VLOOKUP(U4,'Residential Rates'!$C$6:$O$30,4,0))*$B$4</f>
        <v>15.557399999999999</v>
      </c>
      <c r="V7" s="29">
        <f>(VLOOKUP(V4,'Residential Rates'!$C$6:$O$30,4,0))*$B$4</f>
        <v>8.5746599999999997</v>
      </c>
      <c r="W7" s="29">
        <f>(VLOOKUP(W4,'Residential Rates'!$C$6:$O$30,4,0))*$B$4</f>
        <v>2.5567199999999999</v>
      </c>
      <c r="X7" s="29">
        <f>(VLOOKUP(X4,'Residential Rates'!$C$6:$O$30,4,0))*$B$4</f>
        <v>14.496119999999999</v>
      </c>
      <c r="Y7" s="29">
        <f>(VLOOKUP(Y4,'Residential Rates'!$C$6:$O$30,4,0))*$B$4</f>
        <v>16.594560000000001</v>
      </c>
      <c r="Z7" s="30">
        <f>(VLOOKUP(Z4,'Residential Rates'!$C$6:$O$30,4,0))*$B$4</f>
        <v>12.252960000000002</v>
      </c>
    </row>
    <row r="8" spans="1:27" x14ac:dyDescent="0.2">
      <c r="A8" s="42"/>
      <c r="B8" s="23" t="s">
        <v>16</v>
      </c>
      <c r="C8" s="29">
        <f>(VLOOKUP(C4,'Residential Rates'!$C$6:$O$30,5,0))*$B$4</f>
        <v>-0.79596</v>
      </c>
      <c r="D8" s="29">
        <f>(VLOOKUP(D4,'Residential Rates'!$C$6:$O$30,5,0))*$B$4</f>
        <v>-0.79596</v>
      </c>
      <c r="E8" s="29">
        <f>(VLOOKUP(E4,'Residential Rates'!$C$6:$O$30,5,0))*$B$4</f>
        <v>-0.79596</v>
      </c>
      <c r="F8" s="29">
        <f>(VLOOKUP(F4,'Residential Rates'!$C$6:$O$30,5,0))*$B$4</f>
        <v>-0.79596</v>
      </c>
      <c r="G8" s="29">
        <f>(VLOOKUP(G4,'Residential Rates'!$C$6:$O$30,5,0))*$B$4</f>
        <v>-0.79596</v>
      </c>
      <c r="H8" s="29">
        <f>(VLOOKUP(H4,'Residential Rates'!$C$6:$O$30,5,0))*$B$4</f>
        <v>-0.79596</v>
      </c>
      <c r="I8" s="29">
        <f>(VLOOKUP(I4,'Residential Rates'!$C$6:$O$30,5,0))*$B$4</f>
        <v>-0.79596</v>
      </c>
      <c r="J8" s="29">
        <f>(VLOOKUP(J4,'Residential Rates'!$C$6:$O$30,5,0))*$B$4</f>
        <v>-0.79596</v>
      </c>
      <c r="K8" s="29">
        <f>(VLOOKUP(K4,'Residential Rates'!$C$6:$O$30,5,0))*$B$4</f>
        <v>-0.79596</v>
      </c>
      <c r="L8" s="29">
        <f>(VLOOKUP(L4,'Residential Rates'!$C$6:$O$30,5,0))*$B$4</f>
        <v>-0.79596</v>
      </c>
      <c r="M8" s="29">
        <f>(VLOOKUP(M4,'Residential Rates'!$C$6:$O$30,5,0))*$B$4</f>
        <v>-0.79596</v>
      </c>
      <c r="N8" s="29">
        <f>(VLOOKUP(N4,'Residential Rates'!$C$6:$O$30,5,0))*$B$4</f>
        <v>0.19296000000000002</v>
      </c>
      <c r="O8" s="29">
        <f>(VLOOKUP(O4,'Residential Rates'!$C$6:$O$30,5,0))*$B$4</f>
        <v>0.19296000000000002</v>
      </c>
      <c r="P8" s="29">
        <f>(VLOOKUP(P4,'Residential Rates'!$C$6:$O$30,5,0))*$B$4</f>
        <v>0.19296000000000002</v>
      </c>
      <c r="Q8" s="29">
        <f>(VLOOKUP(Q4,'Residential Rates'!$C$6:$O$30,5,0))*$B$4</f>
        <v>0.19296000000000002</v>
      </c>
      <c r="R8" s="29">
        <f>(VLOOKUP(R4,'Residential Rates'!$C$6:$O$30,5,0))*$B$4</f>
        <v>0.19296000000000002</v>
      </c>
      <c r="S8" s="29">
        <f>(VLOOKUP(S4,'Residential Rates'!$C$6:$O$30,5,0))*$B$4</f>
        <v>0.19296000000000002</v>
      </c>
      <c r="T8" s="29">
        <f>(VLOOKUP(T4,'Residential Rates'!$C$6:$O$30,5,0))*$B$4</f>
        <v>0.19296000000000002</v>
      </c>
      <c r="U8" s="29">
        <f>(VLOOKUP(U4,'Residential Rates'!$C$6:$O$30,5,0))*$B$4</f>
        <v>0.19296000000000002</v>
      </c>
      <c r="V8" s="29">
        <f>(VLOOKUP(V4,'Residential Rates'!$C$6:$O$30,5,0))*$B$4</f>
        <v>0.19296000000000002</v>
      </c>
      <c r="W8" s="29">
        <f>(VLOOKUP(W4,'Residential Rates'!$C$6:$O$30,5,0))*$B$4</f>
        <v>0.19296000000000002</v>
      </c>
      <c r="X8" s="29">
        <f>(VLOOKUP(X4,'Residential Rates'!$C$6:$O$30,5,0))*$B$4</f>
        <v>0.19296000000000002</v>
      </c>
      <c r="Y8" s="29">
        <f>(VLOOKUP(Y4,'Residential Rates'!$C$6:$O$30,5,0))*$B$4</f>
        <v>0.19296000000000002</v>
      </c>
      <c r="Z8" s="30">
        <f>(VLOOKUP(Z4,'Residential Rates'!$C$6:$O$30,5,0))*$B$4</f>
        <v>0.69947999999999999</v>
      </c>
    </row>
    <row r="9" spans="1:27" x14ac:dyDescent="0.2">
      <c r="A9" s="42"/>
      <c r="B9" s="23" t="s">
        <v>29</v>
      </c>
      <c r="C9" s="29">
        <f>(VLOOKUP(C4,'Residential Rates'!$C$6:$O$30,6,0))*$B$4</f>
        <v>2.1044700000000001</v>
      </c>
      <c r="D9" s="29">
        <f>(VLOOKUP(D4,'Residential Rates'!$C$6:$O$30,6,0))*$B$4</f>
        <v>0</v>
      </c>
      <c r="E9" s="29">
        <f>(VLOOKUP(E4,'Residential Rates'!$C$6:$O$30,6,0))*$B$4</f>
        <v>0</v>
      </c>
      <c r="F9" s="29">
        <f>(VLOOKUP(F4,'Residential Rates'!$C$6:$O$30,6,0))*$B$4</f>
        <v>0</v>
      </c>
      <c r="G9" s="29">
        <f>(VLOOKUP(G4,'Residential Rates'!$C$6:$O$30,6,0))*$B$4</f>
        <v>0</v>
      </c>
      <c r="H9" s="29">
        <f>(VLOOKUP(H4,'Residential Rates'!$C$6:$O$30,6,0))*$B$4</f>
        <v>0</v>
      </c>
      <c r="I9" s="29">
        <f>(VLOOKUP(I4,'Residential Rates'!$C$6:$O$30,6,0))*$B$4</f>
        <v>0</v>
      </c>
      <c r="J9" s="29">
        <f>(VLOOKUP(J4,'Residential Rates'!$C$6:$O$30,6,0))*$B$4</f>
        <v>0</v>
      </c>
      <c r="K9" s="29">
        <f>(VLOOKUP(K4,'Residential Rates'!$C$6:$O$30,6,0))*$B$4</f>
        <v>0</v>
      </c>
      <c r="L9" s="29">
        <f>(VLOOKUP(L4,'Residential Rates'!$C$6:$O$30,6,0))*$B$4</f>
        <v>0</v>
      </c>
      <c r="M9" s="29">
        <f>(VLOOKUP(M4,'Residential Rates'!$C$6:$O$30,6,0))*$B$4</f>
        <v>0</v>
      </c>
      <c r="N9" s="29">
        <f>(VLOOKUP(N4,'Residential Rates'!$C$6:$O$30,6,0))*$B$4</f>
        <v>0</v>
      </c>
      <c r="O9" s="29">
        <f>(VLOOKUP(O4,'Residential Rates'!$C$6:$O$30,6,0))*$B$4</f>
        <v>0</v>
      </c>
      <c r="P9" s="29">
        <f>(VLOOKUP(P4,'Residential Rates'!$C$6:$O$30,6,0))*$B$4</f>
        <v>0</v>
      </c>
      <c r="Q9" s="29">
        <f>(VLOOKUP(Q4,'Residential Rates'!$C$6:$O$30,6,0))*$B$4</f>
        <v>0</v>
      </c>
      <c r="R9" s="29">
        <f>(VLOOKUP(R4,'Residential Rates'!$C$6:$O$30,6,0))*$B$4</f>
        <v>0</v>
      </c>
      <c r="S9" s="29">
        <f>(VLOOKUP(S4,'Residential Rates'!$C$6:$O$30,6,0))*$B$4</f>
        <v>0</v>
      </c>
      <c r="T9" s="29">
        <f>(VLOOKUP(T4,'Residential Rates'!$C$6:$O$30,6,0))*$B$4</f>
        <v>0</v>
      </c>
      <c r="U9" s="29">
        <f>(VLOOKUP(U4,'Residential Rates'!$C$6:$O$30,6,0))*$B$4</f>
        <v>0</v>
      </c>
      <c r="V9" s="29">
        <f>(VLOOKUP(V4,'Residential Rates'!$C$6:$O$30,6,0))*$B$4</f>
        <v>0</v>
      </c>
      <c r="W9" s="29">
        <f>(VLOOKUP(W4,'Residential Rates'!$C$6:$O$30,6,0))*$B$4</f>
        <v>0</v>
      </c>
      <c r="X9" s="29">
        <f>(VLOOKUP(X4,'Residential Rates'!$C$6:$O$30,6,0))*$B$4</f>
        <v>0</v>
      </c>
      <c r="Y9" s="29">
        <f>(VLOOKUP(Y4,'Residential Rates'!$C$6:$O$30,6,0))*$B$4</f>
        <v>0</v>
      </c>
      <c r="Z9" s="30">
        <f>(VLOOKUP(Z4,'Residential Rates'!$C$6:$O$30,6,0))*$B$4</f>
        <v>0</v>
      </c>
    </row>
    <row r="10" spans="1:27" x14ac:dyDescent="0.2">
      <c r="A10" s="42"/>
      <c r="B10" s="23" t="s">
        <v>18</v>
      </c>
      <c r="C10" s="29">
        <f>(VLOOKUP(C4,'Residential Rates'!$C$6:$O$30,7,0))*$B$4</f>
        <v>0.16763399999999998</v>
      </c>
      <c r="D10" s="29">
        <f>(VLOOKUP(D4,'Residential Rates'!$C$6:$O$30,7,0))*$B$4</f>
        <v>0.16763399999999998</v>
      </c>
      <c r="E10" s="29">
        <f>(VLOOKUP(E4,'Residential Rates'!$C$6:$O$30,7,0))*$B$4</f>
        <v>0.29788199999999998</v>
      </c>
      <c r="F10" s="29">
        <f>(VLOOKUP(F4,'Residential Rates'!$C$6:$O$30,7,0))*$B$4</f>
        <v>0.29788199999999998</v>
      </c>
      <c r="G10" s="29">
        <f>(VLOOKUP(G4,'Residential Rates'!$C$6:$O$30,7,0))*$B$4</f>
        <v>0.29788199999999998</v>
      </c>
      <c r="H10" s="29">
        <f>(VLOOKUP(H4,'Residential Rates'!$C$6:$O$30,7,0))*$B$4</f>
        <v>0.29788199999999998</v>
      </c>
      <c r="I10" s="29">
        <f>(VLOOKUP(I4,'Residential Rates'!$C$6:$O$30,7,0))*$B$4</f>
        <v>0.29788199999999998</v>
      </c>
      <c r="J10" s="29">
        <f>(VLOOKUP(J4,'Residential Rates'!$C$6:$O$30,7,0))*$B$4</f>
        <v>0.29788199999999998</v>
      </c>
      <c r="K10" s="29">
        <f>(VLOOKUP(K4,'Residential Rates'!$C$6:$O$30,7,0))*$B$4</f>
        <v>0.29788199999999998</v>
      </c>
      <c r="L10" s="29">
        <f>(VLOOKUP(L4,'Residential Rates'!$C$6:$O$30,7,0))*$B$4</f>
        <v>0.29788199999999998</v>
      </c>
      <c r="M10" s="29">
        <f>(VLOOKUP(M4,'Residential Rates'!$C$6:$O$30,7,0))*$B$4</f>
        <v>0.29788199999999998</v>
      </c>
      <c r="N10" s="29">
        <f>(VLOOKUP(N4,'Residential Rates'!$C$6:$O$30,7,0))*$B$4</f>
        <v>0.29788199999999998</v>
      </c>
      <c r="O10" s="29">
        <f>(VLOOKUP(O4,'Residential Rates'!$C$6:$O$30,7,0))*$B$4</f>
        <v>0.29788199999999998</v>
      </c>
      <c r="P10" s="29">
        <f>(VLOOKUP(P4,'Residential Rates'!$C$6:$O$30,7,0))*$B$4</f>
        <v>0.29788199999999998</v>
      </c>
      <c r="Q10" s="29">
        <f>(VLOOKUP(Q4,'Residential Rates'!$C$6:$O$30,7,0))*$B$4</f>
        <v>0.17969399999999999</v>
      </c>
      <c r="R10" s="29">
        <f>(VLOOKUP(R4,'Residential Rates'!$C$6:$O$30,7,0))*$B$4</f>
        <v>0.17969399999999999</v>
      </c>
      <c r="S10" s="29">
        <f>(VLOOKUP(S4,'Residential Rates'!$C$6:$O$30,7,0))*$B$4</f>
        <v>0.17969399999999999</v>
      </c>
      <c r="T10" s="29">
        <f>(VLOOKUP(T4,'Residential Rates'!$C$6:$O$30,7,0))*$B$4</f>
        <v>0.17969399999999999</v>
      </c>
      <c r="U10" s="29">
        <f>(VLOOKUP(U4,'Residential Rates'!$C$6:$O$30,7,0))*$B$4</f>
        <v>0.17969399999999999</v>
      </c>
      <c r="V10" s="29">
        <f>(VLOOKUP(V4,'Residential Rates'!$C$6:$O$30,7,0))*$B$4</f>
        <v>0.17969399999999999</v>
      </c>
      <c r="W10" s="29">
        <f>(VLOOKUP(W4,'Residential Rates'!$C$6:$O$30,7,0))*$B$4</f>
        <v>0.17969399999999999</v>
      </c>
      <c r="X10" s="29">
        <f>(VLOOKUP(X4,'Residential Rates'!$C$6:$O$30,7,0))*$B$4</f>
        <v>0.17969399999999999</v>
      </c>
      <c r="Y10" s="29">
        <f>(VLOOKUP(Y4,'Residential Rates'!$C$6:$O$30,7,0))*$B$4</f>
        <v>0.17969399999999999</v>
      </c>
      <c r="Z10" s="30">
        <f>(VLOOKUP(Z4,'Residential Rates'!$C$6:$O$30,7,0))*$B$4</f>
        <v>0.17969399999999999</v>
      </c>
    </row>
    <row r="11" spans="1:27" x14ac:dyDescent="0.2">
      <c r="A11" s="42"/>
      <c r="B11" s="23" t="s">
        <v>19</v>
      </c>
      <c r="C11" s="29">
        <f>(VLOOKUP(C4,'Residential Rates'!$C$6:$O$30,8,0))*$B$4</f>
        <v>8.791739999999999</v>
      </c>
      <c r="D11" s="29">
        <f>(VLOOKUP(D4,'Residential Rates'!$C$6:$O$30,8,0))*$B$4</f>
        <v>4.25718</v>
      </c>
      <c r="E11" s="29">
        <f>(VLOOKUP(E4,'Residential Rates'!$C$6:$O$30,8,0))*$B$4</f>
        <v>4.25718</v>
      </c>
      <c r="F11" s="29">
        <f>(VLOOKUP(F4,'Residential Rates'!$C$6:$O$30,8,0))*$B$4</f>
        <v>4.25718</v>
      </c>
      <c r="G11" s="29">
        <f>(VLOOKUP(G4,'Residential Rates'!$C$6:$O$30,8,0))*$B$4</f>
        <v>4.25718</v>
      </c>
      <c r="H11" s="29">
        <f>(VLOOKUP(H4,'Residential Rates'!$C$6:$O$30,8,0))*$B$4</f>
        <v>4.25718</v>
      </c>
      <c r="I11" s="29">
        <f>(VLOOKUP(I4,'Residential Rates'!$C$6:$O$30,8,0))*$B$4</f>
        <v>4.25718</v>
      </c>
      <c r="J11" s="29">
        <f>(VLOOKUP(J4,'Residential Rates'!$C$6:$O$30,8,0))*$B$4</f>
        <v>4.25718</v>
      </c>
      <c r="K11" s="29">
        <f>(VLOOKUP(K4,'Residential Rates'!$C$6:$O$30,8,0))*$B$4</f>
        <v>4.25718</v>
      </c>
      <c r="L11" s="29">
        <f>(VLOOKUP(L4,'Residential Rates'!$C$6:$O$30,8,0))*$B$4</f>
        <v>4.25718</v>
      </c>
      <c r="M11" s="29">
        <f>(VLOOKUP(M4,'Residential Rates'!$C$6:$O$30,8,0))*$B$4</f>
        <v>4.25718</v>
      </c>
      <c r="N11" s="29">
        <f>(VLOOKUP(N4,'Residential Rates'!$C$6:$O$30,8,0))*$B$4</f>
        <v>6.7294799999999997</v>
      </c>
      <c r="O11" s="29">
        <f>(VLOOKUP(O4,'Residential Rates'!$C$6:$O$30,8,0))*$B$4</f>
        <v>6.7294799999999997</v>
      </c>
      <c r="P11" s="29">
        <f>(VLOOKUP(P4,'Residential Rates'!$C$6:$O$30,8,0))*$B$4</f>
        <v>6.7294799999999997</v>
      </c>
      <c r="Q11" s="29">
        <f>(VLOOKUP(Q4,'Residential Rates'!$C$6:$O$30,8,0))*$B$4</f>
        <v>6.7294799999999997</v>
      </c>
      <c r="R11" s="29">
        <f>(VLOOKUP(R4,'Residential Rates'!$C$6:$O$30,8,0))*$B$4</f>
        <v>1.6401600000000001</v>
      </c>
      <c r="S11" s="29">
        <f>(VLOOKUP(S4,'Residential Rates'!$C$6:$O$30,8,0))*$B$4</f>
        <v>7.2962999999999996</v>
      </c>
      <c r="T11" s="29">
        <f>(VLOOKUP(T4,'Residential Rates'!$C$6:$O$30,8,0))*$B$4</f>
        <v>7.2962999999999996</v>
      </c>
      <c r="U11" s="29">
        <f>(VLOOKUP(U4,'Residential Rates'!$C$6:$O$30,8,0))*$B$4</f>
        <v>7.2962999999999996</v>
      </c>
      <c r="V11" s="29">
        <f>(VLOOKUP(V4,'Residential Rates'!$C$6:$O$30,8,0))*$B$4</f>
        <v>7.2962999999999996</v>
      </c>
      <c r="W11" s="29">
        <f>(VLOOKUP(W4,'Residential Rates'!$C$6:$O$30,8,0))*$B$4</f>
        <v>7.2962999999999996</v>
      </c>
      <c r="X11" s="29">
        <f>(VLOOKUP(X4,'Residential Rates'!$C$6:$O$30,8,0))*$B$4</f>
        <v>7.2962999999999996</v>
      </c>
      <c r="Y11" s="29">
        <f>(VLOOKUP(Y4,'Residential Rates'!$C$6:$O$30,8,0))*$B$4</f>
        <v>7.2962999999999996</v>
      </c>
      <c r="Z11" s="30">
        <f>(VLOOKUP(Z4,'Residential Rates'!$C$6:$O$30,8,0))*$B$4</f>
        <v>2.7255599999999998</v>
      </c>
    </row>
    <row r="12" spans="1:27" x14ac:dyDescent="0.2">
      <c r="A12" s="42"/>
      <c r="B12" s="23" t="s">
        <v>20</v>
      </c>
      <c r="C12" s="29">
        <f>(VLOOKUP(C4,'Residential Rates'!$C$6:$O$30,9,0))*$B$4</f>
        <v>-0.1206</v>
      </c>
      <c r="D12" s="29">
        <f>(VLOOKUP(D4,'Residential Rates'!$C$6:$O$30,9,0))*$B$4</f>
        <v>-26.375220000000002</v>
      </c>
      <c r="E12" s="29">
        <f>(VLOOKUP(E4,'Residential Rates'!$C$6:$O$30,9,0))*$B$4</f>
        <v>-26.375220000000002</v>
      </c>
      <c r="F12" s="29">
        <f>(VLOOKUP(F4,'Residential Rates'!$C$6:$O$30,9,0))*$B$4</f>
        <v>-26.375220000000002</v>
      </c>
      <c r="G12" s="29">
        <f>(VLOOKUP(G4,'Residential Rates'!$C$6:$O$30,9,0))*$B$4</f>
        <v>-26.375220000000002</v>
      </c>
      <c r="H12" s="29">
        <f>(VLOOKUP(H4,'Residential Rates'!$C$6:$O$30,9,0))*$B$4</f>
        <v>-0.1206</v>
      </c>
      <c r="I12" s="29">
        <f>(VLOOKUP(I4,'Residential Rates'!$C$6:$O$30,9,0))*$B$4</f>
        <v>-0.1206</v>
      </c>
      <c r="J12" s="29">
        <f>(VLOOKUP(J4,'Residential Rates'!$C$6:$O$30,9,0))*$B$4</f>
        <v>-0.1206</v>
      </c>
      <c r="K12" s="29">
        <f>(VLOOKUP(K4,'Residential Rates'!$C$6:$O$30,9,0))*$B$4</f>
        <v>-0.1206</v>
      </c>
      <c r="L12" s="29">
        <f>(VLOOKUP(L4,'Residential Rates'!$C$6:$O$30,9,0))*$B$4</f>
        <v>-0.1206</v>
      </c>
      <c r="M12" s="29">
        <f>(VLOOKUP(M4,'Residential Rates'!$C$6:$O$30,9,0))*$B$4</f>
        <v>-0.1206</v>
      </c>
      <c r="N12" s="29">
        <f>(VLOOKUP(N4,'Residential Rates'!$C$6:$O$30,9,0))*$B$4</f>
        <v>-0.1206</v>
      </c>
      <c r="O12" s="29">
        <f>(VLOOKUP(O4,'Residential Rates'!$C$6:$O$30,9,0))*$B$4</f>
        <v>-0.1206</v>
      </c>
      <c r="P12" s="29">
        <f>(VLOOKUP(P4,'Residential Rates'!$C$6:$O$30,9,0))*$B$4</f>
        <v>-26.375220000000002</v>
      </c>
      <c r="Q12" s="29">
        <f>(VLOOKUP(Q4,'Residential Rates'!$C$6:$O$30,9,0))*$B$4</f>
        <v>-26.375220000000002</v>
      </c>
      <c r="R12" s="29">
        <f>(VLOOKUP(R4,'Residential Rates'!$C$6:$O$30,9,0))*$B$4</f>
        <v>-0.74772000000000005</v>
      </c>
      <c r="S12" s="29">
        <f>(VLOOKUP(S4,'Residential Rates'!$C$6:$O$30,9,0))*$B$4</f>
        <v>-0.74772000000000005</v>
      </c>
      <c r="T12" s="29">
        <f>(VLOOKUP(T4,'Residential Rates'!$C$6:$O$30,9,0))*$B$4</f>
        <v>-0.74772000000000005</v>
      </c>
      <c r="U12" s="29">
        <f>(VLOOKUP(U4,'Residential Rates'!$C$6:$O$30,9,0))*$B$4</f>
        <v>-0.74772000000000005</v>
      </c>
      <c r="V12" s="29">
        <f>(VLOOKUP(V4,'Residential Rates'!$C$6:$O$30,9,0))*$B$4</f>
        <v>-0.74772000000000005</v>
      </c>
      <c r="W12" s="29">
        <f>(VLOOKUP(W4,'Residential Rates'!$C$6:$O$30,9,0))*$B$4</f>
        <v>-0.74772000000000005</v>
      </c>
      <c r="X12" s="29">
        <f>(VLOOKUP(X4,'Residential Rates'!$C$6:$O$30,9,0))*$B$4</f>
        <v>-0.74772000000000005</v>
      </c>
      <c r="Y12" s="29">
        <f>(VLOOKUP(Y4,'Residential Rates'!$C$6:$O$30,9,0))*$B$4</f>
        <v>-0.74772000000000005</v>
      </c>
      <c r="Z12" s="30">
        <f>(VLOOKUP(Z4,'Residential Rates'!$C$6:$O$30,9,0))*$B$4</f>
        <v>-0.74772000000000005</v>
      </c>
    </row>
    <row r="13" spans="1:27" x14ac:dyDescent="0.2">
      <c r="A13" s="42"/>
      <c r="B13" s="23" t="s">
        <v>17</v>
      </c>
      <c r="C13" s="29">
        <f>VLOOKUP(C4,'Residential Rates'!$C$6:$O$30,10,0)</f>
        <v>0.3</v>
      </c>
      <c r="D13" s="29">
        <f>VLOOKUP(D4,'Residential Rates'!$C$6:$O$30,10,0)</f>
        <v>0.3</v>
      </c>
      <c r="E13" s="29">
        <f>VLOOKUP(E4,'Residential Rates'!$C$6:$O$30,10,0)</f>
        <v>0.3</v>
      </c>
      <c r="F13" s="29">
        <f>VLOOKUP(F4,'Residential Rates'!$C$6:$O$30,10,0)</f>
        <v>0.3</v>
      </c>
      <c r="G13" s="29">
        <f>VLOOKUP(G4,'Residential Rates'!$C$6:$O$30,10,0)</f>
        <v>0.3</v>
      </c>
      <c r="H13" s="29">
        <f>VLOOKUP(H4,'Residential Rates'!$C$6:$O$30,10,0)</f>
        <v>0.3</v>
      </c>
      <c r="I13" s="29">
        <f>VLOOKUP(I4,'Residential Rates'!$C$6:$O$30,10,0)</f>
        <v>0.3</v>
      </c>
      <c r="J13" s="29">
        <f>VLOOKUP(J4,'Residential Rates'!$C$6:$O$30,10,0)</f>
        <v>0.3</v>
      </c>
      <c r="K13" s="29">
        <f>VLOOKUP(K4,'Residential Rates'!$C$6:$O$30,10,0)</f>
        <v>0.3</v>
      </c>
      <c r="L13" s="29">
        <f>VLOOKUP(L4,'Residential Rates'!$C$6:$O$30,10,0)</f>
        <v>0.3</v>
      </c>
      <c r="M13" s="29">
        <f>VLOOKUP(M4,'Residential Rates'!$C$6:$O$30,10,0)</f>
        <v>0.3</v>
      </c>
      <c r="N13" s="29">
        <f>VLOOKUP(N4,'Residential Rates'!$C$6:$O$30,10,0)</f>
        <v>0.3</v>
      </c>
      <c r="O13" s="29">
        <f>VLOOKUP(O4,'Residential Rates'!$C$6:$O$30,10,0)</f>
        <v>0.3</v>
      </c>
      <c r="P13" s="29">
        <f>VLOOKUP(P4,'Residential Rates'!$C$6:$O$30,10,0)</f>
        <v>0.3</v>
      </c>
      <c r="Q13" s="29">
        <f>VLOOKUP(Q4,'Residential Rates'!$C$6:$O$30,10,0)</f>
        <v>0.4</v>
      </c>
      <c r="R13" s="29">
        <f>VLOOKUP(R4,'Residential Rates'!$C$6:$O$30,10,0)</f>
        <v>0.4</v>
      </c>
      <c r="S13" s="29">
        <f>VLOOKUP(S4,'Residential Rates'!$C$6:$O$30,10,0)</f>
        <v>0.4</v>
      </c>
      <c r="T13" s="29">
        <f>VLOOKUP(T4,'Residential Rates'!$C$6:$O$30,10,0)</f>
        <v>0.4</v>
      </c>
      <c r="U13" s="29">
        <f>VLOOKUP(U4,'Residential Rates'!$C$6:$O$30,10,0)</f>
        <v>0.4</v>
      </c>
      <c r="V13" s="29">
        <f>VLOOKUP(V4,'Residential Rates'!$C$6:$O$30,10,0)</f>
        <v>0.4</v>
      </c>
      <c r="W13" s="29">
        <f>VLOOKUP(W4,'Residential Rates'!$C$6:$O$30,10,0)</f>
        <v>0.4</v>
      </c>
      <c r="X13" s="29">
        <f>VLOOKUP(X4,'Residential Rates'!$C$6:$O$30,10,0)</f>
        <v>0.4</v>
      </c>
      <c r="Y13" s="29">
        <f>VLOOKUP(Y4,'Residential Rates'!$C$6:$O$30,10,0)</f>
        <v>0.4</v>
      </c>
      <c r="Z13" s="30">
        <f>VLOOKUP(Z4,'Residential Rates'!$C$6:$O$30,10,0)</f>
        <v>0.4</v>
      </c>
    </row>
    <row r="14" spans="1:27" x14ac:dyDescent="0.2">
      <c r="A14" s="42"/>
      <c r="B14" s="31" t="s">
        <v>21</v>
      </c>
      <c r="C14" s="32">
        <f>SUM(C5:C13)</f>
        <v>207.99102400000001</v>
      </c>
      <c r="D14" s="32">
        <f t="shared" ref="D14:Z14" si="1">SUM(D5:D13)</f>
        <v>175.869214</v>
      </c>
      <c r="E14" s="32">
        <f t="shared" si="1"/>
        <v>171.04280199999999</v>
      </c>
      <c r="F14" s="32">
        <f t="shared" si="1"/>
        <v>187.08260199999998</v>
      </c>
      <c r="G14" s="32">
        <f t="shared" si="1"/>
        <v>102.650542</v>
      </c>
      <c r="H14" s="32">
        <f t="shared" si="1"/>
        <v>171.97142199999999</v>
      </c>
      <c r="I14" s="32">
        <f t="shared" si="1"/>
        <v>154.436182</v>
      </c>
      <c r="J14" s="32">
        <f t="shared" si="1"/>
        <v>162.046042</v>
      </c>
      <c r="K14" s="32">
        <f t="shared" si="1"/>
        <v>157.57178200000001</v>
      </c>
      <c r="L14" s="32">
        <f t="shared" si="1"/>
        <v>159.21194199999999</v>
      </c>
      <c r="M14" s="32">
        <f t="shared" si="1"/>
        <v>162.26312200000001</v>
      </c>
      <c r="N14" s="32">
        <f t="shared" si="1"/>
        <v>166.882102</v>
      </c>
      <c r="O14" s="32">
        <f t="shared" si="1"/>
        <v>164.120362</v>
      </c>
      <c r="P14" s="32">
        <f t="shared" si="1"/>
        <v>137.34716199999997</v>
      </c>
      <c r="Q14" s="32">
        <f t="shared" si="1"/>
        <v>148.48805400000001</v>
      </c>
      <c r="R14" s="32">
        <f t="shared" si="1"/>
        <v>179.04809400000002</v>
      </c>
      <c r="S14" s="32">
        <f t="shared" si="1"/>
        <v>180.24203400000002</v>
      </c>
      <c r="T14" s="32">
        <f t="shared" si="1"/>
        <v>173.87435400000001</v>
      </c>
      <c r="U14" s="32">
        <f t="shared" si="1"/>
        <v>178.96367400000003</v>
      </c>
      <c r="V14" s="32">
        <f t="shared" si="1"/>
        <v>171.98093400000002</v>
      </c>
      <c r="W14" s="32">
        <f t="shared" si="1"/>
        <v>165.96299400000004</v>
      </c>
      <c r="X14" s="32">
        <f t="shared" si="1"/>
        <v>177.90239400000002</v>
      </c>
      <c r="Y14" s="32">
        <f t="shared" si="1"/>
        <v>180.00083400000003</v>
      </c>
      <c r="Z14" s="33">
        <f t="shared" si="1"/>
        <v>171.59501400000002</v>
      </c>
    </row>
    <row r="15" spans="1:27" x14ac:dyDescent="0.2">
      <c r="A15" s="42"/>
      <c r="B15" s="23" t="s">
        <v>22</v>
      </c>
      <c r="C15" s="29">
        <f>(VLOOKUP(C4,'Residential Rates'!$C$6:$O$30,11,0))*C14</f>
        <v>9.7583148730080005</v>
      </c>
      <c r="D15" s="29">
        <f>(VLOOKUP(D4,'Residential Rates'!$C$6:$O$30,11,0))*D14</f>
        <v>8.2512559132379995</v>
      </c>
      <c r="E15" s="29">
        <f>(VLOOKUP(E4,'Residential Rates'!$C$6:$O$30,11,0))*E14</f>
        <v>8.024815141433999</v>
      </c>
      <c r="F15" s="29">
        <f>(VLOOKUP(F4,'Residential Rates'!$C$6:$O$30,11,0))*F14</f>
        <v>8.7773544380339992</v>
      </c>
      <c r="G15" s="29">
        <f>(VLOOKUP(G4,'Residential Rates'!$C$6:$O$30,11,0))*G14</f>
        <v>4.8160554790140004</v>
      </c>
      <c r="H15" s="29">
        <f>(VLOOKUP(H4,'Residential Rates'!$C$6:$O$30,11,0))*H14</f>
        <v>8.0683832059739995</v>
      </c>
      <c r="I15" s="29">
        <f>(VLOOKUP(I4,'Residential Rates'!$C$6:$O$30,11,0))*I14</f>
        <v>7.2456823508940005</v>
      </c>
      <c r="J15" s="29">
        <f>(VLOOKUP(J4,'Residential Rates'!$C$6:$O$30,11,0))*J14</f>
        <v>7.6027141525140003</v>
      </c>
      <c r="K15" s="29">
        <f>(VLOOKUP(K4,'Residential Rates'!$C$6:$O$30,11,0))*K14</f>
        <v>7.3927952960940004</v>
      </c>
      <c r="L15" s="29">
        <f>(VLOOKUP(L4,'Residential Rates'!$C$6:$O$30,11,0))*L14</f>
        <v>7.4697466828139998</v>
      </c>
      <c r="M15" s="29">
        <f>(VLOOKUP(M4,'Residential Rates'!$C$6:$O$30,11,0))*M14</f>
        <v>7.6128988948740002</v>
      </c>
      <c r="N15" s="29">
        <f>(VLOOKUP(N4,'Residential Rates'!$C$6:$O$30,11,0))*N14</f>
        <v>7.3558292919559998</v>
      </c>
      <c r="O15" s="29">
        <f>(VLOOKUP(O4,'Residential Rates'!$C$6:$O$30,11,0))*O14</f>
        <v>7.2340973162360003</v>
      </c>
      <c r="P15" s="29">
        <f>(VLOOKUP(P4,'Residential Rates'!$C$6:$O$30,11,0))*P14</f>
        <v>6.0539882066359985</v>
      </c>
      <c r="Q15" s="29">
        <f>(VLOOKUP(Q4,'Residential Rates'!$C$6:$O$30,11,0))*Q14</f>
        <v>0</v>
      </c>
      <c r="R15" s="29">
        <f>(VLOOKUP(R4,'Residential Rates'!$C$6:$O$30,11,0))*R14</f>
        <v>0</v>
      </c>
      <c r="S15" s="29">
        <f>(VLOOKUP(S4,'Residential Rates'!$C$6:$O$30,11,0))*S14</f>
        <v>0</v>
      </c>
      <c r="T15" s="29">
        <f>(VLOOKUP(T4,'Residential Rates'!$C$6:$O$30,11,0))*T14</f>
        <v>0</v>
      </c>
      <c r="U15" s="29">
        <f>(VLOOKUP(U4,'Residential Rates'!$C$6:$O$30,11,0))*U14</f>
        <v>0</v>
      </c>
      <c r="V15" s="29">
        <f>(VLOOKUP(V4,'Residential Rates'!$C$6:$O$30,11,0))*V14</f>
        <v>0</v>
      </c>
      <c r="W15" s="29">
        <f>(VLOOKUP(W4,'Residential Rates'!$C$6:$O$30,11,0))*W14</f>
        <v>0</v>
      </c>
      <c r="X15" s="29">
        <f>(VLOOKUP(X4,'Residential Rates'!$C$6:$O$30,11,0))*X14</f>
        <v>0</v>
      </c>
      <c r="Y15" s="29">
        <f>(VLOOKUP(Y4,'Residential Rates'!$C$6:$O$30,11,0))*Y14</f>
        <v>0</v>
      </c>
      <c r="Z15" s="30">
        <f>(VLOOKUP(Z4,'Residential Rates'!$C$6:$O$30,11,0))*Z14</f>
        <v>0</v>
      </c>
    </row>
    <row r="16" spans="1:27" x14ac:dyDescent="0.2">
      <c r="A16" s="42"/>
      <c r="B16" s="23" t="s">
        <v>23</v>
      </c>
      <c r="C16" s="29">
        <f>(VLOOKUP(C4,'Residential Rates'!$C$6:$O$30,12,0))*C14</f>
        <v>12.296637329904</v>
      </c>
      <c r="D16" s="29">
        <f>(VLOOKUP(D4,'Residential Rates'!$C$6:$O$30,12,0))*D14</f>
        <v>10.126549342120001</v>
      </c>
      <c r="E16" s="29">
        <f>(VLOOKUP(E4,'Residential Rates'!$C$6:$O$30,12,0))*E14</f>
        <v>9.8258958464939994</v>
      </c>
      <c r="F16" s="29">
        <f>(VLOOKUP(F4,'Residential Rates'!$C$6:$O$30,12,0))*F14</f>
        <v>5.1292436990339993</v>
      </c>
      <c r="G16" s="29">
        <f>(VLOOKUP(G4,'Residential Rates'!$C$6:$O$30,12,0))*G14</f>
        <v>0.95649775035600004</v>
      </c>
      <c r="H16" s="29">
        <f>(VLOOKUP(H4,'Residential Rates'!$C$6:$O$30,12,0))*H14</f>
        <v>1.532781284286</v>
      </c>
      <c r="I16" s="29">
        <f>(VLOOKUP(I4,'Residential Rates'!$C$6:$O$30,12,0))*I14</f>
        <v>2.8745206555660001</v>
      </c>
      <c r="J16" s="29">
        <f>(VLOOKUP(J4,'Residential Rates'!$C$6:$O$30,12,0))*J14</f>
        <v>-1.0184593739699999</v>
      </c>
      <c r="K16" s="29">
        <f>(VLOOKUP(K4,'Residential Rates'!$C$6:$O$30,12,0))*K14</f>
        <v>1.3336875628480001</v>
      </c>
      <c r="L16" s="29">
        <f>(VLOOKUP(L4,'Residential Rates'!$C$6:$O$30,12,0))*L14</f>
        <v>2.2233947700300001</v>
      </c>
      <c r="M16" s="29">
        <f>(VLOOKUP(M4,'Residential Rates'!$C$6:$O$30,12,0))*M14</f>
        <v>2.9319323514180002</v>
      </c>
      <c r="N16" s="29">
        <f>(VLOOKUP(N4,'Residential Rates'!$C$6:$O$30,12,0))*N14</f>
        <v>2.4740271621500001</v>
      </c>
      <c r="O16" s="29">
        <f>(VLOOKUP(O4,'Residential Rates'!$C$6:$O$30,12,0))*O14</f>
        <v>3.031795447226</v>
      </c>
      <c r="P16" s="29">
        <f>(VLOOKUP(P4,'Residential Rates'!$C$6:$O$30,12,0))*P14</f>
        <v>1.8227341869019995</v>
      </c>
      <c r="Q16" s="29">
        <f>(VLOOKUP(Q4,'Residential Rates'!$C$6:$O$30,12,0))*Q14</f>
        <v>2.8281034764840003</v>
      </c>
      <c r="R16" s="29">
        <f>(VLOOKUP(R4,'Residential Rates'!$C$6:$O$30,12,0))*R14</f>
        <v>2.8764076301100001</v>
      </c>
      <c r="S16" s="29">
        <f>(VLOOKUP(S4,'Residential Rates'!$C$6:$O$30,12,0))*S14</f>
        <v>4.525516989672</v>
      </c>
      <c r="T16" s="29">
        <f>(VLOOKUP(T4,'Residential Rates'!$C$6:$O$30,12,0))*T14</f>
        <v>5.3476796316240005</v>
      </c>
      <c r="U16" s="29">
        <f>(VLOOKUP(U4,'Residential Rates'!$C$6:$O$30,12,0))*U14</f>
        <v>7.0670965225860014</v>
      </c>
      <c r="V16" s="29">
        <f>(VLOOKUP(V4,'Residential Rates'!$C$6:$O$30,12,0))*V14</f>
        <v>7.0938695656320006</v>
      </c>
      <c r="W16" s="29">
        <f>(VLOOKUP(W4,'Residential Rates'!$C$6:$O$30,12,0))*W14</f>
        <v>6.9359254452480021</v>
      </c>
      <c r="X16" s="29">
        <f>(VLOOKUP(X4,'Residential Rates'!$C$6:$O$30,12,0))*X14</f>
        <v>6.4569673902300009</v>
      </c>
      <c r="Y16" s="29">
        <f>(VLOOKUP(Y4,'Residential Rates'!$C$6:$O$30,12,0))*Y14</f>
        <v>5.7305065512240017</v>
      </c>
      <c r="Z16" s="30">
        <f>(VLOOKUP(Z4,'Residential Rates'!$C$6:$O$30,12,0))*Z14</f>
        <v>4.913794820904001</v>
      </c>
    </row>
    <row r="17" spans="1:27" x14ac:dyDescent="0.2">
      <c r="A17" s="42"/>
      <c r="B17" s="31" t="s">
        <v>24</v>
      </c>
      <c r="C17" s="34">
        <f>SUM(C14:C16)</f>
        <v>230.04597620291202</v>
      </c>
      <c r="D17" s="34">
        <f t="shared" ref="D17:Z17" si="2">SUM(D14:D16)</f>
        <v>194.247019255358</v>
      </c>
      <c r="E17" s="34">
        <f t="shared" si="2"/>
        <v>188.89351298792801</v>
      </c>
      <c r="F17" s="34">
        <f t="shared" si="2"/>
        <v>200.98920013706797</v>
      </c>
      <c r="G17" s="34">
        <f t="shared" si="2"/>
        <v>108.42309522936999</v>
      </c>
      <c r="H17" s="34">
        <f t="shared" si="2"/>
        <v>181.57258649025997</v>
      </c>
      <c r="I17" s="34">
        <f t="shared" si="2"/>
        <v>164.55638500645998</v>
      </c>
      <c r="J17" s="34">
        <f t="shared" si="2"/>
        <v>168.63029677854402</v>
      </c>
      <c r="K17" s="34">
        <f t="shared" si="2"/>
        <v>166.29826485894202</v>
      </c>
      <c r="L17" s="34">
        <f t="shared" si="2"/>
        <v>168.905083452844</v>
      </c>
      <c r="M17" s="34">
        <f t="shared" si="2"/>
        <v>172.80795324629202</v>
      </c>
      <c r="N17" s="34">
        <f t="shared" si="2"/>
        <v>176.71195845410602</v>
      </c>
      <c r="O17" s="34">
        <f t="shared" si="2"/>
        <v>174.38625476346198</v>
      </c>
      <c r="P17" s="34">
        <f t="shared" si="2"/>
        <v>145.22388439353799</v>
      </c>
      <c r="Q17" s="34">
        <f t="shared" si="2"/>
        <v>151.31615747648399</v>
      </c>
      <c r="R17" s="34">
        <f t="shared" si="2"/>
        <v>181.92450163011003</v>
      </c>
      <c r="S17" s="34">
        <f t="shared" si="2"/>
        <v>184.76755098967203</v>
      </c>
      <c r="T17" s="34">
        <f t="shared" si="2"/>
        <v>179.22203363162402</v>
      </c>
      <c r="U17" s="34">
        <f t="shared" si="2"/>
        <v>186.03077052258604</v>
      </c>
      <c r="V17" s="34">
        <f t="shared" si="2"/>
        <v>179.07480356563201</v>
      </c>
      <c r="W17" s="34">
        <f t="shared" si="2"/>
        <v>172.89891944524803</v>
      </c>
      <c r="X17" s="34">
        <f t="shared" si="2"/>
        <v>184.35936139023002</v>
      </c>
      <c r="Y17" s="34">
        <f t="shared" si="2"/>
        <v>185.73134055122404</v>
      </c>
      <c r="Z17" s="35">
        <f t="shared" si="2"/>
        <v>176.50880882090402</v>
      </c>
    </row>
    <row r="18" spans="1:27" x14ac:dyDescent="0.2">
      <c r="A18" s="42"/>
      <c r="B18" s="23" t="s">
        <v>37</v>
      </c>
      <c r="C18" s="29">
        <f>(VLOOKUP(C4,'Residential Rates'!$C$6:$O$30,13,0))*$B$4</f>
        <v>31.500720000000001</v>
      </c>
      <c r="D18" s="29">
        <f>(VLOOKUP(D4,'Residential Rates'!$C$6:$O$30,13,0))*$B$4</f>
        <v>31.500720000000001</v>
      </c>
      <c r="E18" s="29">
        <f>(VLOOKUP(E4,'Residential Rates'!$C$6:$O$30,13,0))*$B$4</f>
        <v>31.500720000000001</v>
      </c>
      <c r="F18" s="29">
        <f>(VLOOKUP(F4,'Residential Rates'!$C$6:$O$30,13,0))*$B$4</f>
        <v>31.500720000000001</v>
      </c>
      <c r="G18" s="29">
        <f>(VLOOKUP(G4,'Residential Rates'!$C$6:$O$30,13,0))*$B$4</f>
        <v>31.500720000000001</v>
      </c>
      <c r="H18" s="29">
        <f>(VLOOKUP(H4,'Residential Rates'!$C$6:$O$30,13,0))*$B$4</f>
        <v>31.500720000000001</v>
      </c>
      <c r="I18" s="29">
        <f>(VLOOKUP(I4,'Residential Rates'!$C$6:$O$30,13,0))*$B$4</f>
        <v>31.500720000000001</v>
      </c>
      <c r="J18" s="29">
        <f>(VLOOKUP(J4,'Residential Rates'!$C$6:$O$30,13,0))*$B$4</f>
        <v>31.500720000000001</v>
      </c>
      <c r="K18" s="29">
        <f>(VLOOKUP(K4,'Residential Rates'!$C$6:$O$30,13,0))*$B$4</f>
        <v>31.500720000000001</v>
      </c>
      <c r="L18" s="29">
        <f>(VLOOKUP(L4,'Residential Rates'!$C$6:$O$30,13,0))*$B$4</f>
        <v>31.500720000000001</v>
      </c>
      <c r="M18" s="29">
        <f>(VLOOKUP(M4,'Residential Rates'!$C$6:$O$30,13,0))*$B$4</f>
        <v>31.500720000000001</v>
      </c>
      <c r="N18" s="29">
        <f>(VLOOKUP(N4,'Residential Rates'!$C$6:$O$30,13,0))*$B$4</f>
        <v>31.500720000000001</v>
      </c>
      <c r="O18" s="29">
        <f>(VLOOKUP(O4,'Residential Rates'!$C$6:$O$30,13,0))*$B$4</f>
        <v>31.500720000000001</v>
      </c>
      <c r="P18" s="29">
        <f>(VLOOKUP(P4,'Residential Rates'!$C$6:$O$30,13,0))*$B$4</f>
        <v>31.500720000000001</v>
      </c>
      <c r="Q18" s="29">
        <f>(VLOOKUP(Q4,'Residential Rates'!$C$6:$O$30,13,0))*$B$4</f>
        <v>31.500720000000001</v>
      </c>
      <c r="R18" s="29">
        <f>(VLOOKUP(R4,'Residential Rates'!$C$6:$O$30,13,0))*$B$4</f>
        <v>31.500720000000001</v>
      </c>
      <c r="S18" s="29">
        <f>(VLOOKUP(S4,'Residential Rates'!$C$6:$O$30,13,0))*$B$4</f>
        <v>31.500720000000001</v>
      </c>
      <c r="T18" s="29">
        <f>(VLOOKUP(T4,'Residential Rates'!$C$6:$O$30,13,0))*$B$4</f>
        <v>31.500720000000001</v>
      </c>
      <c r="U18" s="29">
        <f>(VLOOKUP(U4,'Residential Rates'!$C$6:$O$30,13,0))*$B$4</f>
        <v>31.500720000000001</v>
      </c>
      <c r="V18" s="29">
        <f>(VLOOKUP(V4,'Residential Rates'!$C$6:$O$30,13,0))*$B$4</f>
        <v>31.500720000000001</v>
      </c>
      <c r="W18" s="29">
        <f>(VLOOKUP(W4,'Residential Rates'!$C$6:$O$30,13,0))*$B$4</f>
        <v>31.500720000000001</v>
      </c>
      <c r="X18" s="29">
        <f>(VLOOKUP(X4,'Residential Rates'!$C$6:$O$30,13,0))*$B$4</f>
        <v>31.500720000000001</v>
      </c>
      <c r="Y18" s="29">
        <f>(VLOOKUP(Y4,'Residential Rates'!$C$6:$O$30,13,0))*$B$4</f>
        <v>31.500720000000001</v>
      </c>
      <c r="Z18" s="30">
        <f>(VLOOKUP(Z4,'Residential Rates'!$C$6:$O$30,13,0))*$B$4</f>
        <v>31.500720000000001</v>
      </c>
    </row>
    <row r="19" spans="1:27" x14ac:dyDescent="0.2">
      <c r="A19" s="42"/>
      <c r="B19" s="23" t="s">
        <v>30</v>
      </c>
      <c r="C19" s="36">
        <f>+C7/C17</f>
        <v>0.21651237210107532</v>
      </c>
      <c r="D19" s="36">
        <f t="shared" ref="D19:Z19" si="3">+D7/D17</f>
        <v>0.26038824273286676</v>
      </c>
      <c r="E19" s="36">
        <f t="shared" si="3"/>
        <v>0.24152751080930834</v>
      </c>
      <c r="F19" s="36">
        <f t="shared" si="3"/>
        <v>0.30679648437800655</v>
      </c>
      <c r="G19" s="36">
        <f t="shared" si="3"/>
        <v>-0.21000396596160065</v>
      </c>
      <c r="H19" s="36">
        <f t="shared" si="3"/>
        <v>0.11178438547544062</v>
      </c>
      <c r="I19" s="36">
        <f t="shared" si="3"/>
        <v>1.6782940387828661E-2</v>
      </c>
      <c r="J19" s="36">
        <f t="shared" si="3"/>
        <v>6.1504962027201092E-2</v>
      </c>
      <c r="K19" s="36">
        <f t="shared" si="3"/>
        <v>3.5462426532244691E-2</v>
      </c>
      <c r="L19" s="36">
        <f t="shared" si="3"/>
        <v>4.4625655107084848E-2</v>
      </c>
      <c r="M19" s="36">
        <f t="shared" si="3"/>
        <v>6.1274263140589591E-2</v>
      </c>
      <c r="N19" s="36">
        <f t="shared" si="3"/>
        <v>6.6472241622802658E-2</v>
      </c>
      <c r="O19" s="36">
        <f t="shared" si="3"/>
        <v>5.1521835893470348E-2</v>
      </c>
      <c r="P19" s="36">
        <f t="shared" si="3"/>
        <v>5.8297022114199258E-2</v>
      </c>
      <c r="Q19" s="36">
        <f t="shared" si="3"/>
        <v>7.452013180913887E-2</v>
      </c>
      <c r="R19" s="36">
        <f t="shared" si="3"/>
        <v>0.1170703220795577</v>
      </c>
      <c r="S19" s="36">
        <f t="shared" si="3"/>
        <v>9.1118596906342442E-2</v>
      </c>
      <c r="T19" s="36">
        <f t="shared" si="3"/>
        <v>5.8408443358679146E-2</v>
      </c>
      <c r="U19" s="36">
        <f t="shared" si="3"/>
        <v>8.3628100643227579E-2</v>
      </c>
      <c r="V19" s="36">
        <f t="shared" si="3"/>
        <v>4.7883118279436414E-2</v>
      </c>
      <c r="W19" s="36">
        <f t="shared" si="3"/>
        <v>1.4787368297056579E-2</v>
      </c>
      <c r="X19" s="36">
        <f t="shared" si="3"/>
        <v>7.8629693066230216E-2</v>
      </c>
      <c r="Y19" s="36">
        <f t="shared" si="3"/>
        <v>8.9347117997155043E-2</v>
      </c>
      <c r="Z19" s="37">
        <f t="shared" si="3"/>
        <v>6.9418405131454711E-2</v>
      </c>
    </row>
    <row r="20" spans="1:27" ht="13.5" thickBot="1" x14ac:dyDescent="0.25">
      <c r="A20" s="43"/>
      <c r="B20" s="38" t="s">
        <v>35</v>
      </c>
      <c r="C20" s="39">
        <f>(C7+C18)/C17</f>
        <v>0.35344465198679176</v>
      </c>
      <c r="D20" s="39">
        <f t="shared" ref="D20:Z20" si="4">(D7+D18)/D17</f>
        <v>0.42255659991413713</v>
      </c>
      <c r="E20" s="39">
        <f t="shared" si="4"/>
        <v>0.40829194597555563</v>
      </c>
      <c r="F20" s="39">
        <f t="shared" si="4"/>
        <v>0.46352490549972625</v>
      </c>
      <c r="G20" s="39">
        <f t="shared" si="4"/>
        <v>8.0531181862393456E-2</v>
      </c>
      <c r="H20" s="39">
        <f t="shared" si="4"/>
        <v>0.2852726890178357</v>
      </c>
      <c r="I20" s="39">
        <f t="shared" si="4"/>
        <v>0.208211063938084</v>
      </c>
      <c r="J20" s="39">
        <f t="shared" si="4"/>
        <v>0.2483084048353979</v>
      </c>
      <c r="K20" s="39">
        <f t="shared" si="4"/>
        <v>0.22488544923617748</v>
      </c>
      <c r="L20" s="39">
        <f t="shared" si="4"/>
        <v>0.23112519293061384</v>
      </c>
      <c r="M20" s="39">
        <f t="shared" si="4"/>
        <v>0.24356170656111351</v>
      </c>
      <c r="N20" s="39">
        <f t="shared" si="4"/>
        <v>0.24473250355171491</v>
      </c>
      <c r="O20" s="39">
        <f t="shared" si="4"/>
        <v>0.23215946724077849</v>
      </c>
      <c r="P20" s="39">
        <f t="shared" si="4"/>
        <v>0.27520844912600623</v>
      </c>
      <c r="Q20" s="39">
        <f t="shared" si="4"/>
        <v>0.28269829682033748</v>
      </c>
      <c r="R20" s="39">
        <f t="shared" si="4"/>
        <v>0.29022302948148565</v>
      </c>
      <c r="S20" s="39">
        <f t="shared" si="4"/>
        <v>0.26160697449901182</v>
      </c>
      <c r="T20" s="39">
        <f t="shared" si="4"/>
        <v>0.23417210010161685</v>
      </c>
      <c r="U20" s="39">
        <f t="shared" si="4"/>
        <v>0.25295879744951477</v>
      </c>
      <c r="V20" s="39">
        <f t="shared" si="4"/>
        <v>0.22379128276029145</v>
      </c>
      <c r="W20" s="39">
        <f t="shared" si="4"/>
        <v>0.19697890599475368</v>
      </c>
      <c r="X20" s="39">
        <f t="shared" si="4"/>
        <v>0.24949554854792183</v>
      </c>
      <c r="Y20" s="39">
        <f t="shared" si="4"/>
        <v>0.25895080419524297</v>
      </c>
      <c r="Z20" s="40">
        <f t="shared" si="4"/>
        <v>0.24788383249696619</v>
      </c>
    </row>
    <row r="21" spans="1:27" x14ac:dyDescent="0.2">
      <c r="A21" s="25" t="s">
        <v>32</v>
      </c>
    </row>
    <row r="23" spans="1:27" x14ac:dyDescent="0.2">
      <c r="B23" s="24"/>
      <c r="C23" s="5">
        <v>2022</v>
      </c>
      <c r="D23" s="5">
        <v>2022</v>
      </c>
      <c r="E23" s="5">
        <v>2023</v>
      </c>
      <c r="F23" s="5">
        <v>2023</v>
      </c>
      <c r="G23" s="5">
        <v>2023</v>
      </c>
      <c r="H23" s="5">
        <v>2023</v>
      </c>
      <c r="I23" s="5">
        <v>2023</v>
      </c>
      <c r="J23" s="5">
        <v>2023</v>
      </c>
      <c r="K23" s="5">
        <v>2023</v>
      </c>
      <c r="L23" s="5">
        <v>2023</v>
      </c>
      <c r="M23" s="5">
        <v>2023</v>
      </c>
      <c r="N23" s="5">
        <v>2023</v>
      </c>
      <c r="O23" s="5">
        <v>2023</v>
      </c>
      <c r="P23" s="5">
        <v>2023</v>
      </c>
      <c r="Q23" s="5">
        <v>2024</v>
      </c>
      <c r="R23" s="5">
        <v>2024</v>
      </c>
      <c r="S23" s="5">
        <v>2024</v>
      </c>
      <c r="T23" s="5">
        <v>2024</v>
      </c>
      <c r="U23" s="5">
        <v>2024</v>
      </c>
      <c r="V23" s="5">
        <v>2024</v>
      </c>
      <c r="W23" s="5">
        <v>2024</v>
      </c>
      <c r="X23" s="5">
        <v>2024</v>
      </c>
      <c r="Y23" s="5">
        <v>2024</v>
      </c>
      <c r="Z23" s="5">
        <v>2024</v>
      </c>
    </row>
    <row r="24" spans="1:27" ht="13.5" thickBot="1" x14ac:dyDescent="0.25">
      <c r="B24" s="24"/>
      <c r="C24" s="6" t="s">
        <v>1</v>
      </c>
      <c r="D24" s="5" t="s">
        <v>2</v>
      </c>
      <c r="E24" s="5" t="s">
        <v>3</v>
      </c>
      <c r="F24" s="6" t="s">
        <v>4</v>
      </c>
      <c r="G24" s="5" t="s">
        <v>5</v>
      </c>
      <c r="H24" s="5" t="s">
        <v>6</v>
      </c>
      <c r="I24" s="6" t="s">
        <v>7</v>
      </c>
      <c r="J24" s="5" t="s">
        <v>8</v>
      </c>
      <c r="K24" s="5" t="s">
        <v>9</v>
      </c>
      <c r="L24" s="6" t="s">
        <v>10</v>
      </c>
      <c r="M24" s="5" t="s">
        <v>11</v>
      </c>
      <c r="N24" s="5" t="s">
        <v>12</v>
      </c>
      <c r="O24" s="6" t="s">
        <v>1</v>
      </c>
      <c r="P24" s="5" t="s">
        <v>2</v>
      </c>
      <c r="Q24" s="5" t="s">
        <v>3</v>
      </c>
      <c r="R24" s="6" t="s">
        <v>4</v>
      </c>
      <c r="S24" s="5" t="s">
        <v>5</v>
      </c>
      <c r="T24" s="5" t="s">
        <v>6</v>
      </c>
      <c r="U24" s="6" t="s">
        <v>7</v>
      </c>
      <c r="V24" s="5" t="s">
        <v>8</v>
      </c>
      <c r="W24" s="5" t="s">
        <v>9</v>
      </c>
      <c r="X24" s="6" t="s">
        <v>10</v>
      </c>
      <c r="Y24" s="5" t="s">
        <v>11</v>
      </c>
      <c r="Z24" s="5" t="s">
        <v>12</v>
      </c>
      <c r="AA24" s="2"/>
    </row>
    <row r="25" spans="1:27" ht="13.5" hidden="1" thickBot="1" x14ac:dyDescent="0.25">
      <c r="B25" s="24">
        <v>2000</v>
      </c>
      <c r="C25" s="4" t="str">
        <f>C23&amp;C24</f>
        <v>2022November</v>
      </c>
      <c r="D25" s="4" t="str">
        <f t="shared" ref="D25" si="5">D23&amp;D24</f>
        <v>2022December</v>
      </c>
      <c r="E25" s="4" t="str">
        <f t="shared" ref="E25" si="6">E23&amp;E24</f>
        <v>2023January</v>
      </c>
      <c r="F25" s="4" t="str">
        <f t="shared" ref="F25" si="7">F23&amp;F24</f>
        <v>2023February</v>
      </c>
      <c r="G25" s="4" t="str">
        <f t="shared" ref="G25" si="8">G23&amp;G24</f>
        <v>2023March</v>
      </c>
      <c r="H25" s="4" t="str">
        <f t="shared" ref="H25" si="9">H23&amp;H24</f>
        <v>2023April</v>
      </c>
      <c r="I25" s="4" t="str">
        <f t="shared" ref="I25" si="10">I23&amp;I24</f>
        <v>2023May</v>
      </c>
      <c r="J25" s="4" t="str">
        <f t="shared" ref="J25" si="11">J23&amp;J24</f>
        <v>2023June</v>
      </c>
      <c r="K25" s="4" t="str">
        <f t="shared" ref="K25" si="12">K23&amp;K24</f>
        <v>2023July</v>
      </c>
      <c r="L25" s="4" t="str">
        <f t="shared" ref="L25" si="13">L23&amp;L24</f>
        <v>2023August</v>
      </c>
      <c r="M25" s="4" t="str">
        <f t="shared" ref="M25" si="14">M23&amp;M24</f>
        <v>2023September</v>
      </c>
      <c r="N25" s="4" t="str">
        <f t="shared" ref="N25" si="15">N23&amp;N24</f>
        <v>2023October</v>
      </c>
      <c r="O25" s="4" t="str">
        <f t="shared" ref="O25" si="16">O23&amp;O24</f>
        <v>2023November</v>
      </c>
      <c r="P25" s="4" t="str">
        <f t="shared" ref="P25" si="17">P23&amp;P24</f>
        <v>2023December</v>
      </c>
      <c r="Q25" s="4" t="str">
        <f t="shared" ref="Q25" si="18">Q23&amp;Q24</f>
        <v>2024January</v>
      </c>
      <c r="R25" s="4" t="str">
        <f t="shared" ref="R25" si="19">R23&amp;R24</f>
        <v>2024February</v>
      </c>
      <c r="S25" s="4" t="str">
        <f t="shared" ref="S25" si="20">S23&amp;S24</f>
        <v>2024March</v>
      </c>
      <c r="T25" s="4" t="str">
        <f t="shared" ref="T25" si="21">T23&amp;T24</f>
        <v>2024April</v>
      </c>
      <c r="U25" s="4" t="str">
        <f t="shared" ref="U25" si="22">U23&amp;U24</f>
        <v>2024May</v>
      </c>
      <c r="V25" s="4" t="str">
        <f t="shared" ref="V25" si="23">V23&amp;V24</f>
        <v>2024June</v>
      </c>
      <c r="W25" s="4" t="str">
        <f t="shared" ref="W25" si="24">W23&amp;W24</f>
        <v>2024July</v>
      </c>
      <c r="X25" s="4" t="str">
        <f t="shared" ref="X25" si="25">X23&amp;X24</f>
        <v>2024August</v>
      </c>
      <c r="Y25" s="4" t="str">
        <f t="shared" ref="Y25" si="26">Y23&amp;Y24</f>
        <v>2024September</v>
      </c>
      <c r="Z25" s="4" t="str">
        <f t="shared" ref="Z25" si="27">Z23&amp;Z24</f>
        <v>2024October</v>
      </c>
      <c r="AA25" s="2"/>
    </row>
    <row r="26" spans="1:27" ht="12.75" customHeight="1" x14ac:dyDescent="0.2">
      <c r="A26" s="41" t="s">
        <v>36</v>
      </c>
      <c r="B26" s="26" t="s">
        <v>13</v>
      </c>
      <c r="C26" s="27">
        <f>VLOOKUP(C25,'Residential Rates'!$C$6:$O$30,2,0)</f>
        <v>17.5</v>
      </c>
      <c r="D26" s="27">
        <f>VLOOKUP(D25,'Residential Rates'!$C$6:$O$30,2,0)</f>
        <v>17.5</v>
      </c>
      <c r="E26" s="27">
        <f>VLOOKUP(E25,'Residential Rates'!$C$6:$O$30,2,0)</f>
        <v>17.5</v>
      </c>
      <c r="F26" s="27">
        <f>VLOOKUP(F25,'Residential Rates'!$C$6:$O$30,2,0)</f>
        <v>17.5</v>
      </c>
      <c r="G26" s="27">
        <f>VLOOKUP(G25,'Residential Rates'!$C$6:$O$30,2,0)</f>
        <v>17.5</v>
      </c>
      <c r="H26" s="27">
        <f>VLOOKUP(H25,'Residential Rates'!$C$6:$O$30,2,0)</f>
        <v>17.5</v>
      </c>
      <c r="I26" s="27">
        <f>VLOOKUP(I25,'Residential Rates'!$C$6:$O$30,2,0)</f>
        <v>17.5</v>
      </c>
      <c r="J26" s="27">
        <f>VLOOKUP(J25,'Residential Rates'!$C$6:$O$30,2,0)</f>
        <v>17.5</v>
      </c>
      <c r="K26" s="27">
        <f>VLOOKUP(K25,'Residential Rates'!$C$6:$O$30,2,0)</f>
        <v>17.5</v>
      </c>
      <c r="L26" s="27">
        <f>VLOOKUP(L25,'Residential Rates'!$C$6:$O$30,2,0)</f>
        <v>17.5</v>
      </c>
      <c r="M26" s="27">
        <f>VLOOKUP(M25,'Residential Rates'!$C$6:$O$30,2,0)</f>
        <v>17.5</v>
      </c>
      <c r="N26" s="27">
        <f>VLOOKUP(N25,'Residential Rates'!$C$6:$O$30,2,0)</f>
        <v>17.5</v>
      </c>
      <c r="O26" s="27">
        <f>VLOOKUP(O25,'Residential Rates'!$C$6:$O$30,2,0)</f>
        <v>17.5</v>
      </c>
      <c r="P26" s="27">
        <f>VLOOKUP(P25,'Residential Rates'!$C$6:$O$30,2,0)</f>
        <v>17.5</v>
      </c>
      <c r="Q26" s="27">
        <f>VLOOKUP(Q25,'Residential Rates'!$C$6:$O$30,2,0)</f>
        <v>20</v>
      </c>
      <c r="R26" s="27">
        <f>VLOOKUP(R25,'Residential Rates'!$C$6:$O$30,2,0)</f>
        <v>20</v>
      </c>
      <c r="S26" s="27">
        <f>VLOOKUP(S25,'Residential Rates'!$C$6:$O$30,2,0)</f>
        <v>20</v>
      </c>
      <c r="T26" s="27">
        <f>VLOOKUP(T25,'Residential Rates'!$C$6:$O$30,2,0)</f>
        <v>20</v>
      </c>
      <c r="U26" s="27">
        <f>VLOOKUP(U25,'Residential Rates'!$C$6:$O$30,2,0)</f>
        <v>20</v>
      </c>
      <c r="V26" s="27">
        <f>VLOOKUP(V25,'Residential Rates'!$C$6:$O$30,2,0)</f>
        <v>20</v>
      </c>
      <c r="W26" s="27">
        <f>VLOOKUP(W25,'Residential Rates'!$C$6:$O$30,2,0)</f>
        <v>20</v>
      </c>
      <c r="X26" s="27">
        <f>VLOOKUP(X25,'Residential Rates'!$C$6:$O$30,2,0)</f>
        <v>20</v>
      </c>
      <c r="Y26" s="27">
        <f>VLOOKUP(Y25,'Residential Rates'!$C$6:$O$30,2,0)</f>
        <v>20</v>
      </c>
      <c r="Z26" s="28">
        <f>VLOOKUP(Z25,'Residential Rates'!$C$6:$O$30,2,0)</f>
        <v>20</v>
      </c>
    </row>
    <row r="27" spans="1:27" x14ac:dyDescent="0.2">
      <c r="A27" s="42"/>
      <c r="B27" s="23" t="s">
        <v>14</v>
      </c>
      <c r="C27" s="29">
        <f>(VLOOKUP(C25,'Residential Rates'!$C$6:$O$30,3,0))*$B$25</f>
        <v>215.98000000000002</v>
      </c>
      <c r="D27" s="29">
        <f>(VLOOKUP(D25,'Residential Rates'!$C$6:$O$30,3,0))*$B$25</f>
        <v>215.98000000000002</v>
      </c>
      <c r="E27" s="29">
        <f>(VLOOKUP(E25,'Residential Rates'!$C$6:$O$30,3,0))*$B$25</f>
        <v>215.98000000000002</v>
      </c>
      <c r="F27" s="29">
        <f>(VLOOKUP(F25,'Residential Rates'!$C$6:$O$30,3,0))*$B$25</f>
        <v>215.98000000000002</v>
      </c>
      <c r="G27" s="29">
        <f>(VLOOKUP(G25,'Residential Rates'!$C$6:$O$30,3,0))*$B$25</f>
        <v>215.98000000000002</v>
      </c>
      <c r="H27" s="29">
        <f>(VLOOKUP(H25,'Residential Rates'!$C$6:$O$30,3,0))*$B$25</f>
        <v>215.98000000000002</v>
      </c>
      <c r="I27" s="29">
        <f>(VLOOKUP(I25,'Residential Rates'!$C$6:$O$30,3,0))*$B$25</f>
        <v>215.98000000000002</v>
      </c>
      <c r="J27" s="29">
        <f>(VLOOKUP(J25,'Residential Rates'!$C$6:$O$30,3,0))*$B$25</f>
        <v>215.98000000000002</v>
      </c>
      <c r="K27" s="29">
        <f>(VLOOKUP(K25,'Residential Rates'!$C$6:$O$30,3,0))*$B$25</f>
        <v>215.98000000000002</v>
      </c>
      <c r="L27" s="29">
        <f>(VLOOKUP(L25,'Residential Rates'!$C$6:$O$30,3,0))*$B$25</f>
        <v>215.98000000000002</v>
      </c>
      <c r="M27" s="29">
        <f>(VLOOKUP(M25,'Residential Rates'!$C$6:$O$30,3,0))*$B$25</f>
        <v>215.98000000000002</v>
      </c>
      <c r="N27" s="29">
        <f>(VLOOKUP(N25,'Residential Rates'!$C$6:$O$30,3,0))*$B$25</f>
        <v>215.98000000000002</v>
      </c>
      <c r="O27" s="29">
        <f>(VLOOKUP(O25,'Residential Rates'!$C$6:$O$30,3,0))*$B$25</f>
        <v>215.98000000000002</v>
      </c>
      <c r="P27" s="29">
        <f>(VLOOKUP(P25,'Residential Rates'!$C$6:$O$30,3,0))*$B$25</f>
        <v>215.98000000000002</v>
      </c>
      <c r="Q27" s="29">
        <f>(VLOOKUP(Q25,'Residential Rates'!$C$6:$O$30,3,0))*$B$25</f>
        <v>225.67999999999998</v>
      </c>
      <c r="R27" s="29">
        <f>(VLOOKUP(R25,'Residential Rates'!$C$6:$O$30,3,0))*$B$25</f>
        <v>225.67999999999998</v>
      </c>
      <c r="S27" s="29">
        <f>(VLOOKUP(S25,'Residential Rates'!$C$6:$O$30,3,0))*$B$25</f>
        <v>225.67999999999998</v>
      </c>
      <c r="T27" s="29">
        <f>(VLOOKUP(T25,'Residential Rates'!$C$6:$O$30,3,0))*$B$25</f>
        <v>225.67999999999998</v>
      </c>
      <c r="U27" s="29">
        <f>(VLOOKUP(U25,'Residential Rates'!$C$6:$O$30,3,0))*$B$25</f>
        <v>225.67999999999998</v>
      </c>
      <c r="V27" s="29">
        <f>(VLOOKUP(V25,'Residential Rates'!$C$6:$O$30,3,0))*$B$25</f>
        <v>225.67999999999998</v>
      </c>
      <c r="W27" s="29">
        <f>(VLOOKUP(W25,'Residential Rates'!$C$6:$O$30,3,0))*$B$25</f>
        <v>225.67999999999998</v>
      </c>
      <c r="X27" s="29">
        <f>(VLOOKUP(X25,'Residential Rates'!$C$6:$O$30,3,0))*$B$25</f>
        <v>225.67999999999998</v>
      </c>
      <c r="Y27" s="29">
        <f>(VLOOKUP(Y25,'Residential Rates'!$C$6:$O$30,3,0))*$B$25</f>
        <v>225.67999999999998</v>
      </c>
      <c r="Z27" s="30">
        <f>(VLOOKUP(Z25,'Residential Rates'!$C$6:$O$30,3,0))*$B$25</f>
        <v>225.67999999999998</v>
      </c>
    </row>
    <row r="28" spans="1:27" x14ac:dyDescent="0.2">
      <c r="A28" s="42"/>
      <c r="B28" s="23" t="s">
        <v>15</v>
      </c>
      <c r="C28" s="29">
        <f>(VLOOKUP(C25,'Residential Rates'!$C$6:$O$30,4,0))*$B$25</f>
        <v>82.600000000000009</v>
      </c>
      <c r="D28" s="29">
        <f>(VLOOKUP(D25,'Residential Rates'!$C$6:$O$30,4,0))*$B$25</f>
        <v>83.88</v>
      </c>
      <c r="E28" s="29">
        <f>(VLOOKUP(E25,'Residential Rates'!$C$6:$O$30,4,0))*$B$25</f>
        <v>75.660000000000011</v>
      </c>
      <c r="F28" s="29">
        <f>(VLOOKUP(F25,'Residential Rates'!$C$6:$O$30,4,0))*$B$25</f>
        <v>102.26</v>
      </c>
      <c r="G28" s="29">
        <f>(VLOOKUP(G25,'Residential Rates'!$C$6:$O$30,4,0))*$B$25</f>
        <v>-37.760000000000005</v>
      </c>
      <c r="H28" s="29">
        <f>(VLOOKUP(H25,'Residential Rates'!$C$6:$O$30,4,0))*$B$25</f>
        <v>33.660000000000004</v>
      </c>
      <c r="I28" s="29">
        <f>(VLOOKUP(I25,'Residential Rates'!$C$6:$O$30,4,0))*$B$25</f>
        <v>4.58</v>
      </c>
      <c r="J28" s="29">
        <f>(VLOOKUP(J25,'Residential Rates'!$C$6:$O$30,4,0))*$B$25</f>
        <v>17.2</v>
      </c>
      <c r="K28" s="29">
        <f>(VLOOKUP(K25,'Residential Rates'!$C$6:$O$30,4,0))*$B$25</f>
        <v>9.7800000000000011</v>
      </c>
      <c r="L28" s="29">
        <f>(VLOOKUP(L25,'Residential Rates'!$C$6:$O$30,4,0))*$B$25</f>
        <v>12.5</v>
      </c>
      <c r="M28" s="29">
        <f>(VLOOKUP(M25,'Residential Rates'!$C$6:$O$30,4,0))*$B$25</f>
        <v>17.559999999999999</v>
      </c>
      <c r="N28" s="29">
        <f>(VLOOKUP(N25,'Residential Rates'!$C$6:$O$30,4,0))*$B$25</f>
        <v>19.48</v>
      </c>
      <c r="O28" s="29">
        <f>(VLOOKUP(O25,'Residential Rates'!$C$6:$O$30,4,0))*$B$25</f>
        <v>14.9</v>
      </c>
      <c r="P28" s="29">
        <f>(VLOOKUP(P25,'Residential Rates'!$C$6:$O$30,4,0))*$B$25</f>
        <v>14.040000000000001</v>
      </c>
      <c r="Q28" s="29">
        <f>(VLOOKUP(Q25,'Residential Rates'!$C$6:$O$30,4,0))*$B$25</f>
        <v>18.700000000000003</v>
      </c>
      <c r="R28" s="29">
        <f>(VLOOKUP(R25,'Residential Rates'!$C$6:$O$30,4,0))*$B$25</f>
        <v>35.32</v>
      </c>
      <c r="S28" s="29">
        <f>(VLOOKUP(S25,'Residential Rates'!$C$6:$O$30,4,0))*$B$25</f>
        <v>27.92</v>
      </c>
      <c r="T28" s="29">
        <f>(VLOOKUP(T25,'Residential Rates'!$C$6:$O$30,4,0))*$B$25</f>
        <v>17.36</v>
      </c>
      <c r="U28" s="29">
        <f>(VLOOKUP(U25,'Residential Rates'!$C$6:$O$30,4,0))*$B$25</f>
        <v>25.8</v>
      </c>
      <c r="V28" s="29">
        <f>(VLOOKUP(V25,'Residential Rates'!$C$6:$O$30,4,0))*$B$25</f>
        <v>14.22</v>
      </c>
      <c r="W28" s="29">
        <f>(VLOOKUP(W25,'Residential Rates'!$C$6:$O$30,4,0))*$B$25</f>
        <v>4.24</v>
      </c>
      <c r="X28" s="29">
        <f>(VLOOKUP(X25,'Residential Rates'!$C$6:$O$30,4,0))*$B$25</f>
        <v>24.04</v>
      </c>
      <c r="Y28" s="29">
        <f>(VLOOKUP(Y25,'Residential Rates'!$C$6:$O$30,4,0))*$B$25</f>
        <v>27.52</v>
      </c>
      <c r="Z28" s="30">
        <f>(VLOOKUP(Z25,'Residential Rates'!$C$6:$O$30,4,0))*$B$25</f>
        <v>20.32</v>
      </c>
    </row>
    <row r="29" spans="1:27" x14ac:dyDescent="0.2">
      <c r="A29" s="42"/>
      <c r="B29" s="23" t="s">
        <v>16</v>
      </c>
      <c r="C29" s="29">
        <f>(VLOOKUP(C25,'Residential Rates'!$C$6:$O$30,5,0))*$B$25</f>
        <v>-1.32</v>
      </c>
      <c r="D29" s="29">
        <f>(VLOOKUP(D25,'Residential Rates'!$C$6:$O$30,5,0))*$B$25</f>
        <v>-1.32</v>
      </c>
      <c r="E29" s="29">
        <f>(VLOOKUP(E25,'Residential Rates'!$C$6:$O$30,5,0))*$B$25</f>
        <v>-1.32</v>
      </c>
      <c r="F29" s="29">
        <f>(VLOOKUP(F25,'Residential Rates'!$C$6:$O$30,5,0))*$B$25</f>
        <v>-1.32</v>
      </c>
      <c r="G29" s="29">
        <f>(VLOOKUP(G25,'Residential Rates'!$C$6:$O$30,5,0))*$B$25</f>
        <v>-1.32</v>
      </c>
      <c r="H29" s="29">
        <f>(VLOOKUP(H25,'Residential Rates'!$C$6:$O$30,5,0))*$B$25</f>
        <v>-1.32</v>
      </c>
      <c r="I29" s="29">
        <f>(VLOOKUP(I25,'Residential Rates'!$C$6:$O$30,5,0))*$B$25</f>
        <v>-1.32</v>
      </c>
      <c r="J29" s="29">
        <f>(VLOOKUP(J25,'Residential Rates'!$C$6:$O$30,5,0))*$B$25</f>
        <v>-1.32</v>
      </c>
      <c r="K29" s="29">
        <f>(VLOOKUP(K25,'Residential Rates'!$C$6:$O$30,5,0))*$B$25</f>
        <v>-1.32</v>
      </c>
      <c r="L29" s="29">
        <f>(VLOOKUP(L25,'Residential Rates'!$C$6:$O$30,5,0))*$B$25</f>
        <v>-1.32</v>
      </c>
      <c r="M29" s="29">
        <f>(VLOOKUP(M25,'Residential Rates'!$C$6:$O$30,5,0))*$B$25</f>
        <v>-1.32</v>
      </c>
      <c r="N29" s="29">
        <f>(VLOOKUP(N25,'Residential Rates'!$C$6:$O$30,5,0))*$B$25</f>
        <v>0.32</v>
      </c>
      <c r="O29" s="29">
        <f>(VLOOKUP(O25,'Residential Rates'!$C$6:$O$30,5,0))*$B$25</f>
        <v>0.32</v>
      </c>
      <c r="P29" s="29">
        <f>(VLOOKUP(P25,'Residential Rates'!$C$6:$O$30,5,0))*$B$25</f>
        <v>0.32</v>
      </c>
      <c r="Q29" s="29">
        <f>(VLOOKUP(Q25,'Residential Rates'!$C$6:$O$30,5,0))*$B$25</f>
        <v>0.32</v>
      </c>
      <c r="R29" s="29">
        <f>(VLOOKUP(R25,'Residential Rates'!$C$6:$O$30,5,0))*$B$25</f>
        <v>0.32</v>
      </c>
      <c r="S29" s="29">
        <f>(VLOOKUP(S25,'Residential Rates'!$C$6:$O$30,5,0))*$B$25</f>
        <v>0.32</v>
      </c>
      <c r="T29" s="29">
        <f>(VLOOKUP(T25,'Residential Rates'!$C$6:$O$30,5,0))*$B$25</f>
        <v>0.32</v>
      </c>
      <c r="U29" s="29">
        <f>(VLOOKUP(U25,'Residential Rates'!$C$6:$O$30,5,0))*$B$25</f>
        <v>0.32</v>
      </c>
      <c r="V29" s="29">
        <f>(VLOOKUP(V25,'Residential Rates'!$C$6:$O$30,5,0))*$B$25</f>
        <v>0.32</v>
      </c>
      <c r="W29" s="29">
        <f>(VLOOKUP(W25,'Residential Rates'!$C$6:$O$30,5,0))*$B$25</f>
        <v>0.32</v>
      </c>
      <c r="X29" s="29">
        <f>(VLOOKUP(X25,'Residential Rates'!$C$6:$O$30,5,0))*$B$25</f>
        <v>0.32</v>
      </c>
      <c r="Y29" s="29">
        <f>(VLOOKUP(Y25,'Residential Rates'!$C$6:$O$30,5,0))*$B$25</f>
        <v>0.32</v>
      </c>
      <c r="Z29" s="30">
        <f>(VLOOKUP(Z25,'Residential Rates'!$C$6:$O$30,5,0))*$B$25</f>
        <v>1.1599999999999999</v>
      </c>
    </row>
    <row r="30" spans="1:27" x14ac:dyDescent="0.2">
      <c r="A30" s="42"/>
      <c r="B30" s="23" t="s">
        <v>29</v>
      </c>
      <c r="C30" s="29">
        <f>(VLOOKUP(C25,'Residential Rates'!$C$6:$O$30,6,0))*$B$25</f>
        <v>3.49</v>
      </c>
      <c r="D30" s="29">
        <f>(VLOOKUP(D25,'Residential Rates'!$C$6:$O$30,6,0))*$B$25</f>
        <v>0</v>
      </c>
      <c r="E30" s="29">
        <f>(VLOOKUP(E25,'Residential Rates'!$C$6:$O$30,6,0))*$B$25</f>
        <v>0</v>
      </c>
      <c r="F30" s="29">
        <f>(VLOOKUP(F25,'Residential Rates'!$C$6:$O$30,6,0))*$B$25</f>
        <v>0</v>
      </c>
      <c r="G30" s="29">
        <f>(VLOOKUP(G25,'Residential Rates'!$C$6:$O$30,6,0))*$B$25</f>
        <v>0</v>
      </c>
      <c r="H30" s="29">
        <f>(VLOOKUP(H25,'Residential Rates'!$C$6:$O$30,6,0))*$B$25</f>
        <v>0</v>
      </c>
      <c r="I30" s="29">
        <f>(VLOOKUP(I25,'Residential Rates'!$C$6:$O$30,6,0))*$B$25</f>
        <v>0</v>
      </c>
      <c r="J30" s="29">
        <f>(VLOOKUP(J25,'Residential Rates'!$C$6:$O$30,6,0))*$B$25</f>
        <v>0</v>
      </c>
      <c r="K30" s="29">
        <f>(VLOOKUP(K25,'Residential Rates'!$C$6:$O$30,6,0))*$B$25</f>
        <v>0</v>
      </c>
      <c r="L30" s="29">
        <f>(VLOOKUP(L25,'Residential Rates'!$C$6:$O$30,6,0))*$B$25</f>
        <v>0</v>
      </c>
      <c r="M30" s="29">
        <f>(VLOOKUP(M25,'Residential Rates'!$C$6:$O$30,6,0))*$B$25</f>
        <v>0</v>
      </c>
      <c r="N30" s="29">
        <f>(VLOOKUP(N25,'Residential Rates'!$C$6:$O$30,6,0))*$B$25</f>
        <v>0</v>
      </c>
      <c r="O30" s="29">
        <f>(VLOOKUP(O25,'Residential Rates'!$C$6:$O$30,6,0))*$B$25</f>
        <v>0</v>
      </c>
      <c r="P30" s="29">
        <f>(VLOOKUP(P25,'Residential Rates'!$C$6:$O$30,6,0))*$B$25</f>
        <v>0</v>
      </c>
      <c r="Q30" s="29">
        <f>(VLOOKUP(Q25,'Residential Rates'!$C$6:$O$30,6,0))*$B$25</f>
        <v>0</v>
      </c>
      <c r="R30" s="29">
        <f>(VLOOKUP(R25,'Residential Rates'!$C$6:$O$30,6,0))*$B$25</f>
        <v>0</v>
      </c>
      <c r="S30" s="29">
        <f>(VLOOKUP(S25,'Residential Rates'!$C$6:$O$30,6,0))*$B$25</f>
        <v>0</v>
      </c>
      <c r="T30" s="29">
        <f>(VLOOKUP(T25,'Residential Rates'!$C$6:$O$30,6,0))*$B$25</f>
        <v>0</v>
      </c>
      <c r="U30" s="29">
        <f>(VLOOKUP(U25,'Residential Rates'!$C$6:$O$30,6,0))*$B$25</f>
        <v>0</v>
      </c>
      <c r="V30" s="29">
        <f>(VLOOKUP(V25,'Residential Rates'!$C$6:$O$30,6,0))*$B$25</f>
        <v>0</v>
      </c>
      <c r="W30" s="29">
        <f>(VLOOKUP(W25,'Residential Rates'!$C$6:$O$30,6,0))*$B$25</f>
        <v>0</v>
      </c>
      <c r="X30" s="29">
        <f>(VLOOKUP(X25,'Residential Rates'!$C$6:$O$30,6,0))*$B$25</f>
        <v>0</v>
      </c>
      <c r="Y30" s="29">
        <f>(VLOOKUP(Y25,'Residential Rates'!$C$6:$O$30,6,0))*$B$25</f>
        <v>0</v>
      </c>
      <c r="Z30" s="30">
        <f>(VLOOKUP(Z25,'Residential Rates'!$C$6:$O$30,6,0))*$B$25</f>
        <v>0</v>
      </c>
    </row>
    <row r="31" spans="1:27" x14ac:dyDescent="0.2">
      <c r="A31" s="42"/>
      <c r="B31" s="23" t="s">
        <v>18</v>
      </c>
      <c r="C31" s="29">
        <f>(VLOOKUP(C25,'Residential Rates'!$C$6:$O$30,7,0))*$B$25</f>
        <v>0.27799999999999997</v>
      </c>
      <c r="D31" s="29">
        <f>(VLOOKUP(D25,'Residential Rates'!$C$6:$O$30,7,0))*$B$25</f>
        <v>0.27799999999999997</v>
      </c>
      <c r="E31" s="29">
        <f>(VLOOKUP(E25,'Residential Rates'!$C$6:$O$30,7,0))*$B$25</f>
        <v>0.49399999999999999</v>
      </c>
      <c r="F31" s="29">
        <f>(VLOOKUP(F25,'Residential Rates'!$C$6:$O$30,7,0))*$B$25</f>
        <v>0.49399999999999999</v>
      </c>
      <c r="G31" s="29">
        <f>(VLOOKUP(G25,'Residential Rates'!$C$6:$O$30,7,0))*$B$25</f>
        <v>0.49399999999999999</v>
      </c>
      <c r="H31" s="29">
        <f>(VLOOKUP(H25,'Residential Rates'!$C$6:$O$30,7,0))*$B$25</f>
        <v>0.49399999999999999</v>
      </c>
      <c r="I31" s="29">
        <f>(VLOOKUP(I25,'Residential Rates'!$C$6:$O$30,7,0))*$B$25</f>
        <v>0.49399999999999999</v>
      </c>
      <c r="J31" s="29">
        <f>(VLOOKUP(J25,'Residential Rates'!$C$6:$O$30,7,0))*$B$25</f>
        <v>0.49399999999999999</v>
      </c>
      <c r="K31" s="29">
        <f>(VLOOKUP(K25,'Residential Rates'!$C$6:$O$30,7,0))*$B$25</f>
        <v>0.49399999999999999</v>
      </c>
      <c r="L31" s="29">
        <f>(VLOOKUP(L25,'Residential Rates'!$C$6:$O$30,7,0))*$B$25</f>
        <v>0.49399999999999999</v>
      </c>
      <c r="M31" s="29">
        <f>(VLOOKUP(M25,'Residential Rates'!$C$6:$O$30,7,0))*$B$25</f>
        <v>0.49399999999999999</v>
      </c>
      <c r="N31" s="29">
        <f>(VLOOKUP(N25,'Residential Rates'!$C$6:$O$30,7,0))*$B$25</f>
        <v>0.49399999999999999</v>
      </c>
      <c r="O31" s="29">
        <f>(VLOOKUP(O25,'Residential Rates'!$C$6:$O$30,7,0))*$B$25</f>
        <v>0.49399999999999999</v>
      </c>
      <c r="P31" s="29">
        <f>(VLOOKUP(P25,'Residential Rates'!$C$6:$O$30,7,0))*$B$25</f>
        <v>0.49399999999999999</v>
      </c>
      <c r="Q31" s="29">
        <f>(VLOOKUP(Q25,'Residential Rates'!$C$6:$O$30,7,0))*$B$25</f>
        <v>0.29799999999999999</v>
      </c>
      <c r="R31" s="29">
        <f>(VLOOKUP(R25,'Residential Rates'!$C$6:$O$30,7,0))*$B$25</f>
        <v>0.29799999999999999</v>
      </c>
      <c r="S31" s="29">
        <f>(VLOOKUP(S25,'Residential Rates'!$C$6:$O$30,7,0))*$B$25</f>
        <v>0.29799999999999999</v>
      </c>
      <c r="T31" s="29">
        <f>(VLOOKUP(T25,'Residential Rates'!$C$6:$O$30,7,0))*$B$25</f>
        <v>0.29799999999999999</v>
      </c>
      <c r="U31" s="29">
        <f>(VLOOKUP(U25,'Residential Rates'!$C$6:$O$30,7,0))*$B$25</f>
        <v>0.29799999999999999</v>
      </c>
      <c r="V31" s="29">
        <f>(VLOOKUP(V25,'Residential Rates'!$C$6:$O$30,7,0))*$B$25</f>
        <v>0.29799999999999999</v>
      </c>
      <c r="W31" s="29">
        <f>(VLOOKUP(W25,'Residential Rates'!$C$6:$O$30,7,0))*$B$25</f>
        <v>0.29799999999999999</v>
      </c>
      <c r="X31" s="29">
        <f>(VLOOKUP(X25,'Residential Rates'!$C$6:$O$30,7,0))*$B$25</f>
        <v>0.29799999999999999</v>
      </c>
      <c r="Y31" s="29">
        <f>(VLOOKUP(Y25,'Residential Rates'!$C$6:$O$30,7,0))*$B$25</f>
        <v>0.29799999999999999</v>
      </c>
      <c r="Z31" s="30">
        <f>(VLOOKUP(Z25,'Residential Rates'!$C$6:$O$30,7,0))*$B$25</f>
        <v>0.29799999999999999</v>
      </c>
    </row>
    <row r="32" spans="1:27" x14ac:dyDescent="0.2">
      <c r="A32" s="42"/>
      <c r="B32" s="23" t="s">
        <v>19</v>
      </c>
      <c r="C32" s="29">
        <f>(VLOOKUP(C25,'Residential Rates'!$C$6:$O$30,8,0))*$B$25</f>
        <v>14.58</v>
      </c>
      <c r="D32" s="29">
        <f>(VLOOKUP(D25,'Residential Rates'!$C$6:$O$30,8,0))*$B$25</f>
        <v>7.0600000000000005</v>
      </c>
      <c r="E32" s="29">
        <f>(VLOOKUP(E25,'Residential Rates'!$C$6:$O$30,8,0))*$B$25</f>
        <v>7.0600000000000005</v>
      </c>
      <c r="F32" s="29">
        <f>(VLOOKUP(F25,'Residential Rates'!$C$6:$O$30,8,0))*$B$25</f>
        <v>7.0600000000000005</v>
      </c>
      <c r="G32" s="29">
        <f>(VLOOKUP(G25,'Residential Rates'!$C$6:$O$30,8,0))*$B$25</f>
        <v>7.0600000000000005</v>
      </c>
      <c r="H32" s="29">
        <f>(VLOOKUP(H25,'Residential Rates'!$C$6:$O$30,8,0))*$B$25</f>
        <v>7.0600000000000005</v>
      </c>
      <c r="I32" s="29">
        <f>(VLOOKUP(I25,'Residential Rates'!$C$6:$O$30,8,0))*$B$25</f>
        <v>7.0600000000000005</v>
      </c>
      <c r="J32" s="29">
        <f>(VLOOKUP(J25,'Residential Rates'!$C$6:$O$30,8,0))*$B$25</f>
        <v>7.0600000000000005</v>
      </c>
      <c r="K32" s="29">
        <f>(VLOOKUP(K25,'Residential Rates'!$C$6:$O$30,8,0))*$B$25</f>
        <v>7.0600000000000005</v>
      </c>
      <c r="L32" s="29">
        <f>(VLOOKUP(L25,'Residential Rates'!$C$6:$O$30,8,0))*$B$25</f>
        <v>7.0600000000000005</v>
      </c>
      <c r="M32" s="29">
        <f>(VLOOKUP(M25,'Residential Rates'!$C$6:$O$30,8,0))*$B$25</f>
        <v>7.0600000000000005</v>
      </c>
      <c r="N32" s="29">
        <f>(VLOOKUP(N25,'Residential Rates'!$C$6:$O$30,8,0))*$B$25</f>
        <v>11.16</v>
      </c>
      <c r="O32" s="29">
        <f>(VLOOKUP(O25,'Residential Rates'!$C$6:$O$30,8,0))*$B$25</f>
        <v>11.16</v>
      </c>
      <c r="P32" s="29">
        <f>(VLOOKUP(P25,'Residential Rates'!$C$6:$O$30,8,0))*$B$25</f>
        <v>11.16</v>
      </c>
      <c r="Q32" s="29">
        <f>(VLOOKUP(Q25,'Residential Rates'!$C$6:$O$30,8,0))*$B$25</f>
        <v>11.16</v>
      </c>
      <c r="R32" s="29">
        <f>(VLOOKUP(R25,'Residential Rates'!$C$6:$O$30,8,0))*$B$25</f>
        <v>2.72</v>
      </c>
      <c r="S32" s="29">
        <f>(VLOOKUP(S25,'Residential Rates'!$C$6:$O$30,8,0))*$B$25</f>
        <v>12.1</v>
      </c>
      <c r="T32" s="29">
        <f>(VLOOKUP(T25,'Residential Rates'!$C$6:$O$30,8,0))*$B$25</f>
        <v>12.1</v>
      </c>
      <c r="U32" s="29">
        <f>(VLOOKUP(U25,'Residential Rates'!$C$6:$O$30,8,0))*$B$25</f>
        <v>12.1</v>
      </c>
      <c r="V32" s="29">
        <f>(VLOOKUP(V25,'Residential Rates'!$C$6:$O$30,8,0))*$B$25</f>
        <v>12.1</v>
      </c>
      <c r="W32" s="29">
        <f>(VLOOKUP(W25,'Residential Rates'!$C$6:$O$30,8,0))*$B$25</f>
        <v>12.1</v>
      </c>
      <c r="X32" s="29">
        <f>(VLOOKUP(X25,'Residential Rates'!$C$6:$O$30,8,0))*$B$25</f>
        <v>12.1</v>
      </c>
      <c r="Y32" s="29">
        <f>(VLOOKUP(Y25,'Residential Rates'!$C$6:$O$30,8,0))*$B$25</f>
        <v>12.1</v>
      </c>
      <c r="Z32" s="30">
        <f>(VLOOKUP(Z25,'Residential Rates'!$C$6:$O$30,8,0))*$B$25</f>
        <v>4.5199999999999996</v>
      </c>
    </row>
    <row r="33" spans="1:27" x14ac:dyDescent="0.2">
      <c r="A33" s="42"/>
      <c r="B33" s="23" t="s">
        <v>20</v>
      </c>
      <c r="C33" s="29">
        <f>(VLOOKUP(C25,'Residential Rates'!$C$6:$O$30,9,0))*$B$25</f>
        <v>-0.2</v>
      </c>
      <c r="D33" s="29">
        <f>(VLOOKUP(D25,'Residential Rates'!$C$6:$O$30,9,0))*$B$25</f>
        <v>-43.74</v>
      </c>
      <c r="E33" s="29">
        <f>(VLOOKUP(E25,'Residential Rates'!$C$6:$O$30,9,0))*$B$25</f>
        <v>-43.74</v>
      </c>
      <c r="F33" s="29">
        <f>(VLOOKUP(F25,'Residential Rates'!$C$6:$O$30,9,0))*$B$25</f>
        <v>-43.74</v>
      </c>
      <c r="G33" s="29">
        <f>(VLOOKUP(G25,'Residential Rates'!$C$6:$O$30,9,0))*$B$25</f>
        <v>-43.74</v>
      </c>
      <c r="H33" s="29">
        <f>(VLOOKUP(H25,'Residential Rates'!$C$6:$O$30,9,0))*$B$25</f>
        <v>-0.2</v>
      </c>
      <c r="I33" s="29">
        <f>(VLOOKUP(I25,'Residential Rates'!$C$6:$O$30,9,0))*$B$25</f>
        <v>-0.2</v>
      </c>
      <c r="J33" s="29">
        <f>(VLOOKUP(J25,'Residential Rates'!$C$6:$O$30,9,0))*$B$25</f>
        <v>-0.2</v>
      </c>
      <c r="K33" s="29">
        <f>(VLOOKUP(K25,'Residential Rates'!$C$6:$O$30,9,0))*$B$25</f>
        <v>-0.2</v>
      </c>
      <c r="L33" s="29">
        <f>(VLOOKUP(L25,'Residential Rates'!$C$6:$O$30,9,0))*$B$25</f>
        <v>-0.2</v>
      </c>
      <c r="M33" s="29">
        <f>(VLOOKUP(M25,'Residential Rates'!$C$6:$O$30,9,0))*$B$25</f>
        <v>-0.2</v>
      </c>
      <c r="N33" s="29">
        <f>(VLOOKUP(N25,'Residential Rates'!$C$6:$O$30,9,0))*$B$25</f>
        <v>-0.2</v>
      </c>
      <c r="O33" s="29">
        <f>(VLOOKUP(O25,'Residential Rates'!$C$6:$O$30,9,0))*$B$25</f>
        <v>-0.2</v>
      </c>
      <c r="P33" s="29">
        <f>(VLOOKUP(P25,'Residential Rates'!$C$6:$O$30,9,0))*$B$25</f>
        <v>-43.74</v>
      </c>
      <c r="Q33" s="29">
        <f>(VLOOKUP(Q25,'Residential Rates'!$C$6:$O$30,9,0))*$B$25</f>
        <v>-43.74</v>
      </c>
      <c r="R33" s="29">
        <f>(VLOOKUP(R25,'Residential Rates'!$C$6:$O$30,9,0))*$B$25</f>
        <v>-1.24</v>
      </c>
      <c r="S33" s="29">
        <f>(VLOOKUP(S25,'Residential Rates'!$C$6:$O$30,9,0))*$B$25</f>
        <v>-1.24</v>
      </c>
      <c r="T33" s="29">
        <f>(VLOOKUP(T25,'Residential Rates'!$C$6:$O$30,9,0))*$B$25</f>
        <v>-1.24</v>
      </c>
      <c r="U33" s="29">
        <f>(VLOOKUP(U25,'Residential Rates'!$C$6:$O$30,9,0))*$B$25</f>
        <v>-1.24</v>
      </c>
      <c r="V33" s="29">
        <f>(VLOOKUP(V25,'Residential Rates'!$C$6:$O$30,9,0))*$B$25</f>
        <v>-1.24</v>
      </c>
      <c r="W33" s="29">
        <f>(VLOOKUP(W25,'Residential Rates'!$C$6:$O$30,9,0))*$B$25</f>
        <v>-1.24</v>
      </c>
      <c r="X33" s="29">
        <f>(VLOOKUP(X25,'Residential Rates'!$C$6:$O$30,9,0))*$B$25</f>
        <v>-1.24</v>
      </c>
      <c r="Y33" s="29">
        <f>(VLOOKUP(Y25,'Residential Rates'!$C$6:$O$30,9,0))*$B$25</f>
        <v>-1.24</v>
      </c>
      <c r="Z33" s="30">
        <f>(VLOOKUP(Z25,'Residential Rates'!$C$6:$O$30,9,0))*$B$25</f>
        <v>-1.24</v>
      </c>
    </row>
    <row r="34" spans="1:27" x14ac:dyDescent="0.2">
      <c r="A34" s="42"/>
      <c r="B34" s="23" t="s">
        <v>17</v>
      </c>
      <c r="C34" s="29">
        <f>VLOOKUP(C25,'Residential Rates'!$C$6:$O$30,10,0)</f>
        <v>0.3</v>
      </c>
      <c r="D34" s="29">
        <f>VLOOKUP(D25,'Residential Rates'!$C$6:$O$30,10,0)</f>
        <v>0.3</v>
      </c>
      <c r="E34" s="29">
        <f>VLOOKUP(E25,'Residential Rates'!$C$6:$O$30,10,0)</f>
        <v>0.3</v>
      </c>
      <c r="F34" s="29">
        <f>VLOOKUP(F25,'Residential Rates'!$C$6:$O$30,10,0)</f>
        <v>0.3</v>
      </c>
      <c r="G34" s="29">
        <f>VLOOKUP(G25,'Residential Rates'!$C$6:$O$30,10,0)</f>
        <v>0.3</v>
      </c>
      <c r="H34" s="29">
        <f>VLOOKUP(H25,'Residential Rates'!$C$6:$O$30,10,0)</f>
        <v>0.3</v>
      </c>
      <c r="I34" s="29">
        <f>VLOOKUP(I25,'Residential Rates'!$C$6:$O$30,10,0)</f>
        <v>0.3</v>
      </c>
      <c r="J34" s="29">
        <f>VLOOKUP(J25,'Residential Rates'!$C$6:$O$30,10,0)</f>
        <v>0.3</v>
      </c>
      <c r="K34" s="29">
        <f>VLOOKUP(K25,'Residential Rates'!$C$6:$O$30,10,0)</f>
        <v>0.3</v>
      </c>
      <c r="L34" s="29">
        <f>VLOOKUP(L25,'Residential Rates'!$C$6:$O$30,10,0)</f>
        <v>0.3</v>
      </c>
      <c r="M34" s="29">
        <f>VLOOKUP(M25,'Residential Rates'!$C$6:$O$30,10,0)</f>
        <v>0.3</v>
      </c>
      <c r="N34" s="29">
        <f>VLOOKUP(N25,'Residential Rates'!$C$6:$O$30,10,0)</f>
        <v>0.3</v>
      </c>
      <c r="O34" s="29">
        <f>VLOOKUP(O25,'Residential Rates'!$C$6:$O$30,10,0)</f>
        <v>0.3</v>
      </c>
      <c r="P34" s="29">
        <f>VLOOKUP(P25,'Residential Rates'!$C$6:$O$30,10,0)</f>
        <v>0.3</v>
      </c>
      <c r="Q34" s="29">
        <f>VLOOKUP(Q25,'Residential Rates'!$C$6:$O$30,10,0)</f>
        <v>0.4</v>
      </c>
      <c r="R34" s="29">
        <f>VLOOKUP(R25,'Residential Rates'!$C$6:$O$30,10,0)</f>
        <v>0.4</v>
      </c>
      <c r="S34" s="29">
        <f>VLOOKUP(S25,'Residential Rates'!$C$6:$O$30,10,0)</f>
        <v>0.4</v>
      </c>
      <c r="T34" s="29">
        <f>VLOOKUP(T25,'Residential Rates'!$C$6:$O$30,10,0)</f>
        <v>0.4</v>
      </c>
      <c r="U34" s="29">
        <f>VLOOKUP(U25,'Residential Rates'!$C$6:$O$30,10,0)</f>
        <v>0.4</v>
      </c>
      <c r="V34" s="29">
        <f>VLOOKUP(V25,'Residential Rates'!$C$6:$O$30,10,0)</f>
        <v>0.4</v>
      </c>
      <c r="W34" s="29">
        <f>VLOOKUP(W25,'Residential Rates'!$C$6:$O$30,10,0)</f>
        <v>0.4</v>
      </c>
      <c r="X34" s="29">
        <f>VLOOKUP(X25,'Residential Rates'!$C$6:$O$30,10,0)</f>
        <v>0.4</v>
      </c>
      <c r="Y34" s="29">
        <f>VLOOKUP(Y25,'Residential Rates'!$C$6:$O$30,10,0)</f>
        <v>0.4</v>
      </c>
      <c r="Z34" s="30">
        <f>VLOOKUP(Z25,'Residential Rates'!$C$6:$O$30,10,0)</f>
        <v>0.4</v>
      </c>
    </row>
    <row r="35" spans="1:27" x14ac:dyDescent="0.2">
      <c r="A35" s="42"/>
      <c r="B35" s="31" t="s">
        <v>21</v>
      </c>
      <c r="C35" s="32">
        <f>SUM(C26:C34)</f>
        <v>333.20800000000008</v>
      </c>
      <c r="D35" s="32">
        <f t="shared" ref="D35:Z35" si="28">SUM(D26:D34)</f>
        <v>279.93800000000005</v>
      </c>
      <c r="E35" s="32">
        <f t="shared" si="28"/>
        <v>271.93400000000008</v>
      </c>
      <c r="F35" s="32">
        <f t="shared" si="28"/>
        <v>298.53400000000005</v>
      </c>
      <c r="G35" s="32">
        <f t="shared" si="28"/>
        <v>158.51400000000004</v>
      </c>
      <c r="H35" s="32">
        <f t="shared" si="28"/>
        <v>273.4740000000001</v>
      </c>
      <c r="I35" s="32">
        <f t="shared" si="28"/>
        <v>244.39400000000006</v>
      </c>
      <c r="J35" s="32">
        <f t="shared" si="28"/>
        <v>257.01400000000001</v>
      </c>
      <c r="K35" s="32">
        <f t="shared" si="28"/>
        <v>249.59400000000005</v>
      </c>
      <c r="L35" s="32">
        <f t="shared" si="28"/>
        <v>252.31400000000005</v>
      </c>
      <c r="M35" s="32">
        <f t="shared" si="28"/>
        <v>257.37400000000002</v>
      </c>
      <c r="N35" s="32">
        <f t="shared" si="28"/>
        <v>265.03400000000005</v>
      </c>
      <c r="O35" s="32">
        <f t="shared" si="28"/>
        <v>260.45400000000006</v>
      </c>
      <c r="P35" s="32">
        <f t="shared" si="28"/>
        <v>216.05400000000003</v>
      </c>
      <c r="Q35" s="32">
        <f t="shared" si="28"/>
        <v>232.81800000000001</v>
      </c>
      <c r="R35" s="32">
        <f t="shared" si="28"/>
        <v>283.49799999999999</v>
      </c>
      <c r="S35" s="32">
        <f t="shared" si="28"/>
        <v>285.47799999999995</v>
      </c>
      <c r="T35" s="32">
        <f t="shared" si="28"/>
        <v>274.91799999999995</v>
      </c>
      <c r="U35" s="32">
        <f t="shared" si="28"/>
        <v>283.35799999999995</v>
      </c>
      <c r="V35" s="32">
        <f t="shared" si="28"/>
        <v>271.77799999999996</v>
      </c>
      <c r="W35" s="32">
        <f t="shared" si="28"/>
        <v>261.79799999999994</v>
      </c>
      <c r="X35" s="32">
        <f t="shared" si="28"/>
        <v>281.59799999999996</v>
      </c>
      <c r="Y35" s="32">
        <f t="shared" si="28"/>
        <v>285.07799999999997</v>
      </c>
      <c r="Z35" s="33">
        <f t="shared" si="28"/>
        <v>271.13799999999998</v>
      </c>
    </row>
    <row r="36" spans="1:27" x14ac:dyDescent="0.2">
      <c r="A36" s="42"/>
      <c r="B36" s="23" t="s">
        <v>22</v>
      </c>
      <c r="C36" s="29">
        <f>(VLOOKUP(C25,'Residential Rates'!$C$6:$O$30,11,0))*C35</f>
        <v>15.633119736000005</v>
      </c>
      <c r="D36" s="29">
        <f>(VLOOKUP(D25,'Residential Rates'!$C$6:$O$30,11,0))*D35</f>
        <v>13.133851146000001</v>
      </c>
      <c r="E36" s="29">
        <f>(VLOOKUP(E25,'Residential Rates'!$C$6:$O$30,11,0))*E35</f>
        <v>12.758327478000004</v>
      </c>
      <c r="F36" s="29">
        <f>(VLOOKUP(F25,'Residential Rates'!$C$6:$O$30,11,0))*F35</f>
        <v>14.006319678000002</v>
      </c>
      <c r="G36" s="29">
        <f>(VLOOKUP(G25,'Residential Rates'!$C$6:$O$30,11,0))*G35</f>
        <v>7.4370013380000017</v>
      </c>
      <c r="H36" s="29">
        <f>(VLOOKUP(H25,'Residential Rates'!$C$6:$O$30,11,0))*H35</f>
        <v>12.830579658000005</v>
      </c>
      <c r="I36" s="29">
        <f>(VLOOKUP(I25,'Residential Rates'!$C$6:$O$30,11,0))*I35</f>
        <v>11.466233298000002</v>
      </c>
      <c r="J36" s="29">
        <f>(VLOOKUP(J25,'Residential Rates'!$C$6:$O$30,11,0))*J35</f>
        <v>12.058325838</v>
      </c>
      <c r="K36" s="29">
        <f>(VLOOKUP(K25,'Residential Rates'!$C$6:$O$30,11,0))*K35</f>
        <v>11.710201698000002</v>
      </c>
      <c r="L36" s="29">
        <f>(VLOOKUP(L25,'Residential Rates'!$C$6:$O$30,11,0))*L35</f>
        <v>11.837815938000002</v>
      </c>
      <c r="M36" s="29">
        <f>(VLOOKUP(M25,'Residential Rates'!$C$6:$O$30,11,0))*M35</f>
        <v>12.075215958000001</v>
      </c>
      <c r="N36" s="29">
        <f>(VLOOKUP(N25,'Residential Rates'!$C$6:$O$30,11,0))*N35</f>
        <v>11.682168652000001</v>
      </c>
      <c r="O36" s="29">
        <f>(VLOOKUP(O25,'Residential Rates'!$C$6:$O$30,11,0))*O35</f>
        <v>11.480291412000003</v>
      </c>
      <c r="P36" s="29">
        <f>(VLOOKUP(P25,'Residential Rates'!$C$6:$O$30,11,0))*P35</f>
        <v>9.5232282120000011</v>
      </c>
      <c r="Q36" s="29">
        <f>(VLOOKUP(Q25,'Residential Rates'!$C$6:$O$30,11,0))*Q35</f>
        <v>0</v>
      </c>
      <c r="R36" s="29">
        <f>(VLOOKUP(R25,'Residential Rates'!$C$6:$O$30,11,0))*R35</f>
        <v>0</v>
      </c>
      <c r="S36" s="29">
        <f>(VLOOKUP(S25,'Residential Rates'!$C$6:$O$30,11,0))*S35</f>
        <v>0</v>
      </c>
      <c r="T36" s="29">
        <f>(VLOOKUP(T25,'Residential Rates'!$C$6:$O$30,11,0))*T35</f>
        <v>0</v>
      </c>
      <c r="U36" s="29">
        <f>(VLOOKUP(U25,'Residential Rates'!$C$6:$O$30,11,0))*U35</f>
        <v>0</v>
      </c>
      <c r="V36" s="29">
        <f>(VLOOKUP(V25,'Residential Rates'!$C$6:$O$30,11,0))*V35</f>
        <v>0</v>
      </c>
      <c r="W36" s="29">
        <f>(VLOOKUP(W25,'Residential Rates'!$C$6:$O$30,11,0))*W35</f>
        <v>0</v>
      </c>
      <c r="X36" s="29">
        <f>(VLOOKUP(X25,'Residential Rates'!$C$6:$O$30,11,0))*X35</f>
        <v>0</v>
      </c>
      <c r="Y36" s="29">
        <f>(VLOOKUP(Y25,'Residential Rates'!$C$6:$O$30,11,0))*Y35</f>
        <v>0</v>
      </c>
      <c r="Z36" s="30">
        <f>(VLOOKUP(Z25,'Residential Rates'!$C$6:$O$30,11,0))*Z35</f>
        <v>0</v>
      </c>
    </row>
    <row r="37" spans="1:27" x14ac:dyDescent="0.2">
      <c r="A37" s="42"/>
      <c r="B37" s="23" t="s">
        <v>23</v>
      </c>
      <c r="C37" s="29">
        <f>(VLOOKUP(C25,'Residential Rates'!$C$6:$O$30,12,0))*C35</f>
        <v>19.699590168000004</v>
      </c>
      <c r="D37" s="29">
        <f>(VLOOKUP(D25,'Residential Rates'!$C$6:$O$30,12,0))*D35</f>
        <v>16.118830040000002</v>
      </c>
      <c r="E37" s="29">
        <f>(VLOOKUP(E25,'Residential Rates'!$C$6:$O$30,12,0))*E35</f>
        <v>15.621792498000005</v>
      </c>
      <c r="F37" s="29">
        <f>(VLOOKUP(F25,'Residential Rates'!$C$6:$O$30,12,0))*F35</f>
        <v>8.1849066780000008</v>
      </c>
      <c r="G37" s="29">
        <f>(VLOOKUP(G25,'Residential Rates'!$C$6:$O$30,12,0))*G35</f>
        <v>1.4770334520000004</v>
      </c>
      <c r="H37" s="29">
        <f>(VLOOKUP(H25,'Residential Rates'!$C$6:$O$30,12,0))*H35</f>
        <v>2.4374737620000011</v>
      </c>
      <c r="I37" s="29">
        <f>(VLOOKUP(I25,'Residential Rates'!$C$6:$O$30,12,0))*I35</f>
        <v>4.548905522000001</v>
      </c>
      <c r="J37" s="29">
        <f>(VLOOKUP(J25,'Residential Rates'!$C$6:$O$30,12,0))*J35</f>
        <v>-1.61533299</v>
      </c>
      <c r="K37" s="29">
        <f>(VLOOKUP(K25,'Residential Rates'!$C$6:$O$30,12,0))*K35</f>
        <v>2.1125636160000001</v>
      </c>
      <c r="L37" s="29">
        <f>(VLOOKUP(L25,'Residential Rates'!$C$6:$O$30,12,0))*L35</f>
        <v>3.5235650100000009</v>
      </c>
      <c r="M37" s="29">
        <f>(VLOOKUP(M25,'Residential Rates'!$C$6:$O$30,12,0))*M35</f>
        <v>4.6504908060000005</v>
      </c>
      <c r="N37" s="29">
        <f>(VLOOKUP(N25,'Residential Rates'!$C$6:$O$30,12,0))*N35</f>
        <v>3.9291290500000007</v>
      </c>
      <c r="O37" s="29">
        <f>(VLOOKUP(O25,'Residential Rates'!$C$6:$O$30,12,0))*O35</f>
        <v>4.8113667420000015</v>
      </c>
      <c r="P37" s="29">
        <f>(VLOOKUP(P25,'Residential Rates'!$C$6:$O$30,12,0))*P35</f>
        <v>2.8672526340000002</v>
      </c>
      <c r="Q37" s="29">
        <f>(VLOOKUP(Q25,'Residential Rates'!$C$6:$O$30,12,0))*Q35</f>
        <v>4.4342516280000002</v>
      </c>
      <c r="R37" s="29">
        <f>(VLOOKUP(R25,'Residential Rates'!$C$6:$O$30,12,0))*R35</f>
        <v>4.5543953699999999</v>
      </c>
      <c r="S37" s="29">
        <f>(VLOOKUP(S25,'Residential Rates'!$C$6:$O$30,12,0))*S35</f>
        <v>7.1677816239999981</v>
      </c>
      <c r="T37" s="29">
        <f>(VLOOKUP(T25,'Residential Rates'!$C$6:$O$30,12,0))*T35</f>
        <v>8.4553780079999985</v>
      </c>
      <c r="U37" s="29">
        <f>(VLOOKUP(U25,'Residential Rates'!$C$6:$O$30,12,0))*U35</f>
        <v>11.189524061999998</v>
      </c>
      <c r="V37" s="29">
        <f>(VLOOKUP(V25,'Residential Rates'!$C$6:$O$30,12,0))*V35</f>
        <v>11.210298943999998</v>
      </c>
      <c r="W37" s="29">
        <f>(VLOOKUP(W25,'Residential Rates'!$C$6:$O$30,12,0))*W35</f>
        <v>10.941062015999998</v>
      </c>
      <c r="X37" s="29">
        <f>(VLOOKUP(X25,'Residential Rates'!$C$6:$O$30,12,0))*X35</f>
        <v>10.220599409999998</v>
      </c>
      <c r="Y37" s="29">
        <f>(VLOOKUP(Y25,'Residential Rates'!$C$6:$O$30,12,0))*Y35</f>
        <v>9.0757432080000005</v>
      </c>
      <c r="Z37" s="30">
        <f>(VLOOKUP(Z25,'Residential Rates'!$C$6:$O$30,12,0))*Z35</f>
        <v>7.7643077680000001</v>
      </c>
    </row>
    <row r="38" spans="1:27" x14ac:dyDescent="0.2">
      <c r="A38" s="42"/>
      <c r="B38" s="31" t="s">
        <v>24</v>
      </c>
      <c r="C38" s="34">
        <f>SUM(C35:C37)</f>
        <v>368.5407099040001</v>
      </c>
      <c r="D38" s="34">
        <f t="shared" ref="D38:Z38" si="29">SUM(D35:D37)</f>
        <v>309.19068118600001</v>
      </c>
      <c r="E38" s="34">
        <f t="shared" si="29"/>
        <v>300.31411997600009</v>
      </c>
      <c r="F38" s="34">
        <f t="shared" si="29"/>
        <v>320.72522635600006</v>
      </c>
      <c r="G38" s="34">
        <f t="shared" si="29"/>
        <v>167.42803479000003</v>
      </c>
      <c r="H38" s="34">
        <f t="shared" si="29"/>
        <v>288.7420534200001</v>
      </c>
      <c r="I38" s="34">
        <f t="shared" si="29"/>
        <v>260.40913882000007</v>
      </c>
      <c r="J38" s="34">
        <f t="shared" si="29"/>
        <v>267.45699284799997</v>
      </c>
      <c r="K38" s="34">
        <f t="shared" si="29"/>
        <v>263.41676531400003</v>
      </c>
      <c r="L38" s="34">
        <f t="shared" si="29"/>
        <v>267.67538094800005</v>
      </c>
      <c r="M38" s="34">
        <f t="shared" si="29"/>
        <v>274.09970676400002</v>
      </c>
      <c r="N38" s="34">
        <f t="shared" si="29"/>
        <v>280.64529770200011</v>
      </c>
      <c r="O38" s="34">
        <f t="shared" si="29"/>
        <v>276.74565815400007</v>
      </c>
      <c r="P38" s="34">
        <f t="shared" si="29"/>
        <v>228.44448084600003</v>
      </c>
      <c r="Q38" s="34">
        <f t="shared" si="29"/>
        <v>237.25225162800001</v>
      </c>
      <c r="R38" s="34">
        <f t="shared" si="29"/>
        <v>288.05239537</v>
      </c>
      <c r="S38" s="34">
        <f t="shared" si="29"/>
        <v>292.64578162399994</v>
      </c>
      <c r="T38" s="34">
        <f t="shared" si="29"/>
        <v>283.37337800799997</v>
      </c>
      <c r="U38" s="34">
        <f t="shared" si="29"/>
        <v>294.54752406199992</v>
      </c>
      <c r="V38" s="34">
        <f t="shared" si="29"/>
        <v>282.98829894399995</v>
      </c>
      <c r="W38" s="34">
        <f t="shared" si="29"/>
        <v>272.73906201599993</v>
      </c>
      <c r="X38" s="34">
        <f t="shared" si="29"/>
        <v>291.81859940999993</v>
      </c>
      <c r="Y38" s="34">
        <f t="shared" si="29"/>
        <v>294.15374320799998</v>
      </c>
      <c r="Z38" s="35">
        <f t="shared" si="29"/>
        <v>278.90230776799996</v>
      </c>
    </row>
    <row r="39" spans="1:27" x14ac:dyDescent="0.2">
      <c r="A39" s="42"/>
      <c r="B39" s="23" t="s">
        <v>37</v>
      </c>
      <c r="C39" s="29">
        <f>(VLOOKUP(C25,'Residential Rates'!$C$6:$O$30,13,0))*$B$25</f>
        <v>52.24</v>
      </c>
      <c r="D39" s="29">
        <f>(VLOOKUP(D25,'Residential Rates'!$C$6:$O$30,13,0))*$B$25</f>
        <v>52.24</v>
      </c>
      <c r="E39" s="29">
        <f>(VLOOKUP(E25,'Residential Rates'!$C$6:$O$30,13,0))*$B$25</f>
        <v>52.24</v>
      </c>
      <c r="F39" s="29">
        <f>(VLOOKUP(F25,'Residential Rates'!$C$6:$O$30,13,0))*$B$25</f>
        <v>52.24</v>
      </c>
      <c r="G39" s="29">
        <f>(VLOOKUP(G25,'Residential Rates'!$C$6:$O$30,13,0))*$B$25</f>
        <v>52.24</v>
      </c>
      <c r="H39" s="29">
        <f>(VLOOKUP(H25,'Residential Rates'!$C$6:$O$30,13,0))*$B$25</f>
        <v>52.24</v>
      </c>
      <c r="I39" s="29">
        <f>(VLOOKUP(I25,'Residential Rates'!$C$6:$O$30,13,0))*$B$25</f>
        <v>52.24</v>
      </c>
      <c r="J39" s="29">
        <f>(VLOOKUP(J25,'Residential Rates'!$C$6:$O$30,13,0))*$B$25</f>
        <v>52.24</v>
      </c>
      <c r="K39" s="29">
        <f>(VLOOKUP(K25,'Residential Rates'!$C$6:$O$30,13,0))*$B$25</f>
        <v>52.24</v>
      </c>
      <c r="L39" s="29">
        <f>(VLOOKUP(L25,'Residential Rates'!$C$6:$O$30,13,0))*$B$25</f>
        <v>52.24</v>
      </c>
      <c r="M39" s="29">
        <f>(VLOOKUP(M25,'Residential Rates'!$C$6:$O$30,13,0))*$B$25</f>
        <v>52.24</v>
      </c>
      <c r="N39" s="29">
        <f>(VLOOKUP(N25,'Residential Rates'!$C$6:$O$30,13,0))*$B$25</f>
        <v>52.24</v>
      </c>
      <c r="O39" s="29">
        <f>(VLOOKUP(O25,'Residential Rates'!$C$6:$O$30,13,0))*$B$25</f>
        <v>52.24</v>
      </c>
      <c r="P39" s="29">
        <f>(VLOOKUP(P25,'Residential Rates'!$C$6:$O$30,13,0))*$B$25</f>
        <v>52.24</v>
      </c>
      <c r="Q39" s="29">
        <f>(VLOOKUP(Q25,'Residential Rates'!$C$6:$O$30,13,0))*$B$25</f>
        <v>52.24</v>
      </c>
      <c r="R39" s="29">
        <f>(VLOOKUP(R25,'Residential Rates'!$C$6:$O$30,13,0))*$B$25</f>
        <v>52.24</v>
      </c>
      <c r="S39" s="29">
        <f>(VLOOKUP(S25,'Residential Rates'!$C$6:$O$30,13,0))*$B$25</f>
        <v>52.24</v>
      </c>
      <c r="T39" s="29">
        <f>(VLOOKUP(T25,'Residential Rates'!$C$6:$O$30,13,0))*$B$25</f>
        <v>52.24</v>
      </c>
      <c r="U39" s="29">
        <f>(VLOOKUP(U25,'Residential Rates'!$C$6:$O$30,13,0))*$B$25</f>
        <v>52.24</v>
      </c>
      <c r="V39" s="29">
        <f>(VLOOKUP(V25,'Residential Rates'!$C$6:$O$30,13,0))*$B$25</f>
        <v>52.24</v>
      </c>
      <c r="W39" s="29">
        <f>(VLOOKUP(W25,'Residential Rates'!$C$6:$O$30,13,0))*$B$25</f>
        <v>52.24</v>
      </c>
      <c r="X39" s="29">
        <f>(VLOOKUP(X25,'Residential Rates'!$C$6:$O$30,13,0))*$B$25</f>
        <v>52.24</v>
      </c>
      <c r="Y39" s="29">
        <f>(VLOOKUP(Y25,'Residential Rates'!$C$6:$O$30,13,0))*$B$25</f>
        <v>52.24</v>
      </c>
      <c r="Z39" s="30">
        <f>(VLOOKUP(Z25,'Residential Rates'!$C$6:$O$30,13,0))*$B$25</f>
        <v>52.24</v>
      </c>
    </row>
    <row r="40" spans="1:27" x14ac:dyDescent="0.2">
      <c r="A40" s="42"/>
      <c r="B40" s="23" t="s">
        <v>30</v>
      </c>
      <c r="C40" s="36">
        <f>+C28/C38</f>
        <v>0.22412720706354583</v>
      </c>
      <c r="D40" s="36">
        <f t="shared" ref="D40:Z40" si="30">+D28/D38</f>
        <v>0.27128890068177786</v>
      </c>
      <c r="E40" s="36">
        <f t="shared" si="30"/>
        <v>0.2519362060167083</v>
      </c>
      <c r="F40" s="36">
        <f t="shared" si="30"/>
        <v>0.31883990280980573</v>
      </c>
      <c r="G40" s="36">
        <f t="shared" si="30"/>
        <v>-0.22552973310211305</v>
      </c>
      <c r="H40" s="36">
        <f t="shared" si="30"/>
        <v>0.11657463677810258</v>
      </c>
      <c r="I40" s="36">
        <f t="shared" si="30"/>
        <v>1.7587708406676873E-2</v>
      </c>
      <c r="J40" s="36">
        <f t="shared" si="30"/>
        <v>6.4309404726520011E-2</v>
      </c>
      <c r="K40" s="36">
        <f t="shared" si="30"/>
        <v>3.7127477396292421E-2</v>
      </c>
      <c r="L40" s="36">
        <f t="shared" si="30"/>
        <v>4.6698355133482791E-2</v>
      </c>
      <c r="M40" s="36">
        <f t="shared" si="30"/>
        <v>6.4064278679141995E-2</v>
      </c>
      <c r="N40" s="36">
        <f t="shared" si="30"/>
        <v>6.9411460514419904E-2</v>
      </c>
      <c r="O40" s="36">
        <f t="shared" si="30"/>
        <v>5.3840049738769991E-2</v>
      </c>
      <c r="P40" s="36">
        <f t="shared" si="30"/>
        <v>6.1459134175645531E-2</v>
      </c>
      <c r="Q40" s="36">
        <f t="shared" si="30"/>
        <v>7.8819062292064965E-2</v>
      </c>
      <c r="R40" s="36">
        <f t="shared" si="30"/>
        <v>0.12261658145432835</v>
      </c>
      <c r="S40" s="36">
        <f t="shared" si="30"/>
        <v>9.540544150358693E-2</v>
      </c>
      <c r="T40" s="36">
        <f t="shared" si="30"/>
        <v>6.1261929832766106E-2</v>
      </c>
      <c r="U40" s="36">
        <f t="shared" si="30"/>
        <v>8.7591977159411818E-2</v>
      </c>
      <c r="V40" s="36">
        <f t="shared" si="30"/>
        <v>5.0249427460652606E-2</v>
      </c>
      <c r="W40" s="36">
        <f t="shared" si="30"/>
        <v>1.554599465386174E-2</v>
      </c>
      <c r="X40" s="36">
        <f t="shared" si="30"/>
        <v>8.2379944419595508E-2</v>
      </c>
      <c r="Y40" s="36">
        <f t="shared" si="30"/>
        <v>9.3556518097885455E-2</v>
      </c>
      <c r="Z40" s="37">
        <f t="shared" si="30"/>
        <v>7.285705221522526E-2</v>
      </c>
    </row>
    <row r="41" spans="1:27" ht="13.5" thickBot="1" x14ac:dyDescent="0.25">
      <c r="A41" s="43"/>
      <c r="B41" s="38" t="s">
        <v>35</v>
      </c>
      <c r="C41" s="39">
        <f>(C28+C39)/C38</f>
        <v>0.36587545521124115</v>
      </c>
      <c r="D41" s="39">
        <f t="shared" ref="D41:Z41" si="31">(D28+D39)/D38</f>
        <v>0.44024612733433005</v>
      </c>
      <c r="E41" s="39">
        <f t="shared" si="31"/>
        <v>0.42588740086620391</v>
      </c>
      <c r="F41" s="39">
        <f t="shared" si="31"/>
        <v>0.48172076065044966</v>
      </c>
      <c r="G41" s="39">
        <f t="shared" si="31"/>
        <v>8.6484918837886546E-2</v>
      </c>
      <c r="H41" s="39">
        <f t="shared" si="31"/>
        <v>0.29749736480210964</v>
      </c>
      <c r="I41" s="39">
        <f t="shared" si="31"/>
        <v>0.21819510735095632</v>
      </c>
      <c r="J41" s="39">
        <f t="shared" si="31"/>
        <v>0.2596305269889273</v>
      </c>
      <c r="K41" s="39">
        <f t="shared" si="31"/>
        <v>0.23544439142311407</v>
      </c>
      <c r="L41" s="39">
        <f t="shared" si="31"/>
        <v>0.24186012090733411</v>
      </c>
      <c r="M41" s="39">
        <f t="shared" si="31"/>
        <v>0.25465185944214758</v>
      </c>
      <c r="N41" s="39">
        <f t="shared" si="31"/>
        <v>0.25555389877280266</v>
      </c>
      <c r="O41" s="39">
        <f t="shared" si="31"/>
        <v>0.24260543217859176</v>
      </c>
      <c r="P41" s="39">
        <f t="shared" si="31"/>
        <v>0.29013614053858872</v>
      </c>
      <c r="Q41" s="39">
        <f t="shared" si="31"/>
        <v>0.29900664593578008</v>
      </c>
      <c r="R41" s="39">
        <f t="shared" si="31"/>
        <v>0.3039724765611832</v>
      </c>
      <c r="S41" s="39">
        <f t="shared" si="31"/>
        <v>0.2739147632853699</v>
      </c>
      <c r="T41" s="39">
        <f t="shared" si="31"/>
        <v>0.24561234541247237</v>
      </c>
      <c r="U41" s="39">
        <f t="shared" si="31"/>
        <v>0.26494875571784882</v>
      </c>
      <c r="V41" s="39">
        <f t="shared" si="31"/>
        <v>0.23485069965084196</v>
      </c>
      <c r="W41" s="39">
        <f t="shared" si="31"/>
        <v>0.20708438161559223</v>
      </c>
      <c r="X41" s="39">
        <f t="shared" si="31"/>
        <v>0.26139526457265994</v>
      </c>
      <c r="Y41" s="39">
        <f t="shared" si="31"/>
        <v>0.27115072251044131</v>
      </c>
      <c r="Z41" s="40">
        <f t="shared" si="31"/>
        <v>0.26016278094176898</v>
      </c>
    </row>
    <row r="42" spans="1:27" x14ac:dyDescent="0.2">
      <c r="A42" s="25"/>
    </row>
    <row r="44" spans="1:27" x14ac:dyDescent="0.2">
      <c r="B44" s="24"/>
      <c r="C44" s="5">
        <v>2022</v>
      </c>
      <c r="D44" s="5">
        <v>2022</v>
      </c>
      <c r="E44" s="5">
        <v>2023</v>
      </c>
      <c r="F44" s="5">
        <v>2023</v>
      </c>
      <c r="G44" s="5">
        <v>2023</v>
      </c>
      <c r="H44" s="5">
        <v>2023</v>
      </c>
      <c r="I44" s="5">
        <v>2023</v>
      </c>
      <c r="J44" s="5">
        <v>2023</v>
      </c>
      <c r="K44" s="5">
        <v>2023</v>
      </c>
      <c r="L44" s="5">
        <v>2023</v>
      </c>
      <c r="M44" s="5">
        <v>2023</v>
      </c>
      <c r="N44" s="5">
        <v>2023</v>
      </c>
      <c r="O44" s="5">
        <v>2023</v>
      </c>
      <c r="P44" s="5">
        <v>2023</v>
      </c>
      <c r="Q44" s="5">
        <v>2024</v>
      </c>
      <c r="R44" s="5">
        <v>2024</v>
      </c>
      <c r="S44" s="5">
        <v>2024</v>
      </c>
      <c r="T44" s="5">
        <v>2024</v>
      </c>
      <c r="U44" s="5">
        <v>2024</v>
      </c>
      <c r="V44" s="5">
        <v>2024</v>
      </c>
      <c r="W44" s="5">
        <v>2024</v>
      </c>
      <c r="X44" s="5">
        <v>2024</v>
      </c>
      <c r="Y44" s="5">
        <v>2024</v>
      </c>
      <c r="Z44" s="5">
        <v>2024</v>
      </c>
    </row>
    <row r="45" spans="1:27" ht="13.5" thickBot="1" x14ac:dyDescent="0.25">
      <c r="B45" s="24"/>
      <c r="C45" s="6" t="s">
        <v>1</v>
      </c>
      <c r="D45" s="5" t="s">
        <v>2</v>
      </c>
      <c r="E45" s="5" t="s">
        <v>3</v>
      </c>
      <c r="F45" s="6" t="s">
        <v>4</v>
      </c>
      <c r="G45" s="5" t="s">
        <v>5</v>
      </c>
      <c r="H45" s="5" t="s">
        <v>6</v>
      </c>
      <c r="I45" s="6" t="s">
        <v>7</v>
      </c>
      <c r="J45" s="5" t="s">
        <v>8</v>
      </c>
      <c r="K45" s="5" t="s">
        <v>9</v>
      </c>
      <c r="L45" s="6" t="s">
        <v>10</v>
      </c>
      <c r="M45" s="5" t="s">
        <v>11</v>
      </c>
      <c r="N45" s="5" t="s">
        <v>12</v>
      </c>
      <c r="O45" s="6" t="s">
        <v>1</v>
      </c>
      <c r="P45" s="5" t="s">
        <v>2</v>
      </c>
      <c r="Q45" s="5" t="s">
        <v>3</v>
      </c>
      <c r="R45" s="6" t="s">
        <v>4</v>
      </c>
      <c r="S45" s="5" t="s">
        <v>5</v>
      </c>
      <c r="T45" s="5" t="s">
        <v>6</v>
      </c>
      <c r="U45" s="6" t="s">
        <v>7</v>
      </c>
      <c r="V45" s="5" t="s">
        <v>8</v>
      </c>
      <c r="W45" s="5" t="s">
        <v>9</v>
      </c>
      <c r="X45" s="6" t="s">
        <v>10</v>
      </c>
      <c r="Y45" s="5" t="s">
        <v>11</v>
      </c>
      <c r="Z45" s="5" t="s">
        <v>12</v>
      </c>
      <c r="AA45" s="2"/>
    </row>
    <row r="46" spans="1:27" ht="13.5" hidden="1" thickBot="1" x14ac:dyDescent="0.25">
      <c r="B46" s="24">
        <v>3000</v>
      </c>
      <c r="C46" s="4" t="str">
        <f>C44&amp;C45</f>
        <v>2022November</v>
      </c>
      <c r="D46" s="4" t="str">
        <f t="shared" ref="D46" si="32">D44&amp;D45</f>
        <v>2022December</v>
      </c>
      <c r="E46" s="4" t="str">
        <f t="shared" ref="E46" si="33">E44&amp;E45</f>
        <v>2023January</v>
      </c>
      <c r="F46" s="4" t="str">
        <f t="shared" ref="F46" si="34">F44&amp;F45</f>
        <v>2023February</v>
      </c>
      <c r="G46" s="4" t="str">
        <f t="shared" ref="G46" si="35">G44&amp;G45</f>
        <v>2023March</v>
      </c>
      <c r="H46" s="4" t="str">
        <f t="shared" ref="H46" si="36">H44&amp;H45</f>
        <v>2023April</v>
      </c>
      <c r="I46" s="4" t="str">
        <f t="shared" ref="I46" si="37">I44&amp;I45</f>
        <v>2023May</v>
      </c>
      <c r="J46" s="4" t="str">
        <f t="shared" ref="J46" si="38">J44&amp;J45</f>
        <v>2023June</v>
      </c>
      <c r="K46" s="4" t="str">
        <f t="shared" ref="K46" si="39">K44&amp;K45</f>
        <v>2023July</v>
      </c>
      <c r="L46" s="4" t="str">
        <f t="shared" ref="L46" si="40">L44&amp;L45</f>
        <v>2023August</v>
      </c>
      <c r="M46" s="4" t="str">
        <f t="shared" ref="M46" si="41">M44&amp;M45</f>
        <v>2023September</v>
      </c>
      <c r="N46" s="4" t="str">
        <f t="shared" ref="N46" si="42">N44&amp;N45</f>
        <v>2023October</v>
      </c>
      <c r="O46" s="4" t="str">
        <f t="shared" ref="O46" si="43">O44&amp;O45</f>
        <v>2023November</v>
      </c>
      <c r="P46" s="4" t="str">
        <f t="shared" ref="P46" si="44">P44&amp;P45</f>
        <v>2023December</v>
      </c>
      <c r="Q46" s="4" t="str">
        <f t="shared" ref="Q46" si="45">Q44&amp;Q45</f>
        <v>2024January</v>
      </c>
      <c r="R46" s="4" t="str">
        <f t="shared" ref="R46" si="46">R44&amp;R45</f>
        <v>2024February</v>
      </c>
      <c r="S46" s="4" t="str">
        <f t="shared" ref="S46" si="47">S44&amp;S45</f>
        <v>2024March</v>
      </c>
      <c r="T46" s="4" t="str">
        <f t="shared" ref="T46" si="48">T44&amp;T45</f>
        <v>2024April</v>
      </c>
      <c r="U46" s="4" t="str">
        <f t="shared" ref="U46" si="49">U44&amp;U45</f>
        <v>2024May</v>
      </c>
      <c r="V46" s="4" t="str">
        <f t="shared" ref="V46" si="50">V44&amp;V45</f>
        <v>2024June</v>
      </c>
      <c r="W46" s="4" t="str">
        <f t="shared" ref="W46" si="51">W44&amp;W45</f>
        <v>2024July</v>
      </c>
      <c r="X46" s="4" t="str">
        <f t="shared" ref="X46" si="52">X44&amp;X45</f>
        <v>2024August</v>
      </c>
      <c r="Y46" s="4" t="str">
        <f t="shared" ref="Y46" si="53">Y44&amp;Y45</f>
        <v>2024September</v>
      </c>
      <c r="Z46" s="4" t="str">
        <f t="shared" ref="Z46" si="54">Z44&amp;Z45</f>
        <v>2024October</v>
      </c>
      <c r="AA46" s="2"/>
    </row>
    <row r="47" spans="1:27" ht="12.75" customHeight="1" x14ac:dyDescent="0.2">
      <c r="A47" s="41" t="s">
        <v>38</v>
      </c>
      <c r="B47" s="26" t="s">
        <v>13</v>
      </c>
      <c r="C47" s="27">
        <f>VLOOKUP(C46,'Residential Rates'!$C$6:$O$30,2,0)</f>
        <v>17.5</v>
      </c>
      <c r="D47" s="27">
        <f>VLOOKUP(D46,'Residential Rates'!$C$6:$O$30,2,0)</f>
        <v>17.5</v>
      </c>
      <c r="E47" s="27">
        <f>VLOOKUP(E46,'Residential Rates'!$C$6:$O$30,2,0)</f>
        <v>17.5</v>
      </c>
      <c r="F47" s="27">
        <f>VLOOKUP(F46,'Residential Rates'!$C$6:$O$30,2,0)</f>
        <v>17.5</v>
      </c>
      <c r="G47" s="27">
        <f>VLOOKUP(G46,'Residential Rates'!$C$6:$O$30,2,0)</f>
        <v>17.5</v>
      </c>
      <c r="H47" s="27">
        <f>VLOOKUP(H46,'Residential Rates'!$C$6:$O$30,2,0)</f>
        <v>17.5</v>
      </c>
      <c r="I47" s="27">
        <f>VLOOKUP(I46,'Residential Rates'!$C$6:$O$30,2,0)</f>
        <v>17.5</v>
      </c>
      <c r="J47" s="27">
        <f>VLOOKUP(J46,'Residential Rates'!$C$6:$O$30,2,0)</f>
        <v>17.5</v>
      </c>
      <c r="K47" s="27">
        <f>VLOOKUP(K46,'Residential Rates'!$C$6:$O$30,2,0)</f>
        <v>17.5</v>
      </c>
      <c r="L47" s="27">
        <f>VLOOKUP(L46,'Residential Rates'!$C$6:$O$30,2,0)</f>
        <v>17.5</v>
      </c>
      <c r="M47" s="27">
        <f>VLOOKUP(M46,'Residential Rates'!$C$6:$O$30,2,0)</f>
        <v>17.5</v>
      </c>
      <c r="N47" s="27">
        <f>VLOOKUP(N46,'Residential Rates'!$C$6:$O$30,2,0)</f>
        <v>17.5</v>
      </c>
      <c r="O47" s="27">
        <f>VLOOKUP(O46,'Residential Rates'!$C$6:$O$30,2,0)</f>
        <v>17.5</v>
      </c>
      <c r="P47" s="27">
        <f>VLOOKUP(P46,'Residential Rates'!$C$6:$O$30,2,0)</f>
        <v>17.5</v>
      </c>
      <c r="Q47" s="27">
        <f>VLOOKUP(Q46,'Residential Rates'!$C$6:$O$30,2,0)</f>
        <v>20</v>
      </c>
      <c r="R47" s="27">
        <f>VLOOKUP(R46,'Residential Rates'!$C$6:$O$30,2,0)</f>
        <v>20</v>
      </c>
      <c r="S47" s="27">
        <f>VLOOKUP(S46,'Residential Rates'!$C$6:$O$30,2,0)</f>
        <v>20</v>
      </c>
      <c r="T47" s="27">
        <f>VLOOKUP(T46,'Residential Rates'!$C$6:$O$30,2,0)</f>
        <v>20</v>
      </c>
      <c r="U47" s="27">
        <f>VLOOKUP(U46,'Residential Rates'!$C$6:$O$30,2,0)</f>
        <v>20</v>
      </c>
      <c r="V47" s="27">
        <f>VLOOKUP(V46,'Residential Rates'!$C$6:$O$30,2,0)</f>
        <v>20</v>
      </c>
      <c r="W47" s="27">
        <f>VLOOKUP(W46,'Residential Rates'!$C$6:$O$30,2,0)</f>
        <v>20</v>
      </c>
      <c r="X47" s="27">
        <f>VLOOKUP(X46,'Residential Rates'!$C$6:$O$30,2,0)</f>
        <v>20</v>
      </c>
      <c r="Y47" s="27">
        <f>VLOOKUP(Y46,'Residential Rates'!$C$6:$O$30,2,0)</f>
        <v>20</v>
      </c>
      <c r="Z47" s="28">
        <f>VLOOKUP(Z46,'Residential Rates'!$C$6:$O$30,2,0)</f>
        <v>20</v>
      </c>
    </row>
    <row r="48" spans="1:27" x14ac:dyDescent="0.2">
      <c r="A48" s="42"/>
      <c r="B48" s="23" t="s">
        <v>14</v>
      </c>
      <c r="C48" s="29">
        <f>(VLOOKUP(C46,'Residential Rates'!$C$6:$O$30,3,0))*$B$46</f>
        <v>323.97000000000003</v>
      </c>
      <c r="D48" s="29">
        <f>(VLOOKUP(D46,'Residential Rates'!$C$6:$O$30,3,0))*$B$46</f>
        <v>323.97000000000003</v>
      </c>
      <c r="E48" s="29">
        <f>(VLOOKUP(E46,'Residential Rates'!$C$6:$O$30,3,0))*$B$46</f>
        <v>323.97000000000003</v>
      </c>
      <c r="F48" s="29">
        <f>(VLOOKUP(F46,'Residential Rates'!$C$6:$O$30,3,0))*$B$46</f>
        <v>323.97000000000003</v>
      </c>
      <c r="G48" s="29">
        <f>(VLOOKUP(G46,'Residential Rates'!$C$6:$O$30,3,0))*$B$46</f>
        <v>323.97000000000003</v>
      </c>
      <c r="H48" s="29">
        <f>(VLOOKUP(H46,'Residential Rates'!$C$6:$O$30,3,0))*$B$46</f>
        <v>323.97000000000003</v>
      </c>
      <c r="I48" s="29">
        <f>(VLOOKUP(I46,'Residential Rates'!$C$6:$O$30,3,0))*$B$46</f>
        <v>323.97000000000003</v>
      </c>
      <c r="J48" s="29">
        <f>(VLOOKUP(J46,'Residential Rates'!$C$6:$O$30,3,0))*$B$46</f>
        <v>323.97000000000003</v>
      </c>
      <c r="K48" s="29">
        <f>(VLOOKUP(K46,'Residential Rates'!$C$6:$O$30,3,0))*$B$46</f>
        <v>323.97000000000003</v>
      </c>
      <c r="L48" s="29">
        <f>(VLOOKUP(L46,'Residential Rates'!$C$6:$O$30,3,0))*$B$46</f>
        <v>323.97000000000003</v>
      </c>
      <c r="M48" s="29">
        <f>(VLOOKUP(M46,'Residential Rates'!$C$6:$O$30,3,0))*$B$46</f>
        <v>323.97000000000003</v>
      </c>
      <c r="N48" s="29">
        <f>(VLOOKUP(N46,'Residential Rates'!$C$6:$O$30,3,0))*$B$46</f>
        <v>323.97000000000003</v>
      </c>
      <c r="O48" s="29">
        <f>(VLOOKUP(O46,'Residential Rates'!$C$6:$O$30,3,0))*$B$46</f>
        <v>323.97000000000003</v>
      </c>
      <c r="P48" s="29">
        <f>(VLOOKUP(P46,'Residential Rates'!$C$6:$O$30,3,0))*$B$46</f>
        <v>323.97000000000003</v>
      </c>
      <c r="Q48" s="29">
        <f>(VLOOKUP(Q46,'Residential Rates'!$C$6:$O$30,3,0))*$B$46</f>
        <v>338.52</v>
      </c>
      <c r="R48" s="29">
        <f>(VLOOKUP(R46,'Residential Rates'!$C$6:$O$30,3,0))*$B$46</f>
        <v>338.52</v>
      </c>
      <c r="S48" s="29">
        <f>(VLOOKUP(S46,'Residential Rates'!$C$6:$O$30,3,0))*$B$46</f>
        <v>338.52</v>
      </c>
      <c r="T48" s="29">
        <f>(VLOOKUP(T46,'Residential Rates'!$C$6:$O$30,3,0))*$B$46</f>
        <v>338.52</v>
      </c>
      <c r="U48" s="29">
        <f>(VLOOKUP(U46,'Residential Rates'!$C$6:$O$30,3,0))*$B$46</f>
        <v>338.52</v>
      </c>
      <c r="V48" s="29">
        <f>(VLOOKUP(V46,'Residential Rates'!$C$6:$O$30,3,0))*$B$46</f>
        <v>338.52</v>
      </c>
      <c r="W48" s="29">
        <f>(VLOOKUP(W46,'Residential Rates'!$C$6:$O$30,3,0))*$B$46</f>
        <v>338.52</v>
      </c>
      <c r="X48" s="29">
        <f>(VLOOKUP(X46,'Residential Rates'!$C$6:$O$30,3,0))*$B$46</f>
        <v>338.52</v>
      </c>
      <c r="Y48" s="29">
        <f>(VLOOKUP(Y46,'Residential Rates'!$C$6:$O$30,3,0))*$B$46</f>
        <v>338.52</v>
      </c>
      <c r="Z48" s="30">
        <f>(VLOOKUP(Z46,'Residential Rates'!$C$6:$O$30,3,0))*$B$46</f>
        <v>338.52</v>
      </c>
    </row>
    <row r="49" spans="1:26" x14ac:dyDescent="0.2">
      <c r="A49" s="42"/>
      <c r="B49" s="23" t="s">
        <v>15</v>
      </c>
      <c r="C49" s="29">
        <f>(VLOOKUP(C46,'Residential Rates'!$C$6:$O$30,4,0))*$B$46</f>
        <v>123.9</v>
      </c>
      <c r="D49" s="29">
        <f>(VLOOKUP(D46,'Residential Rates'!$C$6:$O$30,4,0))*$B$46</f>
        <v>125.82</v>
      </c>
      <c r="E49" s="29">
        <f>(VLOOKUP(E46,'Residential Rates'!$C$6:$O$30,4,0))*$B$46</f>
        <v>113.49000000000001</v>
      </c>
      <c r="F49" s="29">
        <f>(VLOOKUP(F46,'Residential Rates'!$C$6:$O$30,4,0))*$B$46</f>
        <v>153.39000000000001</v>
      </c>
      <c r="G49" s="29">
        <f>(VLOOKUP(G46,'Residential Rates'!$C$6:$O$30,4,0))*$B$46</f>
        <v>-56.64</v>
      </c>
      <c r="H49" s="29">
        <f>(VLOOKUP(H46,'Residential Rates'!$C$6:$O$30,4,0))*$B$46</f>
        <v>50.49</v>
      </c>
      <c r="I49" s="29">
        <f>(VLOOKUP(I46,'Residential Rates'!$C$6:$O$30,4,0))*$B$46</f>
        <v>6.87</v>
      </c>
      <c r="J49" s="29">
        <f>(VLOOKUP(J46,'Residential Rates'!$C$6:$O$30,4,0))*$B$46</f>
        <v>25.8</v>
      </c>
      <c r="K49" s="29">
        <f>(VLOOKUP(K46,'Residential Rates'!$C$6:$O$30,4,0))*$B$46</f>
        <v>14.67</v>
      </c>
      <c r="L49" s="29">
        <f>(VLOOKUP(L46,'Residential Rates'!$C$6:$O$30,4,0))*$B$46</f>
        <v>18.75</v>
      </c>
      <c r="M49" s="29">
        <f>(VLOOKUP(M46,'Residential Rates'!$C$6:$O$30,4,0))*$B$46</f>
        <v>26.34</v>
      </c>
      <c r="N49" s="29">
        <f>(VLOOKUP(N46,'Residential Rates'!$C$6:$O$30,4,0))*$B$46</f>
        <v>29.220000000000002</v>
      </c>
      <c r="O49" s="29">
        <f>(VLOOKUP(O46,'Residential Rates'!$C$6:$O$30,4,0))*$B$46</f>
        <v>22.35</v>
      </c>
      <c r="P49" s="29">
        <f>(VLOOKUP(P46,'Residential Rates'!$C$6:$O$30,4,0))*$B$46</f>
        <v>21.060000000000002</v>
      </c>
      <c r="Q49" s="29">
        <f>(VLOOKUP(Q46,'Residential Rates'!$C$6:$O$30,4,0))*$B$46</f>
        <v>28.05</v>
      </c>
      <c r="R49" s="29">
        <f>(VLOOKUP(R46,'Residential Rates'!$C$6:$O$30,4,0))*$B$46</f>
        <v>52.98</v>
      </c>
      <c r="S49" s="29">
        <f>(VLOOKUP(S46,'Residential Rates'!$C$6:$O$30,4,0))*$B$46</f>
        <v>41.88</v>
      </c>
      <c r="T49" s="29">
        <f>(VLOOKUP(T46,'Residential Rates'!$C$6:$O$30,4,0))*$B$46</f>
        <v>26.04</v>
      </c>
      <c r="U49" s="29">
        <f>(VLOOKUP(U46,'Residential Rates'!$C$6:$O$30,4,0))*$B$46</f>
        <v>38.700000000000003</v>
      </c>
      <c r="V49" s="29">
        <f>(VLOOKUP(V46,'Residential Rates'!$C$6:$O$30,4,0))*$B$46</f>
        <v>21.33</v>
      </c>
      <c r="W49" s="29">
        <f>(VLOOKUP(W46,'Residential Rates'!$C$6:$O$30,4,0))*$B$46</f>
        <v>6.3599999999999994</v>
      </c>
      <c r="X49" s="29">
        <f>(VLOOKUP(X46,'Residential Rates'!$C$6:$O$30,4,0))*$B$46</f>
        <v>36.059999999999995</v>
      </c>
      <c r="Y49" s="29">
        <f>(VLOOKUP(Y46,'Residential Rates'!$C$6:$O$30,4,0))*$B$46</f>
        <v>41.28</v>
      </c>
      <c r="Z49" s="30">
        <f>(VLOOKUP(Z46,'Residential Rates'!$C$6:$O$30,4,0))*$B$46</f>
        <v>30.48</v>
      </c>
    </row>
    <row r="50" spans="1:26" x14ac:dyDescent="0.2">
      <c r="A50" s="42"/>
      <c r="B50" s="23" t="s">
        <v>16</v>
      </c>
      <c r="C50" s="29">
        <f>(VLOOKUP(C46,'Residential Rates'!$C$6:$O$30,5,0))*$B$46</f>
        <v>-1.98</v>
      </c>
      <c r="D50" s="29">
        <f>(VLOOKUP(D46,'Residential Rates'!$C$6:$O$30,5,0))*$B$46</f>
        <v>-1.98</v>
      </c>
      <c r="E50" s="29">
        <f>(VLOOKUP(E46,'Residential Rates'!$C$6:$O$30,5,0))*$B$46</f>
        <v>-1.98</v>
      </c>
      <c r="F50" s="29">
        <f>(VLOOKUP(F46,'Residential Rates'!$C$6:$O$30,5,0))*$B$46</f>
        <v>-1.98</v>
      </c>
      <c r="G50" s="29">
        <f>(VLOOKUP(G46,'Residential Rates'!$C$6:$O$30,5,0))*$B$46</f>
        <v>-1.98</v>
      </c>
      <c r="H50" s="29">
        <f>(VLOOKUP(H46,'Residential Rates'!$C$6:$O$30,5,0))*$B$46</f>
        <v>-1.98</v>
      </c>
      <c r="I50" s="29">
        <f>(VLOOKUP(I46,'Residential Rates'!$C$6:$O$30,5,0))*$B$46</f>
        <v>-1.98</v>
      </c>
      <c r="J50" s="29">
        <f>(VLOOKUP(J46,'Residential Rates'!$C$6:$O$30,5,0))*$B$46</f>
        <v>-1.98</v>
      </c>
      <c r="K50" s="29">
        <f>(VLOOKUP(K46,'Residential Rates'!$C$6:$O$30,5,0))*$B$46</f>
        <v>-1.98</v>
      </c>
      <c r="L50" s="29">
        <f>(VLOOKUP(L46,'Residential Rates'!$C$6:$O$30,5,0))*$B$46</f>
        <v>-1.98</v>
      </c>
      <c r="M50" s="29">
        <f>(VLOOKUP(M46,'Residential Rates'!$C$6:$O$30,5,0))*$B$46</f>
        <v>-1.98</v>
      </c>
      <c r="N50" s="29">
        <f>(VLOOKUP(N46,'Residential Rates'!$C$6:$O$30,5,0))*$B$46</f>
        <v>0.48000000000000004</v>
      </c>
      <c r="O50" s="29">
        <f>(VLOOKUP(O46,'Residential Rates'!$C$6:$O$30,5,0))*$B$46</f>
        <v>0.48000000000000004</v>
      </c>
      <c r="P50" s="29">
        <f>(VLOOKUP(P46,'Residential Rates'!$C$6:$O$30,5,0))*$B$46</f>
        <v>0.48000000000000004</v>
      </c>
      <c r="Q50" s="29">
        <f>(VLOOKUP(Q46,'Residential Rates'!$C$6:$O$30,5,0))*$B$46</f>
        <v>0.48000000000000004</v>
      </c>
      <c r="R50" s="29">
        <f>(VLOOKUP(R46,'Residential Rates'!$C$6:$O$30,5,0))*$B$46</f>
        <v>0.48000000000000004</v>
      </c>
      <c r="S50" s="29">
        <f>(VLOOKUP(S46,'Residential Rates'!$C$6:$O$30,5,0))*$B$46</f>
        <v>0.48000000000000004</v>
      </c>
      <c r="T50" s="29">
        <f>(VLOOKUP(T46,'Residential Rates'!$C$6:$O$30,5,0))*$B$46</f>
        <v>0.48000000000000004</v>
      </c>
      <c r="U50" s="29">
        <f>(VLOOKUP(U46,'Residential Rates'!$C$6:$O$30,5,0))*$B$46</f>
        <v>0.48000000000000004</v>
      </c>
      <c r="V50" s="29">
        <f>(VLOOKUP(V46,'Residential Rates'!$C$6:$O$30,5,0))*$B$46</f>
        <v>0.48000000000000004</v>
      </c>
      <c r="W50" s="29">
        <f>(VLOOKUP(W46,'Residential Rates'!$C$6:$O$30,5,0))*$B$46</f>
        <v>0.48000000000000004</v>
      </c>
      <c r="X50" s="29">
        <f>(VLOOKUP(X46,'Residential Rates'!$C$6:$O$30,5,0))*$B$46</f>
        <v>0.48000000000000004</v>
      </c>
      <c r="Y50" s="29">
        <f>(VLOOKUP(Y46,'Residential Rates'!$C$6:$O$30,5,0))*$B$46</f>
        <v>0.48000000000000004</v>
      </c>
      <c r="Z50" s="30">
        <f>(VLOOKUP(Z46,'Residential Rates'!$C$6:$O$30,5,0))*$B$46</f>
        <v>1.74</v>
      </c>
    </row>
    <row r="51" spans="1:26" x14ac:dyDescent="0.2">
      <c r="A51" s="42"/>
      <c r="B51" s="23" t="s">
        <v>29</v>
      </c>
      <c r="C51" s="29">
        <f>(VLOOKUP(C46,'Residential Rates'!$C$6:$O$30,6,0))*$B$46</f>
        <v>5.2350000000000003</v>
      </c>
      <c r="D51" s="29">
        <f>(VLOOKUP(D46,'Residential Rates'!$C$6:$O$30,6,0))*$B$46</f>
        <v>0</v>
      </c>
      <c r="E51" s="29">
        <f>(VLOOKUP(E46,'Residential Rates'!$C$6:$O$30,6,0))*$B$46</f>
        <v>0</v>
      </c>
      <c r="F51" s="29">
        <f>(VLOOKUP(F46,'Residential Rates'!$C$6:$O$30,6,0))*$B$46</f>
        <v>0</v>
      </c>
      <c r="G51" s="29">
        <f>(VLOOKUP(G46,'Residential Rates'!$C$6:$O$30,6,0))*$B$46</f>
        <v>0</v>
      </c>
      <c r="H51" s="29">
        <f>(VLOOKUP(H46,'Residential Rates'!$C$6:$O$30,6,0))*$B$46</f>
        <v>0</v>
      </c>
      <c r="I51" s="29">
        <f>(VLOOKUP(I46,'Residential Rates'!$C$6:$O$30,6,0))*$B$46</f>
        <v>0</v>
      </c>
      <c r="J51" s="29">
        <f>(VLOOKUP(J46,'Residential Rates'!$C$6:$O$30,6,0))*$B$46</f>
        <v>0</v>
      </c>
      <c r="K51" s="29">
        <f>(VLOOKUP(K46,'Residential Rates'!$C$6:$O$30,6,0))*$B$46</f>
        <v>0</v>
      </c>
      <c r="L51" s="29">
        <f>(VLOOKUP(L46,'Residential Rates'!$C$6:$O$30,6,0))*$B$46</f>
        <v>0</v>
      </c>
      <c r="M51" s="29">
        <f>(VLOOKUP(M46,'Residential Rates'!$C$6:$O$30,6,0))*$B$46</f>
        <v>0</v>
      </c>
      <c r="N51" s="29">
        <f>(VLOOKUP(N46,'Residential Rates'!$C$6:$O$30,6,0))*$B$46</f>
        <v>0</v>
      </c>
      <c r="O51" s="29">
        <f>(VLOOKUP(O46,'Residential Rates'!$C$6:$O$30,6,0))*$B$46</f>
        <v>0</v>
      </c>
      <c r="P51" s="29">
        <f>(VLOOKUP(P46,'Residential Rates'!$C$6:$O$30,6,0))*$B$46</f>
        <v>0</v>
      </c>
      <c r="Q51" s="29">
        <f>(VLOOKUP(Q46,'Residential Rates'!$C$6:$O$30,6,0))*$B$46</f>
        <v>0</v>
      </c>
      <c r="R51" s="29">
        <f>(VLOOKUP(R46,'Residential Rates'!$C$6:$O$30,6,0))*$B$46</f>
        <v>0</v>
      </c>
      <c r="S51" s="29">
        <f>(VLOOKUP(S46,'Residential Rates'!$C$6:$O$30,6,0))*$B$46</f>
        <v>0</v>
      </c>
      <c r="T51" s="29">
        <f>(VLOOKUP(T46,'Residential Rates'!$C$6:$O$30,6,0))*$B$46</f>
        <v>0</v>
      </c>
      <c r="U51" s="29">
        <f>(VLOOKUP(U46,'Residential Rates'!$C$6:$O$30,6,0))*$B$46</f>
        <v>0</v>
      </c>
      <c r="V51" s="29">
        <f>(VLOOKUP(V46,'Residential Rates'!$C$6:$O$30,6,0))*$B$46</f>
        <v>0</v>
      </c>
      <c r="W51" s="29">
        <f>(VLOOKUP(W46,'Residential Rates'!$C$6:$O$30,6,0))*$B$46</f>
        <v>0</v>
      </c>
      <c r="X51" s="29">
        <f>(VLOOKUP(X46,'Residential Rates'!$C$6:$O$30,6,0))*$B$46</f>
        <v>0</v>
      </c>
      <c r="Y51" s="29">
        <f>(VLOOKUP(Y46,'Residential Rates'!$C$6:$O$30,6,0))*$B$46</f>
        <v>0</v>
      </c>
      <c r="Z51" s="30">
        <f>(VLOOKUP(Z46,'Residential Rates'!$C$6:$O$30,6,0))*$B$46</f>
        <v>0</v>
      </c>
    </row>
    <row r="52" spans="1:26" x14ac:dyDescent="0.2">
      <c r="A52" s="42"/>
      <c r="B52" s="23" t="s">
        <v>18</v>
      </c>
      <c r="C52" s="29">
        <f>(VLOOKUP(C46,'Residential Rates'!$C$6:$O$30,7,0))*$B$46</f>
        <v>0.41699999999999998</v>
      </c>
      <c r="D52" s="29">
        <f>(VLOOKUP(D46,'Residential Rates'!$C$6:$O$30,7,0))*$B$46</f>
        <v>0.41699999999999998</v>
      </c>
      <c r="E52" s="29">
        <f>(VLOOKUP(E46,'Residential Rates'!$C$6:$O$30,7,0))*$B$46</f>
        <v>0.74099999999999999</v>
      </c>
      <c r="F52" s="29">
        <f>(VLOOKUP(F46,'Residential Rates'!$C$6:$O$30,7,0))*$B$46</f>
        <v>0.74099999999999999</v>
      </c>
      <c r="G52" s="29">
        <f>(VLOOKUP(G46,'Residential Rates'!$C$6:$O$30,7,0))*$B$46</f>
        <v>0.74099999999999999</v>
      </c>
      <c r="H52" s="29">
        <f>(VLOOKUP(H46,'Residential Rates'!$C$6:$O$30,7,0))*$B$46</f>
        <v>0.74099999999999999</v>
      </c>
      <c r="I52" s="29">
        <f>(VLOOKUP(I46,'Residential Rates'!$C$6:$O$30,7,0))*$B$46</f>
        <v>0.74099999999999999</v>
      </c>
      <c r="J52" s="29">
        <f>(VLOOKUP(J46,'Residential Rates'!$C$6:$O$30,7,0))*$B$46</f>
        <v>0.74099999999999999</v>
      </c>
      <c r="K52" s="29">
        <f>(VLOOKUP(K46,'Residential Rates'!$C$6:$O$30,7,0))*$B$46</f>
        <v>0.74099999999999999</v>
      </c>
      <c r="L52" s="29">
        <f>(VLOOKUP(L46,'Residential Rates'!$C$6:$O$30,7,0))*$B$46</f>
        <v>0.74099999999999999</v>
      </c>
      <c r="M52" s="29">
        <f>(VLOOKUP(M46,'Residential Rates'!$C$6:$O$30,7,0))*$B$46</f>
        <v>0.74099999999999999</v>
      </c>
      <c r="N52" s="29">
        <f>(VLOOKUP(N46,'Residential Rates'!$C$6:$O$30,7,0))*$B$46</f>
        <v>0.74099999999999999</v>
      </c>
      <c r="O52" s="29">
        <f>(VLOOKUP(O46,'Residential Rates'!$C$6:$O$30,7,0))*$B$46</f>
        <v>0.74099999999999999</v>
      </c>
      <c r="P52" s="29">
        <f>(VLOOKUP(P46,'Residential Rates'!$C$6:$O$30,7,0))*$B$46</f>
        <v>0.74099999999999999</v>
      </c>
      <c r="Q52" s="29">
        <f>(VLOOKUP(Q46,'Residential Rates'!$C$6:$O$30,7,0))*$B$46</f>
        <v>0.44699999999999995</v>
      </c>
      <c r="R52" s="29">
        <f>(VLOOKUP(R46,'Residential Rates'!$C$6:$O$30,7,0))*$B$46</f>
        <v>0.44699999999999995</v>
      </c>
      <c r="S52" s="29">
        <f>(VLOOKUP(S46,'Residential Rates'!$C$6:$O$30,7,0))*$B$46</f>
        <v>0.44699999999999995</v>
      </c>
      <c r="T52" s="29">
        <f>(VLOOKUP(T46,'Residential Rates'!$C$6:$O$30,7,0))*$B$46</f>
        <v>0.44699999999999995</v>
      </c>
      <c r="U52" s="29">
        <f>(VLOOKUP(U46,'Residential Rates'!$C$6:$O$30,7,0))*$B$46</f>
        <v>0.44699999999999995</v>
      </c>
      <c r="V52" s="29">
        <f>(VLOOKUP(V46,'Residential Rates'!$C$6:$O$30,7,0))*$B$46</f>
        <v>0.44699999999999995</v>
      </c>
      <c r="W52" s="29">
        <f>(VLOOKUP(W46,'Residential Rates'!$C$6:$O$30,7,0))*$B$46</f>
        <v>0.44699999999999995</v>
      </c>
      <c r="X52" s="29">
        <f>(VLOOKUP(X46,'Residential Rates'!$C$6:$O$30,7,0))*$B$46</f>
        <v>0.44699999999999995</v>
      </c>
      <c r="Y52" s="29">
        <f>(VLOOKUP(Y46,'Residential Rates'!$C$6:$O$30,7,0))*$B$46</f>
        <v>0.44699999999999995</v>
      </c>
      <c r="Z52" s="30">
        <f>(VLOOKUP(Z46,'Residential Rates'!$C$6:$O$30,7,0))*$B$46</f>
        <v>0.44699999999999995</v>
      </c>
    </row>
    <row r="53" spans="1:26" x14ac:dyDescent="0.2">
      <c r="A53" s="42"/>
      <c r="B53" s="23" t="s">
        <v>19</v>
      </c>
      <c r="C53" s="29">
        <f>(VLOOKUP(C46,'Residential Rates'!$C$6:$O$30,8,0))*$B$46</f>
        <v>21.869999999999997</v>
      </c>
      <c r="D53" s="29">
        <f>(VLOOKUP(D46,'Residential Rates'!$C$6:$O$30,8,0))*$B$46</f>
        <v>10.59</v>
      </c>
      <c r="E53" s="29">
        <f>(VLOOKUP(E46,'Residential Rates'!$C$6:$O$30,8,0))*$B$46</f>
        <v>10.59</v>
      </c>
      <c r="F53" s="29">
        <f>(VLOOKUP(F46,'Residential Rates'!$C$6:$O$30,8,0))*$B$46</f>
        <v>10.59</v>
      </c>
      <c r="G53" s="29">
        <f>(VLOOKUP(G46,'Residential Rates'!$C$6:$O$30,8,0))*$B$46</f>
        <v>10.59</v>
      </c>
      <c r="H53" s="29">
        <f>(VLOOKUP(H46,'Residential Rates'!$C$6:$O$30,8,0))*$B$46</f>
        <v>10.59</v>
      </c>
      <c r="I53" s="29">
        <f>(VLOOKUP(I46,'Residential Rates'!$C$6:$O$30,8,0))*$B$46</f>
        <v>10.59</v>
      </c>
      <c r="J53" s="29">
        <f>(VLOOKUP(J46,'Residential Rates'!$C$6:$O$30,8,0))*$B$46</f>
        <v>10.59</v>
      </c>
      <c r="K53" s="29">
        <f>(VLOOKUP(K46,'Residential Rates'!$C$6:$O$30,8,0))*$B$46</f>
        <v>10.59</v>
      </c>
      <c r="L53" s="29">
        <f>(VLOOKUP(L46,'Residential Rates'!$C$6:$O$30,8,0))*$B$46</f>
        <v>10.59</v>
      </c>
      <c r="M53" s="29">
        <f>(VLOOKUP(M46,'Residential Rates'!$C$6:$O$30,8,0))*$B$46</f>
        <v>10.59</v>
      </c>
      <c r="N53" s="29">
        <f>(VLOOKUP(N46,'Residential Rates'!$C$6:$O$30,8,0))*$B$46</f>
        <v>16.739999999999998</v>
      </c>
      <c r="O53" s="29">
        <f>(VLOOKUP(O46,'Residential Rates'!$C$6:$O$30,8,0))*$B$46</f>
        <v>16.739999999999998</v>
      </c>
      <c r="P53" s="29">
        <f>(VLOOKUP(P46,'Residential Rates'!$C$6:$O$30,8,0))*$B$46</f>
        <v>16.739999999999998</v>
      </c>
      <c r="Q53" s="29">
        <f>(VLOOKUP(Q46,'Residential Rates'!$C$6:$O$30,8,0))*$B$46</f>
        <v>16.739999999999998</v>
      </c>
      <c r="R53" s="29">
        <f>(VLOOKUP(R46,'Residential Rates'!$C$6:$O$30,8,0))*$B$46</f>
        <v>4.08</v>
      </c>
      <c r="S53" s="29">
        <f>(VLOOKUP(S46,'Residential Rates'!$C$6:$O$30,8,0))*$B$46</f>
        <v>18.149999999999999</v>
      </c>
      <c r="T53" s="29">
        <f>(VLOOKUP(T46,'Residential Rates'!$C$6:$O$30,8,0))*$B$46</f>
        <v>18.149999999999999</v>
      </c>
      <c r="U53" s="29">
        <f>(VLOOKUP(U46,'Residential Rates'!$C$6:$O$30,8,0))*$B$46</f>
        <v>18.149999999999999</v>
      </c>
      <c r="V53" s="29">
        <f>(VLOOKUP(V46,'Residential Rates'!$C$6:$O$30,8,0))*$B$46</f>
        <v>18.149999999999999</v>
      </c>
      <c r="W53" s="29">
        <f>(VLOOKUP(W46,'Residential Rates'!$C$6:$O$30,8,0))*$B$46</f>
        <v>18.149999999999999</v>
      </c>
      <c r="X53" s="29">
        <f>(VLOOKUP(X46,'Residential Rates'!$C$6:$O$30,8,0))*$B$46</f>
        <v>18.149999999999999</v>
      </c>
      <c r="Y53" s="29">
        <f>(VLOOKUP(Y46,'Residential Rates'!$C$6:$O$30,8,0))*$B$46</f>
        <v>18.149999999999999</v>
      </c>
      <c r="Z53" s="30">
        <f>(VLOOKUP(Z46,'Residential Rates'!$C$6:$O$30,8,0))*$B$46</f>
        <v>6.7799999999999994</v>
      </c>
    </row>
    <row r="54" spans="1:26" x14ac:dyDescent="0.2">
      <c r="A54" s="42"/>
      <c r="B54" s="23" t="s">
        <v>20</v>
      </c>
      <c r="C54" s="29">
        <f>(VLOOKUP(C46,'Residential Rates'!$C$6:$O$30,9,0))*$B$46</f>
        <v>-0.3</v>
      </c>
      <c r="D54" s="29">
        <f>(VLOOKUP(D46,'Residential Rates'!$C$6:$O$30,9,0))*$B$46</f>
        <v>-65.61</v>
      </c>
      <c r="E54" s="29">
        <f>(VLOOKUP(E46,'Residential Rates'!$C$6:$O$30,9,0))*$B$46</f>
        <v>-65.61</v>
      </c>
      <c r="F54" s="29">
        <f>(VLOOKUP(F46,'Residential Rates'!$C$6:$O$30,9,0))*$B$46</f>
        <v>-65.61</v>
      </c>
      <c r="G54" s="29">
        <f>(VLOOKUP(G46,'Residential Rates'!$C$6:$O$30,9,0))*$B$46</f>
        <v>-65.61</v>
      </c>
      <c r="H54" s="29">
        <f>(VLOOKUP(H46,'Residential Rates'!$C$6:$O$30,9,0))*$B$46</f>
        <v>-0.3</v>
      </c>
      <c r="I54" s="29">
        <f>(VLOOKUP(I46,'Residential Rates'!$C$6:$O$30,9,0))*$B$46</f>
        <v>-0.3</v>
      </c>
      <c r="J54" s="29">
        <f>(VLOOKUP(J46,'Residential Rates'!$C$6:$O$30,9,0))*$B$46</f>
        <v>-0.3</v>
      </c>
      <c r="K54" s="29">
        <f>(VLOOKUP(K46,'Residential Rates'!$C$6:$O$30,9,0))*$B$46</f>
        <v>-0.3</v>
      </c>
      <c r="L54" s="29">
        <f>(VLOOKUP(L46,'Residential Rates'!$C$6:$O$30,9,0))*$B$46</f>
        <v>-0.3</v>
      </c>
      <c r="M54" s="29">
        <f>(VLOOKUP(M46,'Residential Rates'!$C$6:$O$30,9,0))*$B$46</f>
        <v>-0.3</v>
      </c>
      <c r="N54" s="29">
        <f>(VLOOKUP(N46,'Residential Rates'!$C$6:$O$30,9,0))*$B$46</f>
        <v>-0.3</v>
      </c>
      <c r="O54" s="29">
        <f>(VLOOKUP(O46,'Residential Rates'!$C$6:$O$30,9,0))*$B$46</f>
        <v>-0.3</v>
      </c>
      <c r="P54" s="29">
        <f>(VLOOKUP(P46,'Residential Rates'!$C$6:$O$30,9,0))*$B$46</f>
        <v>-65.61</v>
      </c>
      <c r="Q54" s="29">
        <f>(VLOOKUP(Q46,'Residential Rates'!$C$6:$O$30,9,0))*$B$46</f>
        <v>-65.61</v>
      </c>
      <c r="R54" s="29">
        <f>(VLOOKUP(R46,'Residential Rates'!$C$6:$O$30,9,0))*$B$46</f>
        <v>-1.86</v>
      </c>
      <c r="S54" s="29">
        <f>(VLOOKUP(S46,'Residential Rates'!$C$6:$O$30,9,0))*$B$46</f>
        <v>-1.86</v>
      </c>
      <c r="T54" s="29">
        <f>(VLOOKUP(T46,'Residential Rates'!$C$6:$O$30,9,0))*$B$46</f>
        <v>-1.86</v>
      </c>
      <c r="U54" s="29">
        <f>(VLOOKUP(U46,'Residential Rates'!$C$6:$O$30,9,0))*$B$46</f>
        <v>-1.86</v>
      </c>
      <c r="V54" s="29">
        <f>(VLOOKUP(V46,'Residential Rates'!$C$6:$O$30,9,0))*$B$46</f>
        <v>-1.86</v>
      </c>
      <c r="W54" s="29">
        <f>(VLOOKUP(W46,'Residential Rates'!$C$6:$O$30,9,0))*$B$46</f>
        <v>-1.86</v>
      </c>
      <c r="X54" s="29">
        <f>(VLOOKUP(X46,'Residential Rates'!$C$6:$O$30,9,0))*$B$46</f>
        <v>-1.86</v>
      </c>
      <c r="Y54" s="29">
        <f>(VLOOKUP(Y46,'Residential Rates'!$C$6:$O$30,9,0))*$B$46</f>
        <v>-1.86</v>
      </c>
      <c r="Z54" s="30">
        <f>(VLOOKUP(Z46,'Residential Rates'!$C$6:$O$30,9,0))*$B$46</f>
        <v>-1.86</v>
      </c>
    </row>
    <row r="55" spans="1:26" x14ac:dyDescent="0.2">
      <c r="A55" s="42"/>
      <c r="B55" s="23" t="s">
        <v>17</v>
      </c>
      <c r="C55" s="29">
        <f>VLOOKUP(C46,'Residential Rates'!$C$6:$O$30,10,0)</f>
        <v>0.3</v>
      </c>
      <c r="D55" s="29">
        <f>VLOOKUP(D46,'Residential Rates'!$C$6:$O$30,10,0)</f>
        <v>0.3</v>
      </c>
      <c r="E55" s="29">
        <f>VLOOKUP(E46,'Residential Rates'!$C$6:$O$30,10,0)</f>
        <v>0.3</v>
      </c>
      <c r="F55" s="29">
        <f>VLOOKUP(F46,'Residential Rates'!$C$6:$O$30,10,0)</f>
        <v>0.3</v>
      </c>
      <c r="G55" s="29">
        <f>VLOOKUP(G46,'Residential Rates'!$C$6:$O$30,10,0)</f>
        <v>0.3</v>
      </c>
      <c r="H55" s="29">
        <f>VLOOKUP(H46,'Residential Rates'!$C$6:$O$30,10,0)</f>
        <v>0.3</v>
      </c>
      <c r="I55" s="29">
        <f>VLOOKUP(I46,'Residential Rates'!$C$6:$O$30,10,0)</f>
        <v>0.3</v>
      </c>
      <c r="J55" s="29">
        <f>VLOOKUP(J46,'Residential Rates'!$C$6:$O$30,10,0)</f>
        <v>0.3</v>
      </c>
      <c r="K55" s="29">
        <f>VLOOKUP(K46,'Residential Rates'!$C$6:$O$30,10,0)</f>
        <v>0.3</v>
      </c>
      <c r="L55" s="29">
        <f>VLOOKUP(L46,'Residential Rates'!$C$6:$O$30,10,0)</f>
        <v>0.3</v>
      </c>
      <c r="M55" s="29">
        <f>VLOOKUP(M46,'Residential Rates'!$C$6:$O$30,10,0)</f>
        <v>0.3</v>
      </c>
      <c r="N55" s="29">
        <f>VLOOKUP(N46,'Residential Rates'!$C$6:$O$30,10,0)</f>
        <v>0.3</v>
      </c>
      <c r="O55" s="29">
        <f>VLOOKUP(O46,'Residential Rates'!$C$6:$O$30,10,0)</f>
        <v>0.3</v>
      </c>
      <c r="P55" s="29">
        <f>VLOOKUP(P46,'Residential Rates'!$C$6:$O$30,10,0)</f>
        <v>0.3</v>
      </c>
      <c r="Q55" s="29">
        <f>VLOOKUP(Q46,'Residential Rates'!$C$6:$O$30,10,0)</f>
        <v>0.4</v>
      </c>
      <c r="R55" s="29">
        <f>VLOOKUP(R46,'Residential Rates'!$C$6:$O$30,10,0)</f>
        <v>0.4</v>
      </c>
      <c r="S55" s="29">
        <f>VLOOKUP(S46,'Residential Rates'!$C$6:$O$30,10,0)</f>
        <v>0.4</v>
      </c>
      <c r="T55" s="29">
        <f>VLOOKUP(T46,'Residential Rates'!$C$6:$O$30,10,0)</f>
        <v>0.4</v>
      </c>
      <c r="U55" s="29">
        <f>VLOOKUP(U46,'Residential Rates'!$C$6:$O$30,10,0)</f>
        <v>0.4</v>
      </c>
      <c r="V55" s="29">
        <f>VLOOKUP(V46,'Residential Rates'!$C$6:$O$30,10,0)</f>
        <v>0.4</v>
      </c>
      <c r="W55" s="29">
        <f>VLOOKUP(W46,'Residential Rates'!$C$6:$O$30,10,0)</f>
        <v>0.4</v>
      </c>
      <c r="X55" s="29">
        <f>VLOOKUP(X46,'Residential Rates'!$C$6:$O$30,10,0)</f>
        <v>0.4</v>
      </c>
      <c r="Y55" s="29">
        <f>VLOOKUP(Y46,'Residential Rates'!$C$6:$O$30,10,0)</f>
        <v>0.4</v>
      </c>
      <c r="Z55" s="30">
        <f>VLOOKUP(Z46,'Residential Rates'!$C$6:$O$30,10,0)</f>
        <v>0.4</v>
      </c>
    </row>
    <row r="56" spans="1:26" x14ac:dyDescent="0.2">
      <c r="A56" s="42"/>
      <c r="B56" s="31" t="s">
        <v>21</v>
      </c>
      <c r="C56" s="32">
        <f>SUM(C47:C55)</f>
        <v>490.91199999999998</v>
      </c>
      <c r="D56" s="32">
        <f t="shared" ref="D56:Z56" si="55">SUM(D47:D55)</f>
        <v>411.00699999999995</v>
      </c>
      <c r="E56" s="32">
        <f t="shared" si="55"/>
        <v>399.00099999999998</v>
      </c>
      <c r="F56" s="32">
        <f t="shared" si="55"/>
        <v>438.90099999999995</v>
      </c>
      <c r="G56" s="32">
        <f t="shared" si="55"/>
        <v>228.87099999999998</v>
      </c>
      <c r="H56" s="32">
        <f t="shared" si="55"/>
        <v>401.31099999999998</v>
      </c>
      <c r="I56" s="32">
        <f t="shared" si="55"/>
        <v>357.69099999999997</v>
      </c>
      <c r="J56" s="32">
        <f t="shared" si="55"/>
        <v>376.62099999999998</v>
      </c>
      <c r="K56" s="32">
        <f t="shared" si="55"/>
        <v>365.49099999999999</v>
      </c>
      <c r="L56" s="32">
        <f t="shared" si="55"/>
        <v>369.57099999999997</v>
      </c>
      <c r="M56" s="32">
        <f t="shared" si="55"/>
        <v>377.16099999999994</v>
      </c>
      <c r="N56" s="32">
        <f t="shared" si="55"/>
        <v>388.65100000000007</v>
      </c>
      <c r="O56" s="32">
        <f t="shared" si="55"/>
        <v>381.78100000000006</v>
      </c>
      <c r="P56" s="32">
        <f t="shared" si="55"/>
        <v>315.18100000000004</v>
      </c>
      <c r="Q56" s="32">
        <f t="shared" si="55"/>
        <v>339.02699999999999</v>
      </c>
      <c r="R56" s="32">
        <f t="shared" si="55"/>
        <v>415.04699999999997</v>
      </c>
      <c r="S56" s="32">
        <f t="shared" si="55"/>
        <v>418.01699999999994</v>
      </c>
      <c r="T56" s="32">
        <f t="shared" si="55"/>
        <v>402.17699999999996</v>
      </c>
      <c r="U56" s="32">
        <f t="shared" si="55"/>
        <v>414.83699999999993</v>
      </c>
      <c r="V56" s="32">
        <f t="shared" si="55"/>
        <v>397.46699999999993</v>
      </c>
      <c r="W56" s="32">
        <f t="shared" si="55"/>
        <v>382.49699999999996</v>
      </c>
      <c r="X56" s="32">
        <f t="shared" si="55"/>
        <v>412.19699999999995</v>
      </c>
      <c r="Y56" s="32">
        <f t="shared" si="55"/>
        <v>417.41699999999992</v>
      </c>
      <c r="Z56" s="33">
        <f t="shared" si="55"/>
        <v>396.50699999999995</v>
      </c>
    </row>
    <row r="57" spans="1:26" x14ac:dyDescent="0.2">
      <c r="A57" s="42"/>
      <c r="B57" s="23" t="s">
        <v>22</v>
      </c>
      <c r="C57" s="29">
        <f>(VLOOKUP(C46,'Residential Rates'!$C$6:$O$30,11,0))*C56</f>
        <v>23.032118304000001</v>
      </c>
      <c r="D57" s="29">
        <f>(VLOOKUP(D46,'Residential Rates'!$C$6:$O$30,11,0))*D56</f>
        <v>19.283215418999998</v>
      </c>
      <c r="E57" s="29">
        <f>(VLOOKUP(E46,'Residential Rates'!$C$6:$O$30,11,0))*E56</f>
        <v>18.719929916999998</v>
      </c>
      <c r="F57" s="29">
        <f>(VLOOKUP(F46,'Residential Rates'!$C$6:$O$30,11,0))*F56</f>
        <v>20.591918216999996</v>
      </c>
      <c r="G57" s="29">
        <f>(VLOOKUP(G46,'Residential Rates'!$C$6:$O$30,11,0))*G56</f>
        <v>10.737940707</v>
      </c>
      <c r="H57" s="29">
        <f>(VLOOKUP(H46,'Residential Rates'!$C$6:$O$30,11,0))*H56</f>
        <v>18.828308186999998</v>
      </c>
      <c r="I57" s="29">
        <f>(VLOOKUP(I46,'Residential Rates'!$C$6:$O$30,11,0))*I56</f>
        <v>16.781788646999999</v>
      </c>
      <c r="J57" s="29">
        <f>(VLOOKUP(J46,'Residential Rates'!$C$6:$O$30,11,0))*J56</f>
        <v>17.669927457</v>
      </c>
      <c r="K57" s="29">
        <f>(VLOOKUP(K46,'Residential Rates'!$C$6:$O$30,11,0))*K56</f>
        <v>17.147741246999999</v>
      </c>
      <c r="L57" s="29">
        <f>(VLOOKUP(L46,'Residential Rates'!$C$6:$O$30,11,0))*L56</f>
        <v>17.339162606999999</v>
      </c>
      <c r="M57" s="29">
        <f>(VLOOKUP(M46,'Residential Rates'!$C$6:$O$30,11,0))*M56</f>
        <v>17.695262636999999</v>
      </c>
      <c r="N57" s="29">
        <f>(VLOOKUP(N46,'Residential Rates'!$C$6:$O$30,11,0))*N56</f>
        <v>17.130958778000004</v>
      </c>
      <c r="O57" s="29">
        <f>(VLOOKUP(O46,'Residential Rates'!$C$6:$O$30,11,0))*O56</f>
        <v>16.828142918000001</v>
      </c>
      <c r="P57" s="29">
        <f>(VLOOKUP(P46,'Residential Rates'!$C$6:$O$30,11,0))*P56</f>
        <v>13.892548118000002</v>
      </c>
      <c r="Q57" s="29">
        <f>(VLOOKUP(Q46,'Residential Rates'!$C$6:$O$30,11,0))*Q56</f>
        <v>0</v>
      </c>
      <c r="R57" s="29">
        <f>(VLOOKUP(R46,'Residential Rates'!$C$6:$O$30,11,0))*R56</f>
        <v>0</v>
      </c>
      <c r="S57" s="29">
        <f>(VLOOKUP(S46,'Residential Rates'!$C$6:$O$30,11,0))*S56</f>
        <v>0</v>
      </c>
      <c r="T57" s="29">
        <f>(VLOOKUP(T46,'Residential Rates'!$C$6:$O$30,11,0))*T56</f>
        <v>0</v>
      </c>
      <c r="U57" s="29">
        <f>(VLOOKUP(U46,'Residential Rates'!$C$6:$O$30,11,0))*U56</f>
        <v>0</v>
      </c>
      <c r="V57" s="29">
        <f>(VLOOKUP(V46,'Residential Rates'!$C$6:$O$30,11,0))*V56</f>
        <v>0</v>
      </c>
      <c r="W57" s="29">
        <f>(VLOOKUP(W46,'Residential Rates'!$C$6:$O$30,11,0))*W56</f>
        <v>0</v>
      </c>
      <c r="X57" s="29">
        <f>(VLOOKUP(X46,'Residential Rates'!$C$6:$O$30,11,0))*X56</f>
        <v>0</v>
      </c>
      <c r="Y57" s="29">
        <f>(VLOOKUP(Y46,'Residential Rates'!$C$6:$O$30,11,0))*Y56</f>
        <v>0</v>
      </c>
      <c r="Z57" s="30">
        <f>(VLOOKUP(Z46,'Residential Rates'!$C$6:$O$30,11,0))*Z56</f>
        <v>0</v>
      </c>
    </row>
    <row r="58" spans="1:26" x14ac:dyDescent="0.2">
      <c r="A58" s="42"/>
      <c r="B58" s="23" t="s">
        <v>23</v>
      </c>
      <c r="C58" s="29">
        <f>(VLOOKUP(C46,'Residential Rates'!$C$6:$O$30,12,0))*C56</f>
        <v>29.023208351999997</v>
      </c>
      <c r="D58" s="29">
        <f>(VLOOKUP(D46,'Residential Rates'!$C$6:$O$30,12,0))*D56</f>
        <v>23.665783059999995</v>
      </c>
      <c r="E58" s="29">
        <f>(VLOOKUP(E46,'Residential Rates'!$C$6:$O$30,12,0))*E56</f>
        <v>22.921410447</v>
      </c>
      <c r="F58" s="29">
        <f>(VLOOKUP(F46,'Residential Rates'!$C$6:$O$30,12,0))*F56</f>
        <v>12.033348716999999</v>
      </c>
      <c r="G58" s="29">
        <f>(VLOOKUP(G46,'Residential Rates'!$C$6:$O$30,12,0))*G56</f>
        <v>2.1326199779999997</v>
      </c>
      <c r="H58" s="29">
        <f>(VLOOKUP(H46,'Residential Rates'!$C$6:$O$30,12,0))*H56</f>
        <v>3.576884943</v>
      </c>
      <c r="I58" s="29">
        <f>(VLOOKUP(I46,'Residential Rates'!$C$6:$O$30,12,0))*I56</f>
        <v>6.6577025829999998</v>
      </c>
      <c r="J58" s="29">
        <f>(VLOOKUP(J46,'Residential Rates'!$C$6:$O$30,12,0))*J56</f>
        <v>-2.367062985</v>
      </c>
      <c r="K58" s="29">
        <f>(VLOOKUP(K46,'Residential Rates'!$C$6:$O$30,12,0))*K56</f>
        <v>3.0935158239999998</v>
      </c>
      <c r="L58" s="29">
        <f>(VLOOKUP(L46,'Residential Rates'!$C$6:$O$30,12,0))*L56</f>
        <v>5.1610590149999993</v>
      </c>
      <c r="M58" s="29">
        <f>(VLOOKUP(M46,'Residential Rates'!$C$6:$O$30,12,0))*M56</f>
        <v>6.8149221089999994</v>
      </c>
      <c r="N58" s="29">
        <f>(VLOOKUP(N46,'Residential Rates'!$C$6:$O$30,12,0))*N56</f>
        <v>5.7617510750000012</v>
      </c>
      <c r="O58" s="29">
        <f>(VLOOKUP(O46,'Residential Rates'!$C$6:$O$30,12,0))*O56</f>
        <v>7.0526404130000007</v>
      </c>
      <c r="P58" s="29">
        <f>(VLOOKUP(P46,'Residential Rates'!$C$6:$O$30,12,0))*P56</f>
        <v>4.1827670510000008</v>
      </c>
      <c r="Q58" s="29">
        <f>(VLOOKUP(Q46,'Residential Rates'!$C$6:$O$30,12,0))*Q56</f>
        <v>6.4571082420000003</v>
      </c>
      <c r="R58" s="29">
        <f>(VLOOKUP(R46,'Residential Rates'!$C$6:$O$30,12,0))*R56</f>
        <v>6.6677300549999989</v>
      </c>
      <c r="S58" s="29">
        <f>(VLOOKUP(S46,'Residential Rates'!$C$6:$O$30,12,0))*S56</f>
        <v>10.495570835999997</v>
      </c>
      <c r="T58" s="29">
        <f>(VLOOKUP(T46,'Residential Rates'!$C$6:$O$30,12,0))*T56</f>
        <v>12.369355811999998</v>
      </c>
      <c r="U58" s="29">
        <f>(VLOOKUP(U46,'Residential Rates'!$C$6:$O$30,12,0))*U56</f>
        <v>16.381498293</v>
      </c>
      <c r="V58" s="29">
        <f>(VLOOKUP(V46,'Residential Rates'!$C$6:$O$30,12,0))*V56</f>
        <v>16.394718815999997</v>
      </c>
      <c r="W58" s="29">
        <f>(VLOOKUP(W46,'Residential Rates'!$C$6:$O$30,12,0))*W56</f>
        <v>15.985314623999999</v>
      </c>
      <c r="X58" s="29">
        <f>(VLOOKUP(X46,'Residential Rates'!$C$6:$O$30,12,0))*X56</f>
        <v>14.960690114999998</v>
      </c>
      <c r="Y58" s="29">
        <f>(VLOOKUP(Y46,'Residential Rates'!$C$6:$O$30,12,0))*Y56</f>
        <v>13.288887611999998</v>
      </c>
      <c r="Z58" s="30">
        <f>(VLOOKUP(Z46,'Residential Rates'!$C$6:$O$30,12,0))*Z56</f>
        <v>11.354374452</v>
      </c>
    </row>
    <row r="59" spans="1:26" x14ac:dyDescent="0.2">
      <c r="A59" s="42"/>
      <c r="B59" s="31" t="s">
        <v>24</v>
      </c>
      <c r="C59" s="34">
        <f>SUM(C56:C58)</f>
        <v>542.96732665599995</v>
      </c>
      <c r="D59" s="34">
        <f t="shared" ref="D59:Z59" si="56">SUM(D56:D58)</f>
        <v>453.95599847899996</v>
      </c>
      <c r="E59" s="34">
        <f t="shared" si="56"/>
        <v>440.64234036400001</v>
      </c>
      <c r="F59" s="34">
        <f t="shared" si="56"/>
        <v>471.52626693399998</v>
      </c>
      <c r="G59" s="34">
        <f t="shared" si="56"/>
        <v>241.741560685</v>
      </c>
      <c r="H59" s="34">
        <f t="shared" si="56"/>
        <v>423.71619312999997</v>
      </c>
      <c r="I59" s="34">
        <f t="shared" si="56"/>
        <v>381.13049122999996</v>
      </c>
      <c r="J59" s="34">
        <f t="shared" si="56"/>
        <v>391.92386447199993</v>
      </c>
      <c r="K59" s="34">
        <f t="shared" si="56"/>
        <v>385.73225707099999</v>
      </c>
      <c r="L59" s="34">
        <f t="shared" si="56"/>
        <v>392.07122162199994</v>
      </c>
      <c r="M59" s="34">
        <f t="shared" si="56"/>
        <v>401.67118474599994</v>
      </c>
      <c r="N59" s="34">
        <f t="shared" si="56"/>
        <v>411.54370985300005</v>
      </c>
      <c r="O59" s="34">
        <f t="shared" si="56"/>
        <v>405.66178333100009</v>
      </c>
      <c r="P59" s="34">
        <f t="shared" si="56"/>
        <v>333.256315169</v>
      </c>
      <c r="Q59" s="34">
        <f t="shared" si="56"/>
        <v>345.48410824199999</v>
      </c>
      <c r="R59" s="34">
        <f t="shared" si="56"/>
        <v>421.71473005499996</v>
      </c>
      <c r="S59" s="34">
        <f t="shared" si="56"/>
        <v>428.51257083599995</v>
      </c>
      <c r="T59" s="34">
        <f t="shared" si="56"/>
        <v>414.54635581199994</v>
      </c>
      <c r="U59" s="34">
        <f t="shared" si="56"/>
        <v>431.21849829299993</v>
      </c>
      <c r="V59" s="34">
        <f t="shared" si="56"/>
        <v>413.86171881599995</v>
      </c>
      <c r="W59" s="34">
        <f t="shared" si="56"/>
        <v>398.48231462399997</v>
      </c>
      <c r="X59" s="34">
        <f t="shared" si="56"/>
        <v>427.15769011499992</v>
      </c>
      <c r="Y59" s="34">
        <f t="shared" si="56"/>
        <v>430.70588761199991</v>
      </c>
      <c r="Z59" s="35">
        <f t="shared" si="56"/>
        <v>407.86137445199995</v>
      </c>
    </row>
    <row r="60" spans="1:26" x14ac:dyDescent="0.2">
      <c r="A60" s="42"/>
      <c r="B60" s="23" t="s">
        <v>37</v>
      </c>
      <c r="C60" s="29">
        <f>(VLOOKUP(C46,'Residential Rates'!$C$6:$O$30,13,0))*$B$46</f>
        <v>78.36</v>
      </c>
      <c r="D60" s="29">
        <f>(VLOOKUP(D46,'Residential Rates'!$C$6:$O$30,13,0))*$B$46</f>
        <v>78.36</v>
      </c>
      <c r="E60" s="29">
        <f>(VLOOKUP(E46,'Residential Rates'!$C$6:$O$30,13,0))*$B$46</f>
        <v>78.36</v>
      </c>
      <c r="F60" s="29">
        <f>(VLOOKUP(F46,'Residential Rates'!$C$6:$O$30,13,0))*$B$46</f>
        <v>78.36</v>
      </c>
      <c r="G60" s="29">
        <f>(VLOOKUP(G46,'Residential Rates'!$C$6:$O$30,13,0))*$B$46</f>
        <v>78.36</v>
      </c>
      <c r="H60" s="29">
        <f>(VLOOKUP(H46,'Residential Rates'!$C$6:$O$30,13,0))*$B$46</f>
        <v>78.36</v>
      </c>
      <c r="I60" s="29">
        <f>(VLOOKUP(I46,'Residential Rates'!$C$6:$O$30,13,0))*$B$46</f>
        <v>78.36</v>
      </c>
      <c r="J60" s="29">
        <f>(VLOOKUP(J46,'Residential Rates'!$C$6:$O$30,13,0))*$B$46</f>
        <v>78.36</v>
      </c>
      <c r="K60" s="29">
        <f>(VLOOKUP(K46,'Residential Rates'!$C$6:$O$30,13,0))*$B$46</f>
        <v>78.36</v>
      </c>
      <c r="L60" s="29">
        <f>(VLOOKUP(L46,'Residential Rates'!$C$6:$O$30,13,0))*$B$46</f>
        <v>78.36</v>
      </c>
      <c r="M60" s="29">
        <f>(VLOOKUP(M46,'Residential Rates'!$C$6:$O$30,13,0))*$B$46</f>
        <v>78.36</v>
      </c>
      <c r="N60" s="29">
        <f>(VLOOKUP(N46,'Residential Rates'!$C$6:$O$30,13,0))*$B$46</f>
        <v>78.36</v>
      </c>
      <c r="O60" s="29">
        <f>(VLOOKUP(O46,'Residential Rates'!$C$6:$O$30,13,0))*$B$46</f>
        <v>78.36</v>
      </c>
      <c r="P60" s="29">
        <f>(VLOOKUP(P46,'Residential Rates'!$C$6:$O$30,13,0))*$B$46</f>
        <v>78.36</v>
      </c>
      <c r="Q60" s="29">
        <f>(VLOOKUP(Q46,'Residential Rates'!$C$6:$O$30,13,0))*$B$46</f>
        <v>78.36</v>
      </c>
      <c r="R60" s="29">
        <f>(VLOOKUP(R46,'Residential Rates'!$C$6:$O$30,13,0))*$B$46</f>
        <v>78.36</v>
      </c>
      <c r="S60" s="29">
        <f>(VLOOKUP(S46,'Residential Rates'!$C$6:$O$30,13,0))*$B$46</f>
        <v>78.36</v>
      </c>
      <c r="T60" s="29">
        <f>(VLOOKUP(T46,'Residential Rates'!$C$6:$O$30,13,0))*$B$46</f>
        <v>78.36</v>
      </c>
      <c r="U60" s="29">
        <f>(VLOOKUP(U46,'Residential Rates'!$C$6:$O$30,13,0))*$B$46</f>
        <v>78.36</v>
      </c>
      <c r="V60" s="29">
        <f>(VLOOKUP(V46,'Residential Rates'!$C$6:$O$30,13,0))*$B$46</f>
        <v>78.36</v>
      </c>
      <c r="W60" s="29">
        <f>(VLOOKUP(W46,'Residential Rates'!$C$6:$O$30,13,0))*$B$46</f>
        <v>78.36</v>
      </c>
      <c r="X60" s="29">
        <f>(VLOOKUP(X46,'Residential Rates'!$C$6:$O$30,13,0))*$B$46</f>
        <v>78.36</v>
      </c>
      <c r="Y60" s="29">
        <f>(VLOOKUP(Y46,'Residential Rates'!$C$6:$O$30,13,0))*$B$46</f>
        <v>78.36</v>
      </c>
      <c r="Z60" s="30">
        <f>(VLOOKUP(Z46,'Residential Rates'!$C$6:$O$30,13,0))*$B$46</f>
        <v>78.36</v>
      </c>
    </row>
    <row r="61" spans="1:26" x14ac:dyDescent="0.2">
      <c r="A61" s="42"/>
      <c r="B61" s="23" t="s">
        <v>30</v>
      </c>
      <c r="C61" s="36">
        <f>+C49/C59</f>
        <v>0.22819052623860286</v>
      </c>
      <c r="D61" s="36">
        <f t="shared" ref="D61:Z61" si="57">+D49/D59</f>
        <v>0.27716342645887615</v>
      </c>
      <c r="E61" s="36">
        <f t="shared" si="57"/>
        <v>0.25755582159047558</v>
      </c>
      <c r="F61" s="36">
        <f t="shared" si="57"/>
        <v>0.32530531331241863</v>
      </c>
      <c r="G61" s="36">
        <f t="shared" si="57"/>
        <v>-0.23429980281216287</v>
      </c>
      <c r="H61" s="36">
        <f t="shared" si="57"/>
        <v>0.11915994908532847</v>
      </c>
      <c r="I61" s="36">
        <f t="shared" si="57"/>
        <v>1.8025322450137365E-2</v>
      </c>
      <c r="J61" s="36">
        <f t="shared" si="57"/>
        <v>6.5829112077055524E-2</v>
      </c>
      <c r="K61" s="36">
        <f t="shared" si="57"/>
        <v>3.8031561351374768E-2</v>
      </c>
      <c r="L61" s="36">
        <f t="shared" si="57"/>
        <v>4.7822943807074615E-2</v>
      </c>
      <c r="M61" s="36">
        <f t="shared" si="57"/>
        <v>6.557602586467913E-2</v>
      </c>
      <c r="N61" s="36">
        <f t="shared" si="57"/>
        <v>7.1000963689706598E-2</v>
      </c>
      <c r="O61" s="36">
        <f t="shared" si="57"/>
        <v>5.5095157883688295E-2</v>
      </c>
      <c r="P61" s="36">
        <f t="shared" si="57"/>
        <v>6.3194601396586031E-2</v>
      </c>
      <c r="Q61" s="36">
        <f t="shared" si="57"/>
        <v>8.1190420429850627E-2</v>
      </c>
      <c r="R61" s="36">
        <f t="shared" si="57"/>
        <v>0.12562994893038323</v>
      </c>
      <c r="S61" s="36">
        <f t="shared" si="57"/>
        <v>9.7733422191780439E-2</v>
      </c>
      <c r="T61" s="36">
        <f t="shared" si="57"/>
        <v>6.2815652905677324E-2</v>
      </c>
      <c r="U61" s="36">
        <f t="shared" si="57"/>
        <v>8.9745686127093105E-2</v>
      </c>
      <c r="V61" s="36">
        <f t="shared" si="57"/>
        <v>5.1538953786356763E-2</v>
      </c>
      <c r="W61" s="36">
        <f t="shared" si="57"/>
        <v>1.5960557762773411E-2</v>
      </c>
      <c r="X61" s="36">
        <f t="shared" si="57"/>
        <v>8.4418473164539959E-2</v>
      </c>
      <c r="Y61" s="36">
        <f t="shared" si="57"/>
        <v>9.5842664767998159E-2</v>
      </c>
      <c r="Z61" s="37">
        <f t="shared" si="57"/>
        <v>7.4731273685704466E-2</v>
      </c>
    </row>
    <row r="62" spans="1:26" ht="13.5" thickBot="1" x14ac:dyDescent="0.25">
      <c r="A62" s="43"/>
      <c r="B62" s="38" t="s">
        <v>35</v>
      </c>
      <c r="C62" s="39">
        <f>(C49+C60)/C59</f>
        <v>0.37250860239725431</v>
      </c>
      <c r="D62" s="39">
        <f t="shared" ref="D62:Z62" si="58">(D49+D60)/D59</f>
        <v>0.44977927526922057</v>
      </c>
      <c r="E62" s="39">
        <f t="shared" si="58"/>
        <v>0.43538712108672784</v>
      </c>
      <c r="F62" s="39">
        <f t="shared" si="58"/>
        <v>0.49148905639320045</v>
      </c>
      <c r="G62" s="39">
        <f t="shared" si="58"/>
        <v>8.9848017603816679E-2</v>
      </c>
      <c r="H62" s="39">
        <f t="shared" si="58"/>
        <v>0.30409505723201768</v>
      </c>
      <c r="I62" s="39">
        <f t="shared" si="58"/>
        <v>0.22362419685956442</v>
      </c>
      <c r="J62" s="39">
        <f t="shared" si="58"/>
        <v>0.2657659036413218</v>
      </c>
      <c r="K62" s="39">
        <f t="shared" si="58"/>
        <v>0.24117765184174469</v>
      </c>
      <c r="L62" s="39">
        <f t="shared" si="58"/>
        <v>0.24768459056560083</v>
      </c>
      <c r="M62" s="39">
        <f t="shared" si="58"/>
        <v>0.26066096841427128</v>
      </c>
      <c r="N62" s="39">
        <f t="shared" si="58"/>
        <v>0.26140601210604497</v>
      </c>
      <c r="O62" s="39">
        <f t="shared" si="58"/>
        <v>0.24826100002086121</v>
      </c>
      <c r="P62" s="39">
        <f t="shared" si="58"/>
        <v>0.29832893023972379</v>
      </c>
      <c r="Q62" s="39">
        <f t="shared" si="58"/>
        <v>0.30800258958789323</v>
      </c>
      <c r="R62" s="39">
        <f t="shared" si="58"/>
        <v>0.31144276127815279</v>
      </c>
      <c r="S62" s="39">
        <f t="shared" si="58"/>
        <v>0.2805985359202407</v>
      </c>
      <c r="T62" s="39">
        <f t="shared" si="58"/>
        <v>0.25184155773243905</v>
      </c>
      <c r="U62" s="39">
        <f t="shared" si="58"/>
        <v>0.27146330795962575</v>
      </c>
      <c r="V62" s="39">
        <f t="shared" si="58"/>
        <v>0.2408775575697096</v>
      </c>
      <c r="W62" s="39">
        <f t="shared" si="58"/>
        <v>0.21260667510411377</v>
      </c>
      <c r="X62" s="39">
        <f t="shared" si="58"/>
        <v>0.26786360786152696</v>
      </c>
      <c r="Y62" s="39">
        <f t="shared" si="58"/>
        <v>0.27777656038864584</v>
      </c>
      <c r="Z62" s="40">
        <f t="shared" si="58"/>
        <v>0.26685537493281086</v>
      </c>
    </row>
    <row r="65" spans="1:27" x14ac:dyDescent="0.2">
      <c r="B65" s="24"/>
      <c r="C65" s="5">
        <v>2022</v>
      </c>
      <c r="D65" s="5">
        <v>2022</v>
      </c>
      <c r="E65" s="5">
        <v>2023</v>
      </c>
      <c r="F65" s="5">
        <v>2023</v>
      </c>
      <c r="G65" s="5">
        <v>2023</v>
      </c>
      <c r="H65" s="5">
        <v>2023</v>
      </c>
      <c r="I65" s="5">
        <v>2023</v>
      </c>
      <c r="J65" s="5">
        <v>2023</v>
      </c>
      <c r="K65" s="5">
        <v>2023</v>
      </c>
      <c r="L65" s="5">
        <v>2023</v>
      </c>
      <c r="M65" s="5">
        <v>2023</v>
      </c>
      <c r="N65" s="5">
        <v>2023</v>
      </c>
      <c r="O65" s="5">
        <v>2023</v>
      </c>
      <c r="P65" s="5">
        <v>2023</v>
      </c>
      <c r="Q65" s="5">
        <v>2024</v>
      </c>
      <c r="R65" s="5">
        <v>2024</v>
      </c>
      <c r="S65" s="5">
        <v>2024</v>
      </c>
      <c r="T65" s="5">
        <v>2024</v>
      </c>
      <c r="U65" s="5">
        <v>2024</v>
      </c>
      <c r="V65" s="5">
        <v>2024</v>
      </c>
      <c r="W65" s="5">
        <v>2024</v>
      </c>
      <c r="X65" s="5">
        <v>2024</v>
      </c>
      <c r="Y65" s="5">
        <v>2024</v>
      </c>
      <c r="Z65" s="5">
        <v>2024</v>
      </c>
    </row>
    <row r="66" spans="1:27" ht="13.5" thickBot="1" x14ac:dyDescent="0.25">
      <c r="B66" s="24"/>
      <c r="C66" s="6" t="s">
        <v>1</v>
      </c>
      <c r="D66" s="5" t="s">
        <v>2</v>
      </c>
      <c r="E66" s="5" t="s">
        <v>3</v>
      </c>
      <c r="F66" s="6" t="s">
        <v>4</v>
      </c>
      <c r="G66" s="5" t="s">
        <v>5</v>
      </c>
      <c r="H66" s="5" t="s">
        <v>6</v>
      </c>
      <c r="I66" s="6" t="s">
        <v>7</v>
      </c>
      <c r="J66" s="5" t="s">
        <v>8</v>
      </c>
      <c r="K66" s="5" t="s">
        <v>9</v>
      </c>
      <c r="L66" s="6" t="s">
        <v>10</v>
      </c>
      <c r="M66" s="5" t="s">
        <v>11</v>
      </c>
      <c r="N66" s="5" t="s">
        <v>12</v>
      </c>
      <c r="O66" s="6" t="s">
        <v>1</v>
      </c>
      <c r="P66" s="5" t="s">
        <v>2</v>
      </c>
      <c r="Q66" s="5" t="s">
        <v>3</v>
      </c>
      <c r="R66" s="6" t="s">
        <v>4</v>
      </c>
      <c r="S66" s="5" t="s">
        <v>5</v>
      </c>
      <c r="T66" s="5" t="s">
        <v>6</v>
      </c>
      <c r="U66" s="6" t="s">
        <v>7</v>
      </c>
      <c r="V66" s="5" t="s">
        <v>8</v>
      </c>
      <c r="W66" s="5" t="s">
        <v>9</v>
      </c>
      <c r="X66" s="6" t="s">
        <v>10</v>
      </c>
      <c r="Y66" s="5" t="s">
        <v>11</v>
      </c>
      <c r="Z66" s="5" t="s">
        <v>12</v>
      </c>
      <c r="AA66" s="2"/>
    </row>
    <row r="67" spans="1:27" ht="13.5" hidden="1" thickBot="1" x14ac:dyDescent="0.25">
      <c r="B67" s="24">
        <v>3500</v>
      </c>
      <c r="C67" s="4" t="str">
        <f>C65&amp;C66</f>
        <v>2022November</v>
      </c>
      <c r="D67" s="4" t="str">
        <f t="shared" ref="D67" si="59">D65&amp;D66</f>
        <v>2022December</v>
      </c>
      <c r="E67" s="4" t="str">
        <f t="shared" ref="E67" si="60">E65&amp;E66</f>
        <v>2023January</v>
      </c>
      <c r="F67" s="4" t="str">
        <f t="shared" ref="F67" si="61">F65&amp;F66</f>
        <v>2023February</v>
      </c>
      <c r="G67" s="4" t="str">
        <f t="shared" ref="G67" si="62">G65&amp;G66</f>
        <v>2023March</v>
      </c>
      <c r="H67" s="4" t="str">
        <f t="shared" ref="H67" si="63">H65&amp;H66</f>
        <v>2023April</v>
      </c>
      <c r="I67" s="4" t="str">
        <f t="shared" ref="I67" si="64">I65&amp;I66</f>
        <v>2023May</v>
      </c>
      <c r="J67" s="4" t="str">
        <f t="shared" ref="J67" si="65">J65&amp;J66</f>
        <v>2023June</v>
      </c>
      <c r="K67" s="4" t="str">
        <f t="shared" ref="K67" si="66">K65&amp;K66</f>
        <v>2023July</v>
      </c>
      <c r="L67" s="4" t="str">
        <f t="shared" ref="L67" si="67">L65&amp;L66</f>
        <v>2023August</v>
      </c>
      <c r="M67" s="4" t="str">
        <f t="shared" ref="M67" si="68">M65&amp;M66</f>
        <v>2023September</v>
      </c>
      <c r="N67" s="4" t="str">
        <f t="shared" ref="N67" si="69">N65&amp;N66</f>
        <v>2023October</v>
      </c>
      <c r="O67" s="4" t="str">
        <f t="shared" ref="O67" si="70">O65&amp;O66</f>
        <v>2023November</v>
      </c>
      <c r="P67" s="4" t="str">
        <f t="shared" ref="P67" si="71">P65&amp;P66</f>
        <v>2023December</v>
      </c>
      <c r="Q67" s="4" t="str">
        <f t="shared" ref="Q67" si="72">Q65&amp;Q66</f>
        <v>2024January</v>
      </c>
      <c r="R67" s="4" t="str">
        <f t="shared" ref="R67" si="73">R65&amp;R66</f>
        <v>2024February</v>
      </c>
      <c r="S67" s="4" t="str">
        <f t="shared" ref="S67" si="74">S65&amp;S66</f>
        <v>2024March</v>
      </c>
      <c r="T67" s="4" t="str">
        <f t="shared" ref="T67" si="75">T65&amp;T66</f>
        <v>2024April</v>
      </c>
      <c r="U67" s="4" t="str">
        <f t="shared" ref="U67" si="76">U65&amp;U66</f>
        <v>2024May</v>
      </c>
      <c r="V67" s="4" t="str">
        <f t="shared" ref="V67" si="77">V65&amp;V66</f>
        <v>2024June</v>
      </c>
      <c r="W67" s="4" t="str">
        <f t="shared" ref="W67" si="78">W65&amp;W66</f>
        <v>2024July</v>
      </c>
      <c r="X67" s="4" t="str">
        <f t="shared" ref="X67" si="79">X65&amp;X66</f>
        <v>2024August</v>
      </c>
      <c r="Y67" s="4" t="str">
        <f t="shared" ref="Y67" si="80">Y65&amp;Y66</f>
        <v>2024September</v>
      </c>
      <c r="Z67" s="4" t="str">
        <f t="shared" ref="Z67" si="81">Z65&amp;Z66</f>
        <v>2024October</v>
      </c>
      <c r="AA67" s="2"/>
    </row>
    <row r="68" spans="1:27" ht="12.75" customHeight="1" x14ac:dyDescent="0.2">
      <c r="A68" s="41" t="s">
        <v>39</v>
      </c>
      <c r="B68" s="26" t="s">
        <v>13</v>
      </c>
      <c r="C68" s="27">
        <f>VLOOKUP(C67,'Residential Rates'!$C$6:$O$30,2,0)</f>
        <v>17.5</v>
      </c>
      <c r="D68" s="27">
        <f>VLOOKUP(D67,'Residential Rates'!$C$6:$O$30,2,0)</f>
        <v>17.5</v>
      </c>
      <c r="E68" s="27">
        <f>VLOOKUP(E67,'Residential Rates'!$C$6:$O$30,2,0)</f>
        <v>17.5</v>
      </c>
      <c r="F68" s="27">
        <f>VLOOKUP(F67,'Residential Rates'!$C$6:$O$30,2,0)</f>
        <v>17.5</v>
      </c>
      <c r="G68" s="27">
        <f>VLOOKUP(G67,'Residential Rates'!$C$6:$O$30,2,0)</f>
        <v>17.5</v>
      </c>
      <c r="H68" s="27">
        <f>VLOOKUP(H67,'Residential Rates'!$C$6:$O$30,2,0)</f>
        <v>17.5</v>
      </c>
      <c r="I68" s="27">
        <f>VLOOKUP(I67,'Residential Rates'!$C$6:$O$30,2,0)</f>
        <v>17.5</v>
      </c>
      <c r="J68" s="27">
        <f>VLOOKUP(J67,'Residential Rates'!$C$6:$O$30,2,0)</f>
        <v>17.5</v>
      </c>
      <c r="K68" s="27">
        <f>VLOOKUP(K67,'Residential Rates'!$C$6:$O$30,2,0)</f>
        <v>17.5</v>
      </c>
      <c r="L68" s="27">
        <f>VLOOKUP(L67,'Residential Rates'!$C$6:$O$30,2,0)</f>
        <v>17.5</v>
      </c>
      <c r="M68" s="27">
        <f>VLOOKUP(M67,'Residential Rates'!$C$6:$O$30,2,0)</f>
        <v>17.5</v>
      </c>
      <c r="N68" s="27">
        <f>VLOOKUP(N67,'Residential Rates'!$C$6:$O$30,2,0)</f>
        <v>17.5</v>
      </c>
      <c r="O68" s="27">
        <f>VLOOKUP(O67,'Residential Rates'!$C$6:$O$30,2,0)</f>
        <v>17.5</v>
      </c>
      <c r="P68" s="27">
        <f>VLOOKUP(P67,'Residential Rates'!$C$6:$O$30,2,0)</f>
        <v>17.5</v>
      </c>
      <c r="Q68" s="27">
        <f>VLOOKUP(Q67,'Residential Rates'!$C$6:$O$30,2,0)</f>
        <v>20</v>
      </c>
      <c r="R68" s="27">
        <f>VLOOKUP(R67,'Residential Rates'!$C$6:$O$30,2,0)</f>
        <v>20</v>
      </c>
      <c r="S68" s="27">
        <f>VLOOKUP(S67,'Residential Rates'!$C$6:$O$30,2,0)</f>
        <v>20</v>
      </c>
      <c r="T68" s="27">
        <f>VLOOKUP(T67,'Residential Rates'!$C$6:$O$30,2,0)</f>
        <v>20</v>
      </c>
      <c r="U68" s="27">
        <f>VLOOKUP(U67,'Residential Rates'!$C$6:$O$30,2,0)</f>
        <v>20</v>
      </c>
      <c r="V68" s="27">
        <f>VLOOKUP(V67,'Residential Rates'!$C$6:$O$30,2,0)</f>
        <v>20</v>
      </c>
      <c r="W68" s="27">
        <f>VLOOKUP(W67,'Residential Rates'!$C$6:$O$30,2,0)</f>
        <v>20</v>
      </c>
      <c r="X68" s="27">
        <f>VLOOKUP(X67,'Residential Rates'!$C$6:$O$30,2,0)</f>
        <v>20</v>
      </c>
      <c r="Y68" s="27">
        <f>VLOOKUP(Y67,'Residential Rates'!$C$6:$O$30,2,0)</f>
        <v>20</v>
      </c>
      <c r="Z68" s="28">
        <f>VLOOKUP(Z67,'Residential Rates'!$C$6:$O$30,2,0)</f>
        <v>20</v>
      </c>
    </row>
    <row r="69" spans="1:27" x14ac:dyDescent="0.2">
      <c r="A69" s="42"/>
      <c r="B69" s="23" t="s">
        <v>14</v>
      </c>
      <c r="C69" s="29">
        <f>(VLOOKUP(C67,'Residential Rates'!$C$6:$O$30,3,0))*$B$67</f>
        <v>377.96500000000003</v>
      </c>
      <c r="D69" s="29">
        <f>(VLOOKUP(D67,'Residential Rates'!$C$6:$O$30,3,0))*$B$67</f>
        <v>377.96500000000003</v>
      </c>
      <c r="E69" s="29">
        <f>(VLOOKUP(E67,'Residential Rates'!$C$6:$O$30,3,0))*$B$67</f>
        <v>377.96500000000003</v>
      </c>
      <c r="F69" s="29">
        <f>(VLOOKUP(F67,'Residential Rates'!$C$6:$O$30,3,0))*$B$67</f>
        <v>377.96500000000003</v>
      </c>
      <c r="G69" s="29">
        <f>(VLOOKUP(G67,'Residential Rates'!$C$6:$O$30,3,0))*$B$67</f>
        <v>377.96500000000003</v>
      </c>
      <c r="H69" s="29">
        <f>(VLOOKUP(H67,'Residential Rates'!$C$6:$O$30,3,0))*$B$67</f>
        <v>377.96500000000003</v>
      </c>
      <c r="I69" s="29">
        <f>(VLOOKUP(I67,'Residential Rates'!$C$6:$O$30,3,0))*$B$67</f>
        <v>377.96500000000003</v>
      </c>
      <c r="J69" s="29">
        <f>(VLOOKUP(J67,'Residential Rates'!$C$6:$O$30,3,0))*$B$67</f>
        <v>377.96500000000003</v>
      </c>
      <c r="K69" s="29">
        <f>(VLOOKUP(K67,'Residential Rates'!$C$6:$O$30,3,0))*$B$67</f>
        <v>377.96500000000003</v>
      </c>
      <c r="L69" s="29">
        <f>(VLOOKUP(L67,'Residential Rates'!$C$6:$O$30,3,0))*$B$67</f>
        <v>377.96500000000003</v>
      </c>
      <c r="M69" s="29">
        <f>(VLOOKUP(M67,'Residential Rates'!$C$6:$O$30,3,0))*$B$67</f>
        <v>377.96500000000003</v>
      </c>
      <c r="N69" s="29">
        <f>(VLOOKUP(N67,'Residential Rates'!$C$6:$O$30,3,0))*$B$67</f>
        <v>377.96500000000003</v>
      </c>
      <c r="O69" s="29">
        <f>(VLOOKUP(O67,'Residential Rates'!$C$6:$O$30,3,0))*$B$67</f>
        <v>377.96500000000003</v>
      </c>
      <c r="P69" s="29">
        <f>(VLOOKUP(P67,'Residential Rates'!$C$6:$O$30,3,0))*$B$67</f>
        <v>377.96500000000003</v>
      </c>
      <c r="Q69" s="29">
        <f>(VLOOKUP(Q67,'Residential Rates'!$C$6:$O$30,3,0))*$B$67</f>
        <v>394.94</v>
      </c>
      <c r="R69" s="29">
        <f>(VLOOKUP(R67,'Residential Rates'!$C$6:$O$30,3,0))*$B$67</f>
        <v>394.94</v>
      </c>
      <c r="S69" s="29">
        <f>(VLOOKUP(S67,'Residential Rates'!$C$6:$O$30,3,0))*$B$67</f>
        <v>394.94</v>
      </c>
      <c r="T69" s="29">
        <f>(VLOOKUP(T67,'Residential Rates'!$C$6:$O$30,3,0))*$B$67</f>
        <v>394.94</v>
      </c>
      <c r="U69" s="29">
        <f>(VLOOKUP(U67,'Residential Rates'!$C$6:$O$30,3,0))*$B$67</f>
        <v>394.94</v>
      </c>
      <c r="V69" s="29">
        <f>(VLOOKUP(V67,'Residential Rates'!$C$6:$O$30,3,0))*$B$67</f>
        <v>394.94</v>
      </c>
      <c r="W69" s="29">
        <f>(VLOOKUP(W67,'Residential Rates'!$C$6:$O$30,3,0))*$B$67</f>
        <v>394.94</v>
      </c>
      <c r="X69" s="29">
        <f>(VLOOKUP(X67,'Residential Rates'!$C$6:$O$30,3,0))*$B$67</f>
        <v>394.94</v>
      </c>
      <c r="Y69" s="29">
        <f>(VLOOKUP(Y67,'Residential Rates'!$C$6:$O$30,3,0))*$B$67</f>
        <v>394.94</v>
      </c>
      <c r="Z69" s="30">
        <f>(VLOOKUP(Z67,'Residential Rates'!$C$6:$O$30,3,0))*$B$67</f>
        <v>394.94</v>
      </c>
    </row>
    <row r="70" spans="1:27" x14ac:dyDescent="0.2">
      <c r="A70" s="42"/>
      <c r="B70" s="23" t="s">
        <v>15</v>
      </c>
      <c r="C70" s="29">
        <f>(VLOOKUP(C67,'Residential Rates'!$C$6:$O$30,4,0))*$B$67</f>
        <v>144.55000000000001</v>
      </c>
      <c r="D70" s="29">
        <f>(VLOOKUP(D67,'Residential Rates'!$C$6:$O$30,4,0))*$B$67</f>
        <v>146.79</v>
      </c>
      <c r="E70" s="29">
        <f>(VLOOKUP(E67,'Residential Rates'!$C$6:$O$30,4,0))*$B$67</f>
        <v>132.405</v>
      </c>
      <c r="F70" s="29">
        <f>(VLOOKUP(F67,'Residential Rates'!$C$6:$O$30,4,0))*$B$67</f>
        <v>178.95500000000001</v>
      </c>
      <c r="G70" s="29">
        <f>(VLOOKUP(G67,'Residential Rates'!$C$6:$O$30,4,0))*$B$67</f>
        <v>-66.08</v>
      </c>
      <c r="H70" s="29">
        <f>(VLOOKUP(H67,'Residential Rates'!$C$6:$O$30,4,0))*$B$67</f>
        <v>58.905000000000001</v>
      </c>
      <c r="I70" s="29">
        <f>(VLOOKUP(I67,'Residential Rates'!$C$6:$O$30,4,0))*$B$67</f>
        <v>8.0150000000000006</v>
      </c>
      <c r="J70" s="29">
        <f>(VLOOKUP(J67,'Residential Rates'!$C$6:$O$30,4,0))*$B$67</f>
        <v>30.1</v>
      </c>
      <c r="K70" s="29">
        <f>(VLOOKUP(K67,'Residential Rates'!$C$6:$O$30,4,0))*$B$67</f>
        <v>17.115000000000002</v>
      </c>
      <c r="L70" s="29">
        <f>(VLOOKUP(L67,'Residential Rates'!$C$6:$O$30,4,0))*$B$67</f>
        <v>21.875</v>
      </c>
      <c r="M70" s="29">
        <f>(VLOOKUP(M67,'Residential Rates'!$C$6:$O$30,4,0))*$B$67</f>
        <v>30.729999999999997</v>
      </c>
      <c r="N70" s="29">
        <f>(VLOOKUP(N67,'Residential Rates'!$C$6:$O$30,4,0))*$B$67</f>
        <v>34.090000000000003</v>
      </c>
      <c r="O70" s="29">
        <f>(VLOOKUP(O67,'Residential Rates'!$C$6:$O$30,4,0))*$B$67</f>
        <v>26.074999999999999</v>
      </c>
      <c r="P70" s="29">
        <f>(VLOOKUP(P67,'Residential Rates'!$C$6:$O$30,4,0))*$B$67</f>
        <v>24.57</v>
      </c>
      <c r="Q70" s="29">
        <f>(VLOOKUP(Q67,'Residential Rates'!$C$6:$O$30,4,0))*$B$67</f>
        <v>32.725000000000001</v>
      </c>
      <c r="R70" s="29">
        <f>(VLOOKUP(R67,'Residential Rates'!$C$6:$O$30,4,0))*$B$67</f>
        <v>61.809999999999995</v>
      </c>
      <c r="S70" s="29">
        <f>(VLOOKUP(S67,'Residential Rates'!$C$6:$O$30,4,0))*$B$67</f>
        <v>48.86</v>
      </c>
      <c r="T70" s="29">
        <f>(VLOOKUP(T67,'Residential Rates'!$C$6:$O$30,4,0))*$B$67</f>
        <v>30.38</v>
      </c>
      <c r="U70" s="29">
        <f>(VLOOKUP(U67,'Residential Rates'!$C$6:$O$30,4,0))*$B$67</f>
        <v>45.15</v>
      </c>
      <c r="V70" s="29">
        <f>(VLOOKUP(V67,'Residential Rates'!$C$6:$O$30,4,0))*$B$67</f>
        <v>24.885000000000002</v>
      </c>
      <c r="W70" s="29">
        <f>(VLOOKUP(W67,'Residential Rates'!$C$6:$O$30,4,0))*$B$67</f>
        <v>7.42</v>
      </c>
      <c r="X70" s="29">
        <f>(VLOOKUP(X67,'Residential Rates'!$C$6:$O$30,4,0))*$B$67</f>
        <v>42.07</v>
      </c>
      <c r="Y70" s="29">
        <f>(VLOOKUP(Y67,'Residential Rates'!$C$6:$O$30,4,0))*$B$67</f>
        <v>48.16</v>
      </c>
      <c r="Z70" s="30">
        <f>(VLOOKUP(Z67,'Residential Rates'!$C$6:$O$30,4,0))*$B$67</f>
        <v>35.56</v>
      </c>
    </row>
    <row r="71" spans="1:27" x14ac:dyDescent="0.2">
      <c r="A71" s="42"/>
      <c r="B71" s="23" t="s">
        <v>16</v>
      </c>
      <c r="C71" s="29">
        <f>(VLOOKUP(C67,'Residential Rates'!$C$6:$O$30,5,0))*$B$67</f>
        <v>-2.31</v>
      </c>
      <c r="D71" s="29">
        <f>(VLOOKUP(D67,'Residential Rates'!$C$6:$O$30,5,0))*$B$67</f>
        <v>-2.31</v>
      </c>
      <c r="E71" s="29">
        <f>(VLOOKUP(E67,'Residential Rates'!$C$6:$O$30,5,0))*$B$67</f>
        <v>-2.31</v>
      </c>
      <c r="F71" s="29">
        <f>(VLOOKUP(F67,'Residential Rates'!$C$6:$O$30,5,0))*$B$67</f>
        <v>-2.31</v>
      </c>
      <c r="G71" s="29">
        <f>(VLOOKUP(G67,'Residential Rates'!$C$6:$O$30,5,0))*$B$67</f>
        <v>-2.31</v>
      </c>
      <c r="H71" s="29">
        <f>(VLOOKUP(H67,'Residential Rates'!$C$6:$O$30,5,0))*$B$67</f>
        <v>-2.31</v>
      </c>
      <c r="I71" s="29">
        <f>(VLOOKUP(I67,'Residential Rates'!$C$6:$O$30,5,0))*$B$67</f>
        <v>-2.31</v>
      </c>
      <c r="J71" s="29">
        <f>(VLOOKUP(J67,'Residential Rates'!$C$6:$O$30,5,0))*$B$67</f>
        <v>-2.31</v>
      </c>
      <c r="K71" s="29">
        <f>(VLOOKUP(K67,'Residential Rates'!$C$6:$O$30,5,0))*$B$67</f>
        <v>-2.31</v>
      </c>
      <c r="L71" s="29">
        <f>(VLOOKUP(L67,'Residential Rates'!$C$6:$O$30,5,0))*$B$67</f>
        <v>-2.31</v>
      </c>
      <c r="M71" s="29">
        <f>(VLOOKUP(M67,'Residential Rates'!$C$6:$O$30,5,0))*$B$67</f>
        <v>-2.31</v>
      </c>
      <c r="N71" s="29">
        <f>(VLOOKUP(N67,'Residential Rates'!$C$6:$O$30,5,0))*$B$67</f>
        <v>0.56000000000000005</v>
      </c>
      <c r="O71" s="29">
        <f>(VLOOKUP(O67,'Residential Rates'!$C$6:$O$30,5,0))*$B$67</f>
        <v>0.56000000000000005</v>
      </c>
      <c r="P71" s="29">
        <f>(VLOOKUP(P67,'Residential Rates'!$C$6:$O$30,5,0))*$B$67</f>
        <v>0.56000000000000005</v>
      </c>
      <c r="Q71" s="29">
        <f>(VLOOKUP(Q67,'Residential Rates'!$C$6:$O$30,5,0))*$B$67</f>
        <v>0.56000000000000005</v>
      </c>
      <c r="R71" s="29">
        <f>(VLOOKUP(R67,'Residential Rates'!$C$6:$O$30,5,0))*$B$67</f>
        <v>0.56000000000000005</v>
      </c>
      <c r="S71" s="29">
        <f>(VLOOKUP(S67,'Residential Rates'!$C$6:$O$30,5,0))*$B$67</f>
        <v>0.56000000000000005</v>
      </c>
      <c r="T71" s="29">
        <f>(VLOOKUP(T67,'Residential Rates'!$C$6:$O$30,5,0))*$B$67</f>
        <v>0.56000000000000005</v>
      </c>
      <c r="U71" s="29">
        <f>(VLOOKUP(U67,'Residential Rates'!$C$6:$O$30,5,0))*$B$67</f>
        <v>0.56000000000000005</v>
      </c>
      <c r="V71" s="29">
        <f>(VLOOKUP(V67,'Residential Rates'!$C$6:$O$30,5,0))*$B$67</f>
        <v>0.56000000000000005</v>
      </c>
      <c r="W71" s="29">
        <f>(VLOOKUP(W67,'Residential Rates'!$C$6:$O$30,5,0))*$B$67</f>
        <v>0.56000000000000005</v>
      </c>
      <c r="X71" s="29">
        <f>(VLOOKUP(X67,'Residential Rates'!$C$6:$O$30,5,0))*$B$67</f>
        <v>0.56000000000000005</v>
      </c>
      <c r="Y71" s="29">
        <f>(VLOOKUP(Y67,'Residential Rates'!$C$6:$O$30,5,0))*$B$67</f>
        <v>0.56000000000000005</v>
      </c>
      <c r="Z71" s="30">
        <f>(VLOOKUP(Z67,'Residential Rates'!$C$6:$O$30,5,0))*$B$67</f>
        <v>2.0299999999999998</v>
      </c>
    </row>
    <row r="72" spans="1:27" x14ac:dyDescent="0.2">
      <c r="A72" s="42"/>
      <c r="B72" s="23" t="s">
        <v>29</v>
      </c>
      <c r="C72" s="29">
        <f>(VLOOKUP(C67,'Residential Rates'!$C$6:$O$30,6,0))*$B$67</f>
        <v>6.1074999999999999</v>
      </c>
      <c r="D72" s="29">
        <f>(VLOOKUP(D67,'Residential Rates'!$C$6:$O$30,6,0))*$B$67</f>
        <v>0</v>
      </c>
      <c r="E72" s="29">
        <f>(VLOOKUP(E67,'Residential Rates'!$C$6:$O$30,6,0))*$B$67</f>
        <v>0</v>
      </c>
      <c r="F72" s="29">
        <f>(VLOOKUP(F67,'Residential Rates'!$C$6:$O$30,6,0))*$B$67</f>
        <v>0</v>
      </c>
      <c r="G72" s="29">
        <f>(VLOOKUP(G67,'Residential Rates'!$C$6:$O$30,6,0))*$B$67</f>
        <v>0</v>
      </c>
      <c r="H72" s="29">
        <f>(VLOOKUP(H67,'Residential Rates'!$C$6:$O$30,6,0))*$B$67</f>
        <v>0</v>
      </c>
      <c r="I72" s="29">
        <f>(VLOOKUP(I67,'Residential Rates'!$C$6:$O$30,6,0))*$B$67</f>
        <v>0</v>
      </c>
      <c r="J72" s="29">
        <f>(VLOOKUP(J67,'Residential Rates'!$C$6:$O$30,6,0))*$B$67</f>
        <v>0</v>
      </c>
      <c r="K72" s="29">
        <f>(VLOOKUP(K67,'Residential Rates'!$C$6:$O$30,6,0))*$B$67</f>
        <v>0</v>
      </c>
      <c r="L72" s="29">
        <f>(VLOOKUP(L67,'Residential Rates'!$C$6:$O$30,6,0))*$B$67</f>
        <v>0</v>
      </c>
      <c r="M72" s="29">
        <f>(VLOOKUP(M67,'Residential Rates'!$C$6:$O$30,6,0))*$B$67</f>
        <v>0</v>
      </c>
      <c r="N72" s="29">
        <f>(VLOOKUP(N67,'Residential Rates'!$C$6:$O$30,6,0))*$B$67</f>
        <v>0</v>
      </c>
      <c r="O72" s="29">
        <f>(VLOOKUP(O67,'Residential Rates'!$C$6:$O$30,6,0))*$B$67</f>
        <v>0</v>
      </c>
      <c r="P72" s="29">
        <f>(VLOOKUP(P67,'Residential Rates'!$C$6:$O$30,6,0))*$B$67</f>
        <v>0</v>
      </c>
      <c r="Q72" s="29">
        <f>(VLOOKUP(Q67,'Residential Rates'!$C$6:$O$30,6,0))*$B$67</f>
        <v>0</v>
      </c>
      <c r="R72" s="29">
        <f>(VLOOKUP(R67,'Residential Rates'!$C$6:$O$30,6,0))*$B$67</f>
        <v>0</v>
      </c>
      <c r="S72" s="29">
        <f>(VLOOKUP(S67,'Residential Rates'!$C$6:$O$30,6,0))*$B$67</f>
        <v>0</v>
      </c>
      <c r="T72" s="29">
        <f>(VLOOKUP(T67,'Residential Rates'!$C$6:$O$30,6,0))*$B$67</f>
        <v>0</v>
      </c>
      <c r="U72" s="29">
        <f>(VLOOKUP(U67,'Residential Rates'!$C$6:$O$30,6,0))*$B$67</f>
        <v>0</v>
      </c>
      <c r="V72" s="29">
        <f>(VLOOKUP(V67,'Residential Rates'!$C$6:$O$30,6,0))*$B$67</f>
        <v>0</v>
      </c>
      <c r="W72" s="29">
        <f>(VLOOKUP(W67,'Residential Rates'!$C$6:$O$30,6,0))*$B$67</f>
        <v>0</v>
      </c>
      <c r="X72" s="29">
        <f>(VLOOKUP(X67,'Residential Rates'!$C$6:$O$30,6,0))*$B$67</f>
        <v>0</v>
      </c>
      <c r="Y72" s="29">
        <f>(VLOOKUP(Y67,'Residential Rates'!$C$6:$O$30,6,0))*$B$67</f>
        <v>0</v>
      </c>
      <c r="Z72" s="30">
        <f>(VLOOKUP(Z67,'Residential Rates'!$C$6:$O$30,6,0))*$B$67</f>
        <v>0</v>
      </c>
    </row>
    <row r="73" spans="1:27" x14ac:dyDescent="0.2">
      <c r="A73" s="42"/>
      <c r="B73" s="23" t="s">
        <v>18</v>
      </c>
      <c r="C73" s="29">
        <f>(VLOOKUP(C67,'Residential Rates'!$C$6:$O$30,7,0))*$B$67</f>
        <v>0.48649999999999999</v>
      </c>
      <c r="D73" s="29">
        <f>(VLOOKUP(D67,'Residential Rates'!$C$6:$O$30,7,0))*$B$67</f>
        <v>0.48649999999999999</v>
      </c>
      <c r="E73" s="29">
        <f>(VLOOKUP(E67,'Residential Rates'!$C$6:$O$30,7,0))*$B$67</f>
        <v>0.86449999999999994</v>
      </c>
      <c r="F73" s="29">
        <f>(VLOOKUP(F67,'Residential Rates'!$C$6:$O$30,7,0))*$B$67</f>
        <v>0.86449999999999994</v>
      </c>
      <c r="G73" s="29">
        <f>(VLOOKUP(G67,'Residential Rates'!$C$6:$O$30,7,0))*$B$67</f>
        <v>0.86449999999999994</v>
      </c>
      <c r="H73" s="29">
        <f>(VLOOKUP(H67,'Residential Rates'!$C$6:$O$30,7,0))*$B$67</f>
        <v>0.86449999999999994</v>
      </c>
      <c r="I73" s="29">
        <f>(VLOOKUP(I67,'Residential Rates'!$C$6:$O$30,7,0))*$B$67</f>
        <v>0.86449999999999994</v>
      </c>
      <c r="J73" s="29">
        <f>(VLOOKUP(J67,'Residential Rates'!$C$6:$O$30,7,0))*$B$67</f>
        <v>0.86449999999999994</v>
      </c>
      <c r="K73" s="29">
        <f>(VLOOKUP(K67,'Residential Rates'!$C$6:$O$30,7,0))*$B$67</f>
        <v>0.86449999999999994</v>
      </c>
      <c r="L73" s="29">
        <f>(VLOOKUP(L67,'Residential Rates'!$C$6:$O$30,7,0))*$B$67</f>
        <v>0.86449999999999994</v>
      </c>
      <c r="M73" s="29">
        <f>(VLOOKUP(M67,'Residential Rates'!$C$6:$O$30,7,0))*$B$67</f>
        <v>0.86449999999999994</v>
      </c>
      <c r="N73" s="29">
        <f>(VLOOKUP(N67,'Residential Rates'!$C$6:$O$30,7,0))*$B$67</f>
        <v>0.86449999999999994</v>
      </c>
      <c r="O73" s="29">
        <f>(VLOOKUP(O67,'Residential Rates'!$C$6:$O$30,7,0))*$B$67</f>
        <v>0.86449999999999994</v>
      </c>
      <c r="P73" s="29">
        <f>(VLOOKUP(P67,'Residential Rates'!$C$6:$O$30,7,0))*$B$67</f>
        <v>0.86449999999999994</v>
      </c>
      <c r="Q73" s="29">
        <f>(VLOOKUP(Q67,'Residential Rates'!$C$6:$O$30,7,0))*$B$67</f>
        <v>0.52149999999999996</v>
      </c>
      <c r="R73" s="29">
        <f>(VLOOKUP(R67,'Residential Rates'!$C$6:$O$30,7,0))*$B$67</f>
        <v>0.52149999999999996</v>
      </c>
      <c r="S73" s="29">
        <f>(VLOOKUP(S67,'Residential Rates'!$C$6:$O$30,7,0))*$B$67</f>
        <v>0.52149999999999996</v>
      </c>
      <c r="T73" s="29">
        <f>(VLOOKUP(T67,'Residential Rates'!$C$6:$O$30,7,0))*$B$67</f>
        <v>0.52149999999999996</v>
      </c>
      <c r="U73" s="29">
        <f>(VLOOKUP(U67,'Residential Rates'!$C$6:$O$30,7,0))*$B$67</f>
        <v>0.52149999999999996</v>
      </c>
      <c r="V73" s="29">
        <f>(VLOOKUP(V67,'Residential Rates'!$C$6:$O$30,7,0))*$B$67</f>
        <v>0.52149999999999996</v>
      </c>
      <c r="W73" s="29">
        <f>(VLOOKUP(W67,'Residential Rates'!$C$6:$O$30,7,0))*$B$67</f>
        <v>0.52149999999999996</v>
      </c>
      <c r="X73" s="29">
        <f>(VLOOKUP(X67,'Residential Rates'!$C$6:$O$30,7,0))*$B$67</f>
        <v>0.52149999999999996</v>
      </c>
      <c r="Y73" s="29">
        <f>(VLOOKUP(Y67,'Residential Rates'!$C$6:$O$30,7,0))*$B$67</f>
        <v>0.52149999999999996</v>
      </c>
      <c r="Z73" s="30">
        <f>(VLOOKUP(Z67,'Residential Rates'!$C$6:$O$30,7,0))*$B$67</f>
        <v>0.52149999999999996</v>
      </c>
    </row>
    <row r="74" spans="1:27" x14ac:dyDescent="0.2">
      <c r="A74" s="42"/>
      <c r="B74" s="23" t="s">
        <v>19</v>
      </c>
      <c r="C74" s="29">
        <f>(VLOOKUP(C67,'Residential Rates'!$C$6:$O$30,8,0))*$B$67</f>
        <v>25.514999999999997</v>
      </c>
      <c r="D74" s="29">
        <f>(VLOOKUP(D67,'Residential Rates'!$C$6:$O$30,8,0))*$B$67</f>
        <v>12.355</v>
      </c>
      <c r="E74" s="29">
        <f>(VLOOKUP(E67,'Residential Rates'!$C$6:$O$30,8,0))*$B$67</f>
        <v>12.355</v>
      </c>
      <c r="F74" s="29">
        <f>(VLOOKUP(F67,'Residential Rates'!$C$6:$O$30,8,0))*$B$67</f>
        <v>12.355</v>
      </c>
      <c r="G74" s="29">
        <f>(VLOOKUP(G67,'Residential Rates'!$C$6:$O$30,8,0))*$B$67</f>
        <v>12.355</v>
      </c>
      <c r="H74" s="29">
        <f>(VLOOKUP(H67,'Residential Rates'!$C$6:$O$30,8,0))*$B$67</f>
        <v>12.355</v>
      </c>
      <c r="I74" s="29">
        <f>(VLOOKUP(I67,'Residential Rates'!$C$6:$O$30,8,0))*$B$67</f>
        <v>12.355</v>
      </c>
      <c r="J74" s="29">
        <f>(VLOOKUP(J67,'Residential Rates'!$C$6:$O$30,8,0))*$B$67</f>
        <v>12.355</v>
      </c>
      <c r="K74" s="29">
        <f>(VLOOKUP(K67,'Residential Rates'!$C$6:$O$30,8,0))*$B$67</f>
        <v>12.355</v>
      </c>
      <c r="L74" s="29">
        <f>(VLOOKUP(L67,'Residential Rates'!$C$6:$O$30,8,0))*$B$67</f>
        <v>12.355</v>
      </c>
      <c r="M74" s="29">
        <f>(VLOOKUP(M67,'Residential Rates'!$C$6:$O$30,8,0))*$B$67</f>
        <v>12.355</v>
      </c>
      <c r="N74" s="29">
        <f>(VLOOKUP(N67,'Residential Rates'!$C$6:$O$30,8,0))*$B$67</f>
        <v>19.53</v>
      </c>
      <c r="O74" s="29">
        <f>(VLOOKUP(O67,'Residential Rates'!$C$6:$O$30,8,0))*$B$67</f>
        <v>19.53</v>
      </c>
      <c r="P74" s="29">
        <f>(VLOOKUP(P67,'Residential Rates'!$C$6:$O$30,8,0))*$B$67</f>
        <v>19.53</v>
      </c>
      <c r="Q74" s="29">
        <f>(VLOOKUP(Q67,'Residential Rates'!$C$6:$O$30,8,0))*$B$67</f>
        <v>19.53</v>
      </c>
      <c r="R74" s="29">
        <f>(VLOOKUP(R67,'Residential Rates'!$C$6:$O$30,8,0))*$B$67</f>
        <v>4.7600000000000007</v>
      </c>
      <c r="S74" s="29">
        <f>(VLOOKUP(S67,'Residential Rates'!$C$6:$O$30,8,0))*$B$67</f>
        <v>21.175000000000001</v>
      </c>
      <c r="T74" s="29">
        <f>(VLOOKUP(T67,'Residential Rates'!$C$6:$O$30,8,0))*$B$67</f>
        <v>21.175000000000001</v>
      </c>
      <c r="U74" s="29">
        <f>(VLOOKUP(U67,'Residential Rates'!$C$6:$O$30,8,0))*$B$67</f>
        <v>21.175000000000001</v>
      </c>
      <c r="V74" s="29">
        <f>(VLOOKUP(V67,'Residential Rates'!$C$6:$O$30,8,0))*$B$67</f>
        <v>21.175000000000001</v>
      </c>
      <c r="W74" s="29">
        <f>(VLOOKUP(W67,'Residential Rates'!$C$6:$O$30,8,0))*$B$67</f>
        <v>21.175000000000001</v>
      </c>
      <c r="X74" s="29">
        <f>(VLOOKUP(X67,'Residential Rates'!$C$6:$O$30,8,0))*$B$67</f>
        <v>21.175000000000001</v>
      </c>
      <c r="Y74" s="29">
        <f>(VLOOKUP(Y67,'Residential Rates'!$C$6:$O$30,8,0))*$B$67</f>
        <v>21.175000000000001</v>
      </c>
      <c r="Z74" s="30">
        <f>(VLOOKUP(Z67,'Residential Rates'!$C$6:$O$30,8,0))*$B$67</f>
        <v>7.9099999999999993</v>
      </c>
    </row>
    <row r="75" spans="1:27" x14ac:dyDescent="0.2">
      <c r="A75" s="42"/>
      <c r="B75" s="23" t="s">
        <v>20</v>
      </c>
      <c r="C75" s="29">
        <f>(VLOOKUP(C67,'Residential Rates'!$C$6:$O$30,9,0))*$B$67</f>
        <v>-0.35000000000000003</v>
      </c>
      <c r="D75" s="29">
        <f>(VLOOKUP(D67,'Residential Rates'!$C$6:$O$30,9,0))*$B$67</f>
        <v>-76.545000000000002</v>
      </c>
      <c r="E75" s="29">
        <f>(VLOOKUP(E67,'Residential Rates'!$C$6:$O$30,9,0))*$B$67</f>
        <v>-76.545000000000002</v>
      </c>
      <c r="F75" s="29">
        <f>(VLOOKUP(F67,'Residential Rates'!$C$6:$O$30,9,0))*$B$67</f>
        <v>-76.545000000000002</v>
      </c>
      <c r="G75" s="29">
        <f>(VLOOKUP(G67,'Residential Rates'!$C$6:$O$30,9,0))*$B$67</f>
        <v>-76.545000000000002</v>
      </c>
      <c r="H75" s="29">
        <f>(VLOOKUP(H67,'Residential Rates'!$C$6:$O$30,9,0))*$B$67</f>
        <v>-0.35000000000000003</v>
      </c>
      <c r="I75" s="29">
        <f>(VLOOKUP(I67,'Residential Rates'!$C$6:$O$30,9,0))*$B$67</f>
        <v>-0.35000000000000003</v>
      </c>
      <c r="J75" s="29">
        <f>(VLOOKUP(J67,'Residential Rates'!$C$6:$O$30,9,0))*$B$67</f>
        <v>-0.35000000000000003</v>
      </c>
      <c r="K75" s="29">
        <f>(VLOOKUP(K67,'Residential Rates'!$C$6:$O$30,9,0))*$B$67</f>
        <v>-0.35000000000000003</v>
      </c>
      <c r="L75" s="29">
        <f>(VLOOKUP(L67,'Residential Rates'!$C$6:$O$30,9,0))*$B$67</f>
        <v>-0.35000000000000003</v>
      </c>
      <c r="M75" s="29">
        <f>(VLOOKUP(M67,'Residential Rates'!$C$6:$O$30,9,0))*$B$67</f>
        <v>-0.35000000000000003</v>
      </c>
      <c r="N75" s="29">
        <f>(VLOOKUP(N67,'Residential Rates'!$C$6:$O$30,9,0))*$B$67</f>
        <v>-0.35000000000000003</v>
      </c>
      <c r="O75" s="29">
        <f>(VLOOKUP(O67,'Residential Rates'!$C$6:$O$30,9,0))*$B$67</f>
        <v>-0.35000000000000003</v>
      </c>
      <c r="P75" s="29">
        <f>(VLOOKUP(P67,'Residential Rates'!$C$6:$O$30,9,0))*$B$67</f>
        <v>-76.545000000000002</v>
      </c>
      <c r="Q75" s="29">
        <f>(VLOOKUP(Q67,'Residential Rates'!$C$6:$O$30,9,0))*$B$67</f>
        <v>-76.545000000000002</v>
      </c>
      <c r="R75" s="29">
        <f>(VLOOKUP(R67,'Residential Rates'!$C$6:$O$30,9,0))*$B$67</f>
        <v>-2.17</v>
      </c>
      <c r="S75" s="29">
        <f>(VLOOKUP(S67,'Residential Rates'!$C$6:$O$30,9,0))*$B$67</f>
        <v>-2.17</v>
      </c>
      <c r="T75" s="29">
        <f>(VLOOKUP(T67,'Residential Rates'!$C$6:$O$30,9,0))*$B$67</f>
        <v>-2.17</v>
      </c>
      <c r="U75" s="29">
        <f>(VLOOKUP(U67,'Residential Rates'!$C$6:$O$30,9,0))*$B$67</f>
        <v>-2.17</v>
      </c>
      <c r="V75" s="29">
        <f>(VLOOKUP(V67,'Residential Rates'!$C$6:$O$30,9,0))*$B$67</f>
        <v>-2.17</v>
      </c>
      <c r="W75" s="29">
        <f>(VLOOKUP(W67,'Residential Rates'!$C$6:$O$30,9,0))*$B$67</f>
        <v>-2.17</v>
      </c>
      <c r="X75" s="29">
        <f>(VLOOKUP(X67,'Residential Rates'!$C$6:$O$30,9,0))*$B$67</f>
        <v>-2.17</v>
      </c>
      <c r="Y75" s="29">
        <f>(VLOOKUP(Y67,'Residential Rates'!$C$6:$O$30,9,0))*$B$67</f>
        <v>-2.17</v>
      </c>
      <c r="Z75" s="30">
        <f>(VLOOKUP(Z67,'Residential Rates'!$C$6:$O$30,9,0))*$B$67</f>
        <v>-2.17</v>
      </c>
    </row>
    <row r="76" spans="1:27" x14ac:dyDescent="0.2">
      <c r="A76" s="42"/>
      <c r="B76" s="23" t="s">
        <v>17</v>
      </c>
      <c r="C76" s="29">
        <f>VLOOKUP(C67,'Residential Rates'!$C$6:$O$30,10,0)</f>
        <v>0.3</v>
      </c>
      <c r="D76" s="29">
        <f>VLOOKUP(D67,'Residential Rates'!$C$6:$O$30,10,0)</f>
        <v>0.3</v>
      </c>
      <c r="E76" s="29">
        <f>VLOOKUP(E67,'Residential Rates'!$C$6:$O$30,10,0)</f>
        <v>0.3</v>
      </c>
      <c r="F76" s="29">
        <f>VLOOKUP(F67,'Residential Rates'!$C$6:$O$30,10,0)</f>
        <v>0.3</v>
      </c>
      <c r="G76" s="29">
        <f>VLOOKUP(G67,'Residential Rates'!$C$6:$O$30,10,0)</f>
        <v>0.3</v>
      </c>
      <c r="H76" s="29">
        <f>VLOOKUP(H67,'Residential Rates'!$C$6:$O$30,10,0)</f>
        <v>0.3</v>
      </c>
      <c r="I76" s="29">
        <f>VLOOKUP(I67,'Residential Rates'!$C$6:$O$30,10,0)</f>
        <v>0.3</v>
      </c>
      <c r="J76" s="29">
        <f>VLOOKUP(J67,'Residential Rates'!$C$6:$O$30,10,0)</f>
        <v>0.3</v>
      </c>
      <c r="K76" s="29">
        <f>VLOOKUP(K67,'Residential Rates'!$C$6:$O$30,10,0)</f>
        <v>0.3</v>
      </c>
      <c r="L76" s="29">
        <f>VLOOKUP(L67,'Residential Rates'!$C$6:$O$30,10,0)</f>
        <v>0.3</v>
      </c>
      <c r="M76" s="29">
        <f>VLOOKUP(M67,'Residential Rates'!$C$6:$O$30,10,0)</f>
        <v>0.3</v>
      </c>
      <c r="N76" s="29">
        <f>VLOOKUP(N67,'Residential Rates'!$C$6:$O$30,10,0)</f>
        <v>0.3</v>
      </c>
      <c r="O76" s="29">
        <f>VLOOKUP(O67,'Residential Rates'!$C$6:$O$30,10,0)</f>
        <v>0.3</v>
      </c>
      <c r="P76" s="29">
        <f>VLOOKUP(P67,'Residential Rates'!$C$6:$O$30,10,0)</f>
        <v>0.3</v>
      </c>
      <c r="Q76" s="29">
        <f>VLOOKUP(Q67,'Residential Rates'!$C$6:$O$30,10,0)</f>
        <v>0.4</v>
      </c>
      <c r="R76" s="29">
        <f>VLOOKUP(R67,'Residential Rates'!$C$6:$O$30,10,0)</f>
        <v>0.4</v>
      </c>
      <c r="S76" s="29">
        <f>VLOOKUP(S67,'Residential Rates'!$C$6:$O$30,10,0)</f>
        <v>0.4</v>
      </c>
      <c r="T76" s="29">
        <f>VLOOKUP(T67,'Residential Rates'!$C$6:$O$30,10,0)</f>
        <v>0.4</v>
      </c>
      <c r="U76" s="29">
        <f>VLOOKUP(U67,'Residential Rates'!$C$6:$O$30,10,0)</f>
        <v>0.4</v>
      </c>
      <c r="V76" s="29">
        <f>VLOOKUP(V67,'Residential Rates'!$C$6:$O$30,10,0)</f>
        <v>0.4</v>
      </c>
      <c r="W76" s="29">
        <f>VLOOKUP(W67,'Residential Rates'!$C$6:$O$30,10,0)</f>
        <v>0.4</v>
      </c>
      <c r="X76" s="29">
        <f>VLOOKUP(X67,'Residential Rates'!$C$6:$O$30,10,0)</f>
        <v>0.4</v>
      </c>
      <c r="Y76" s="29">
        <f>VLOOKUP(Y67,'Residential Rates'!$C$6:$O$30,10,0)</f>
        <v>0.4</v>
      </c>
      <c r="Z76" s="30">
        <f>VLOOKUP(Z67,'Residential Rates'!$C$6:$O$30,10,0)</f>
        <v>0.4</v>
      </c>
    </row>
    <row r="77" spans="1:27" x14ac:dyDescent="0.2">
      <c r="A77" s="42"/>
      <c r="B77" s="31" t="s">
        <v>21</v>
      </c>
      <c r="C77" s="32">
        <f>SUM(C68:C76)</f>
        <v>569.76400000000001</v>
      </c>
      <c r="D77" s="32">
        <f t="shared" ref="D77:Z77" si="82">SUM(D68:D76)</f>
        <v>476.54150000000004</v>
      </c>
      <c r="E77" s="32">
        <f t="shared" si="82"/>
        <v>462.53450000000009</v>
      </c>
      <c r="F77" s="32">
        <f t="shared" si="82"/>
        <v>509.08450000000016</v>
      </c>
      <c r="G77" s="32">
        <f t="shared" si="82"/>
        <v>264.04950000000008</v>
      </c>
      <c r="H77" s="32">
        <f t="shared" si="82"/>
        <v>465.22950000000003</v>
      </c>
      <c r="I77" s="32">
        <f t="shared" si="82"/>
        <v>414.33950000000004</v>
      </c>
      <c r="J77" s="32">
        <f t="shared" si="82"/>
        <v>436.42450000000008</v>
      </c>
      <c r="K77" s="32">
        <f t="shared" si="82"/>
        <v>423.43950000000007</v>
      </c>
      <c r="L77" s="32">
        <f t="shared" si="82"/>
        <v>428.19950000000006</v>
      </c>
      <c r="M77" s="32">
        <f t="shared" si="82"/>
        <v>437.05450000000008</v>
      </c>
      <c r="N77" s="32">
        <f t="shared" si="82"/>
        <v>450.45950000000011</v>
      </c>
      <c r="O77" s="32">
        <f t="shared" si="82"/>
        <v>442.44450000000001</v>
      </c>
      <c r="P77" s="32">
        <f t="shared" si="82"/>
        <v>364.74450000000002</v>
      </c>
      <c r="Q77" s="32">
        <f t="shared" si="82"/>
        <v>392.13150000000002</v>
      </c>
      <c r="R77" s="32">
        <f t="shared" si="82"/>
        <v>480.82149999999996</v>
      </c>
      <c r="S77" s="32">
        <f t="shared" si="82"/>
        <v>484.28649999999999</v>
      </c>
      <c r="T77" s="32">
        <f t="shared" si="82"/>
        <v>465.80649999999997</v>
      </c>
      <c r="U77" s="32">
        <f t="shared" si="82"/>
        <v>480.57649999999995</v>
      </c>
      <c r="V77" s="32">
        <f t="shared" si="82"/>
        <v>460.31149999999997</v>
      </c>
      <c r="W77" s="32">
        <f t="shared" si="82"/>
        <v>442.84649999999999</v>
      </c>
      <c r="X77" s="32">
        <f t="shared" si="82"/>
        <v>477.49649999999997</v>
      </c>
      <c r="Y77" s="32">
        <f t="shared" si="82"/>
        <v>483.5865</v>
      </c>
      <c r="Z77" s="33">
        <f t="shared" si="82"/>
        <v>459.19149999999996</v>
      </c>
    </row>
    <row r="78" spans="1:27" x14ac:dyDescent="0.2">
      <c r="A78" s="42"/>
      <c r="B78" s="23" t="s">
        <v>22</v>
      </c>
      <c r="C78" s="29">
        <f>(VLOOKUP(C67,'Residential Rates'!$C$6:$O$30,11,0))*C77</f>
        <v>26.731617588000002</v>
      </c>
      <c r="D78" s="29">
        <f>(VLOOKUP(D67,'Residential Rates'!$C$6:$O$30,11,0))*D77</f>
        <v>22.357897555500003</v>
      </c>
      <c r="E78" s="29">
        <f>(VLOOKUP(E67,'Residential Rates'!$C$6:$O$30,11,0))*E77</f>
        <v>21.700731136500004</v>
      </c>
      <c r="F78" s="29">
        <f>(VLOOKUP(F67,'Residential Rates'!$C$6:$O$30,11,0))*F77</f>
        <v>23.884717486500008</v>
      </c>
      <c r="G78" s="29">
        <f>(VLOOKUP(G67,'Residential Rates'!$C$6:$O$30,11,0))*G77</f>
        <v>12.388410391500004</v>
      </c>
      <c r="H78" s="29">
        <f>(VLOOKUP(H67,'Residential Rates'!$C$6:$O$30,11,0))*H77</f>
        <v>21.827172451500001</v>
      </c>
      <c r="I78" s="29">
        <f>(VLOOKUP(I67,'Residential Rates'!$C$6:$O$30,11,0))*I77</f>
        <v>19.439566321500003</v>
      </c>
      <c r="J78" s="29">
        <f>(VLOOKUP(J67,'Residential Rates'!$C$6:$O$30,11,0))*J77</f>
        <v>20.475728266500003</v>
      </c>
      <c r="K78" s="29">
        <f>(VLOOKUP(K67,'Residential Rates'!$C$6:$O$30,11,0))*K77</f>
        <v>19.866511021500003</v>
      </c>
      <c r="L78" s="29">
        <f>(VLOOKUP(L67,'Residential Rates'!$C$6:$O$30,11,0))*L77</f>
        <v>20.089835941500002</v>
      </c>
      <c r="M78" s="29">
        <f>(VLOOKUP(M67,'Residential Rates'!$C$6:$O$30,11,0))*M77</f>
        <v>20.505285976500005</v>
      </c>
      <c r="N78" s="29">
        <f>(VLOOKUP(N67,'Residential Rates'!$C$6:$O$30,11,0))*N77</f>
        <v>19.855353841000003</v>
      </c>
      <c r="O78" s="29">
        <f>(VLOOKUP(O67,'Residential Rates'!$C$6:$O$30,11,0))*O77</f>
        <v>19.502068671</v>
      </c>
      <c r="P78" s="29">
        <f>(VLOOKUP(P67,'Residential Rates'!$C$6:$O$30,11,0))*P77</f>
        <v>16.077208071000001</v>
      </c>
      <c r="Q78" s="29">
        <f>(VLOOKUP(Q67,'Residential Rates'!$C$6:$O$30,11,0))*Q77</f>
        <v>0</v>
      </c>
      <c r="R78" s="29">
        <f>(VLOOKUP(R67,'Residential Rates'!$C$6:$O$30,11,0))*R77</f>
        <v>0</v>
      </c>
      <c r="S78" s="29">
        <f>(VLOOKUP(S67,'Residential Rates'!$C$6:$O$30,11,0))*S77</f>
        <v>0</v>
      </c>
      <c r="T78" s="29">
        <f>(VLOOKUP(T67,'Residential Rates'!$C$6:$O$30,11,0))*T77</f>
        <v>0</v>
      </c>
      <c r="U78" s="29">
        <f>(VLOOKUP(U67,'Residential Rates'!$C$6:$O$30,11,0))*U77</f>
        <v>0</v>
      </c>
      <c r="V78" s="29">
        <f>(VLOOKUP(V67,'Residential Rates'!$C$6:$O$30,11,0))*V77</f>
        <v>0</v>
      </c>
      <c r="W78" s="29">
        <f>(VLOOKUP(W67,'Residential Rates'!$C$6:$O$30,11,0))*W77</f>
        <v>0</v>
      </c>
      <c r="X78" s="29">
        <f>(VLOOKUP(X67,'Residential Rates'!$C$6:$O$30,11,0))*X77</f>
        <v>0</v>
      </c>
      <c r="Y78" s="29">
        <f>(VLOOKUP(Y67,'Residential Rates'!$C$6:$O$30,11,0))*Y77</f>
        <v>0</v>
      </c>
      <c r="Z78" s="30">
        <f>(VLOOKUP(Z67,'Residential Rates'!$C$6:$O$30,11,0))*Z77</f>
        <v>0</v>
      </c>
    </row>
    <row r="79" spans="1:27" x14ac:dyDescent="0.2">
      <c r="A79" s="42"/>
      <c r="B79" s="23" t="s">
        <v>23</v>
      </c>
      <c r="C79" s="29">
        <f>(VLOOKUP(C67,'Residential Rates'!$C$6:$O$30,12,0))*C77</f>
        <v>33.685017444000003</v>
      </c>
      <c r="D79" s="29">
        <f>(VLOOKUP(D67,'Residential Rates'!$C$6:$O$30,12,0))*D77</f>
        <v>27.439259570000001</v>
      </c>
      <c r="E79" s="29">
        <f>(VLOOKUP(E67,'Residential Rates'!$C$6:$O$30,12,0))*E77</f>
        <v>26.571219421500004</v>
      </c>
      <c r="F79" s="29">
        <f>(VLOOKUP(F67,'Residential Rates'!$C$6:$O$30,12,0))*F77</f>
        <v>13.957569736500005</v>
      </c>
      <c r="G79" s="29">
        <f>(VLOOKUP(G67,'Residential Rates'!$C$6:$O$30,12,0))*G77</f>
        <v>2.4604132410000008</v>
      </c>
      <c r="H79" s="29">
        <f>(VLOOKUP(H67,'Residential Rates'!$C$6:$O$30,12,0))*H77</f>
        <v>4.1465905335000004</v>
      </c>
      <c r="I79" s="29">
        <f>(VLOOKUP(I67,'Residential Rates'!$C$6:$O$30,12,0))*I77</f>
        <v>7.712101113500001</v>
      </c>
      <c r="J79" s="29">
        <f>(VLOOKUP(J67,'Residential Rates'!$C$6:$O$30,12,0))*J77</f>
        <v>-2.7429279825000004</v>
      </c>
      <c r="K79" s="29">
        <f>(VLOOKUP(K67,'Residential Rates'!$C$6:$O$30,12,0))*K77</f>
        <v>3.5839919280000001</v>
      </c>
      <c r="L79" s="29">
        <f>(VLOOKUP(L67,'Residential Rates'!$C$6:$O$30,12,0))*L77</f>
        <v>5.9798060175000005</v>
      </c>
      <c r="M79" s="29">
        <f>(VLOOKUP(M67,'Residential Rates'!$C$6:$O$30,12,0))*M77</f>
        <v>7.8971377605000024</v>
      </c>
      <c r="N79" s="29">
        <f>(VLOOKUP(N67,'Residential Rates'!$C$6:$O$30,12,0))*N77</f>
        <v>6.6780620875000016</v>
      </c>
      <c r="O79" s="29">
        <f>(VLOOKUP(O67,'Residential Rates'!$C$6:$O$30,12,0))*O77</f>
        <v>8.1732772484999998</v>
      </c>
      <c r="P79" s="29">
        <f>(VLOOKUP(P67,'Residential Rates'!$C$6:$O$30,12,0))*P77</f>
        <v>4.8405242595000004</v>
      </c>
      <c r="Q79" s="29">
        <f>(VLOOKUP(Q67,'Residential Rates'!$C$6:$O$30,12,0))*Q77</f>
        <v>7.4685365490000004</v>
      </c>
      <c r="R79" s="29">
        <f>(VLOOKUP(R67,'Residential Rates'!$C$6:$O$30,12,0))*R77</f>
        <v>7.7243973974999989</v>
      </c>
      <c r="S79" s="29">
        <f>(VLOOKUP(S67,'Residential Rates'!$C$6:$O$30,12,0))*S77</f>
        <v>12.159465441999998</v>
      </c>
      <c r="T79" s="29">
        <f>(VLOOKUP(T67,'Residential Rates'!$C$6:$O$30,12,0))*T77</f>
        <v>14.326344713999999</v>
      </c>
      <c r="U79" s="29">
        <f>(VLOOKUP(U67,'Residential Rates'!$C$6:$O$30,12,0))*U77</f>
        <v>18.977485408499998</v>
      </c>
      <c r="V79" s="29">
        <f>(VLOOKUP(V67,'Residential Rates'!$C$6:$O$30,12,0))*V77</f>
        <v>18.986928751999997</v>
      </c>
      <c r="W79" s="29">
        <f>(VLOOKUP(W67,'Residential Rates'!$C$6:$O$30,12,0))*W77</f>
        <v>18.507440928000001</v>
      </c>
      <c r="X79" s="29">
        <f>(VLOOKUP(X67,'Residential Rates'!$C$6:$O$30,12,0))*X77</f>
        <v>17.330735467499998</v>
      </c>
      <c r="Y79" s="29">
        <f>(VLOOKUP(Y67,'Residential Rates'!$C$6:$O$30,12,0))*Y77</f>
        <v>15.395459814000002</v>
      </c>
      <c r="Z79" s="30">
        <f>(VLOOKUP(Z67,'Residential Rates'!$C$6:$O$30,12,0))*Z77</f>
        <v>13.149407794</v>
      </c>
    </row>
    <row r="80" spans="1:27" x14ac:dyDescent="0.2">
      <c r="A80" s="42"/>
      <c r="B80" s="31" t="s">
        <v>24</v>
      </c>
      <c r="C80" s="34">
        <f>SUM(C77:C79)</f>
        <v>630.18063503199994</v>
      </c>
      <c r="D80" s="34">
        <f t="shared" ref="D80:Z80" si="83">SUM(D77:D79)</f>
        <v>526.33865712550005</v>
      </c>
      <c r="E80" s="34">
        <f t="shared" si="83"/>
        <v>510.80645055800011</v>
      </c>
      <c r="F80" s="34">
        <f t="shared" si="83"/>
        <v>546.92678722300013</v>
      </c>
      <c r="G80" s="34">
        <f t="shared" si="83"/>
        <v>278.89832363250014</v>
      </c>
      <c r="H80" s="34">
        <f t="shared" si="83"/>
        <v>491.20326298500004</v>
      </c>
      <c r="I80" s="34">
        <f t="shared" si="83"/>
        <v>441.49116743500008</v>
      </c>
      <c r="J80" s="34">
        <f t="shared" si="83"/>
        <v>454.15730028400009</v>
      </c>
      <c r="K80" s="34">
        <f t="shared" si="83"/>
        <v>446.89000294950006</v>
      </c>
      <c r="L80" s="34">
        <f t="shared" si="83"/>
        <v>454.26914195900002</v>
      </c>
      <c r="M80" s="34">
        <f t="shared" si="83"/>
        <v>465.45692373700007</v>
      </c>
      <c r="N80" s="34">
        <f t="shared" si="83"/>
        <v>476.99291592850011</v>
      </c>
      <c r="O80" s="34">
        <f t="shared" si="83"/>
        <v>470.11984591949999</v>
      </c>
      <c r="P80" s="34">
        <f t="shared" si="83"/>
        <v>385.66223233049999</v>
      </c>
      <c r="Q80" s="34">
        <f t="shared" si="83"/>
        <v>399.60003654900004</v>
      </c>
      <c r="R80" s="34">
        <f t="shared" si="83"/>
        <v>488.54589739749997</v>
      </c>
      <c r="S80" s="34">
        <f t="shared" si="83"/>
        <v>496.44596544199999</v>
      </c>
      <c r="T80" s="34">
        <f t="shared" si="83"/>
        <v>480.13284471399999</v>
      </c>
      <c r="U80" s="34">
        <f t="shared" si="83"/>
        <v>499.55398540849995</v>
      </c>
      <c r="V80" s="34">
        <f t="shared" si="83"/>
        <v>479.29842875199995</v>
      </c>
      <c r="W80" s="34">
        <f t="shared" si="83"/>
        <v>461.35394092799999</v>
      </c>
      <c r="X80" s="34">
        <f t="shared" si="83"/>
        <v>494.82723546749997</v>
      </c>
      <c r="Y80" s="34">
        <f t="shared" si="83"/>
        <v>498.98195981399999</v>
      </c>
      <c r="Z80" s="35">
        <f t="shared" si="83"/>
        <v>472.34090779399997</v>
      </c>
    </row>
    <row r="81" spans="1:27" x14ac:dyDescent="0.2">
      <c r="A81" s="42"/>
      <c r="B81" s="23" t="s">
        <v>37</v>
      </c>
      <c r="C81" s="29">
        <f>(VLOOKUP(C67,'Residential Rates'!$C$6:$O$30,13,0))*$B$67</f>
        <v>91.42</v>
      </c>
      <c r="D81" s="29">
        <f>(VLOOKUP(D67,'Residential Rates'!$C$6:$O$30,13,0))*$B$67</f>
        <v>91.42</v>
      </c>
      <c r="E81" s="29">
        <f>(VLOOKUP(E67,'Residential Rates'!$C$6:$O$30,13,0))*$B$67</f>
        <v>91.42</v>
      </c>
      <c r="F81" s="29">
        <f>(VLOOKUP(F67,'Residential Rates'!$C$6:$O$30,13,0))*$B$67</f>
        <v>91.42</v>
      </c>
      <c r="G81" s="29">
        <f>(VLOOKUP(G67,'Residential Rates'!$C$6:$O$30,13,0))*$B$67</f>
        <v>91.42</v>
      </c>
      <c r="H81" s="29">
        <f>(VLOOKUP(H67,'Residential Rates'!$C$6:$O$30,13,0))*$B$67</f>
        <v>91.42</v>
      </c>
      <c r="I81" s="29">
        <f>(VLOOKUP(I67,'Residential Rates'!$C$6:$O$30,13,0))*$B$67</f>
        <v>91.42</v>
      </c>
      <c r="J81" s="29">
        <f>(VLOOKUP(J67,'Residential Rates'!$C$6:$O$30,13,0))*$B$67</f>
        <v>91.42</v>
      </c>
      <c r="K81" s="29">
        <f>(VLOOKUP(K67,'Residential Rates'!$C$6:$O$30,13,0))*$B$67</f>
        <v>91.42</v>
      </c>
      <c r="L81" s="29">
        <f>(VLOOKUP(L67,'Residential Rates'!$C$6:$O$30,13,0))*$B$67</f>
        <v>91.42</v>
      </c>
      <c r="M81" s="29">
        <f>(VLOOKUP(M67,'Residential Rates'!$C$6:$O$30,13,0))*$B$67</f>
        <v>91.42</v>
      </c>
      <c r="N81" s="29">
        <f>(VLOOKUP(N67,'Residential Rates'!$C$6:$O$30,13,0))*$B$67</f>
        <v>91.42</v>
      </c>
      <c r="O81" s="29">
        <f>(VLOOKUP(O67,'Residential Rates'!$C$6:$O$30,13,0))*$B$67</f>
        <v>91.42</v>
      </c>
      <c r="P81" s="29">
        <f>(VLOOKUP(P67,'Residential Rates'!$C$6:$O$30,13,0))*$B$67</f>
        <v>91.42</v>
      </c>
      <c r="Q81" s="29">
        <f>(VLOOKUP(Q67,'Residential Rates'!$C$6:$O$30,13,0))*$B$67</f>
        <v>91.42</v>
      </c>
      <c r="R81" s="29">
        <f>(VLOOKUP(R67,'Residential Rates'!$C$6:$O$30,13,0))*$B$67</f>
        <v>91.42</v>
      </c>
      <c r="S81" s="29">
        <f>(VLOOKUP(S67,'Residential Rates'!$C$6:$O$30,13,0))*$B$67</f>
        <v>91.42</v>
      </c>
      <c r="T81" s="29">
        <f>(VLOOKUP(T67,'Residential Rates'!$C$6:$O$30,13,0))*$B$67</f>
        <v>91.42</v>
      </c>
      <c r="U81" s="29">
        <f>(VLOOKUP(U67,'Residential Rates'!$C$6:$O$30,13,0))*$B$67</f>
        <v>91.42</v>
      </c>
      <c r="V81" s="29">
        <f>(VLOOKUP(V67,'Residential Rates'!$C$6:$O$30,13,0))*$B$67</f>
        <v>91.42</v>
      </c>
      <c r="W81" s="29">
        <f>(VLOOKUP(W67,'Residential Rates'!$C$6:$O$30,13,0))*$B$67</f>
        <v>91.42</v>
      </c>
      <c r="X81" s="29">
        <f>(VLOOKUP(X67,'Residential Rates'!$C$6:$O$30,13,0))*$B$67</f>
        <v>91.42</v>
      </c>
      <c r="Y81" s="29">
        <f>(VLOOKUP(Y67,'Residential Rates'!$C$6:$O$30,13,0))*$B$67</f>
        <v>91.42</v>
      </c>
      <c r="Z81" s="30">
        <f>(VLOOKUP(Z67,'Residential Rates'!$C$6:$O$30,13,0))*$B$67</f>
        <v>91.42</v>
      </c>
    </row>
    <row r="82" spans="1:27" x14ac:dyDescent="0.2">
      <c r="A82" s="42"/>
      <c r="B82" s="23" t="s">
        <v>30</v>
      </c>
      <c r="C82" s="36">
        <f>+C70/C80</f>
        <v>0.22937867646894594</v>
      </c>
      <c r="D82" s="36">
        <f t="shared" ref="D82:Z82" si="84">+D70/D80</f>
        <v>0.27888888268565731</v>
      </c>
      <c r="E82" s="36">
        <f t="shared" si="84"/>
        <v>0.25920776813871876</v>
      </c>
      <c r="F82" s="36">
        <f t="shared" si="84"/>
        <v>0.32720101516445588</v>
      </c>
      <c r="G82" s="36">
        <f t="shared" si="84"/>
        <v>-0.23693222368404249</v>
      </c>
      <c r="H82" s="36">
        <f t="shared" si="84"/>
        <v>0.1199198059924101</v>
      </c>
      <c r="I82" s="36">
        <f t="shared" si="84"/>
        <v>1.8154383578194766E-2</v>
      </c>
      <c r="J82" s="36">
        <f t="shared" si="84"/>
        <v>6.6276596195145254E-2</v>
      </c>
      <c r="K82" s="36">
        <f t="shared" si="84"/>
        <v>3.8298014918749589E-2</v>
      </c>
      <c r="L82" s="36">
        <f t="shared" si="84"/>
        <v>4.815427238941606E-2</v>
      </c>
      <c r="M82" s="36">
        <f t="shared" si="84"/>
        <v>6.6021147033927363E-2</v>
      </c>
      <c r="N82" s="36">
        <f t="shared" si="84"/>
        <v>7.1468566642423681E-2</v>
      </c>
      <c r="O82" s="36">
        <f t="shared" si="84"/>
        <v>5.5464580417787547E-2</v>
      </c>
      <c r="P82" s="36">
        <f t="shared" si="84"/>
        <v>6.3708597680221662E-2</v>
      </c>
      <c r="Q82" s="36">
        <f t="shared" si="84"/>
        <v>8.1894386904009131E-2</v>
      </c>
      <c r="R82" s="36">
        <f t="shared" si="84"/>
        <v>0.12651830734689185</v>
      </c>
      <c r="S82" s="36">
        <f t="shared" si="84"/>
        <v>9.8419573128162199E-2</v>
      </c>
      <c r="T82" s="36">
        <f t="shared" si="84"/>
        <v>6.3274154922886822E-2</v>
      </c>
      <c r="U82" s="36">
        <f t="shared" si="84"/>
        <v>9.0380622152537768E-2</v>
      </c>
      <c r="V82" s="36">
        <f t="shared" si="84"/>
        <v>5.1919636091434122E-2</v>
      </c>
      <c r="W82" s="36">
        <f t="shared" si="84"/>
        <v>1.6083096602740373E-2</v>
      </c>
      <c r="X82" s="36">
        <f t="shared" si="84"/>
        <v>8.5019572457957673E-2</v>
      </c>
      <c r="Y82" s="36">
        <f t="shared" si="84"/>
        <v>9.651651538254423E-2</v>
      </c>
      <c r="Z82" s="37">
        <f t="shared" si="84"/>
        <v>7.5284607818699945E-2</v>
      </c>
    </row>
    <row r="83" spans="1:27" ht="13.5" thickBot="1" x14ac:dyDescent="0.25">
      <c r="A83" s="43"/>
      <c r="B83" s="38" t="s">
        <v>35</v>
      </c>
      <c r="C83" s="39">
        <f>(C70+C81)/C80</f>
        <v>0.37444819291855536</v>
      </c>
      <c r="D83" s="39">
        <f t="shared" ref="D83:Z83" si="85">(D70+D81)/D80</f>
        <v>0.45257933608931417</v>
      </c>
      <c r="E83" s="39">
        <f t="shared" si="85"/>
        <v>0.43817966620330595</v>
      </c>
      <c r="F83" s="39">
        <f t="shared" si="85"/>
        <v>0.49435318641608089</v>
      </c>
      <c r="G83" s="39">
        <f t="shared" si="85"/>
        <v>9.0857484082228171E-2</v>
      </c>
      <c r="H83" s="39">
        <f t="shared" si="85"/>
        <v>0.30603420483505722</v>
      </c>
      <c r="I83" s="39">
        <f t="shared" si="85"/>
        <v>0.22522534386747303</v>
      </c>
      <c r="J83" s="39">
        <f t="shared" si="85"/>
        <v>0.2675724906855167</v>
      </c>
      <c r="K83" s="39">
        <f t="shared" si="85"/>
        <v>0.24286737068106842</v>
      </c>
      <c r="L83" s="39">
        <f t="shared" si="85"/>
        <v>0.24940060755926366</v>
      </c>
      <c r="M83" s="39">
        <f t="shared" si="85"/>
        <v>0.26243029971344706</v>
      </c>
      <c r="N83" s="39">
        <f t="shared" si="85"/>
        <v>0.26312759751512454</v>
      </c>
      <c r="O83" s="39">
        <f t="shared" si="85"/>
        <v>0.24992563283558766</v>
      </c>
      <c r="P83" s="39">
        <f t="shared" si="85"/>
        <v>0.30075540272400941</v>
      </c>
      <c r="Q83" s="39">
        <f t="shared" si="85"/>
        <v>0.31067314475777585</v>
      </c>
      <c r="R83" s="39">
        <f t="shared" si="85"/>
        <v>0.31364504505361979</v>
      </c>
      <c r="S83" s="39">
        <f t="shared" si="85"/>
        <v>0.28256851654561183</v>
      </c>
      <c r="T83" s="39">
        <f t="shared" si="85"/>
        <v>0.25367979162632048</v>
      </c>
      <c r="U83" s="39">
        <f t="shared" si="85"/>
        <v>0.27338386638697859</v>
      </c>
      <c r="V83" s="39">
        <f t="shared" si="85"/>
        <v>0.24265675208415693</v>
      </c>
      <c r="W83" s="39">
        <f t="shared" si="85"/>
        <v>0.21423898493461707</v>
      </c>
      <c r="X83" s="39">
        <f t="shared" si="85"/>
        <v>0.26977092292400218</v>
      </c>
      <c r="Y83" s="39">
        <f t="shared" si="85"/>
        <v>0.2797295518499901</v>
      </c>
      <c r="Z83" s="40">
        <f t="shared" si="85"/>
        <v>0.26883125705338917</v>
      </c>
    </row>
    <row r="86" spans="1:27" x14ac:dyDescent="0.2">
      <c r="B86" s="24"/>
      <c r="C86" s="5">
        <v>2022</v>
      </c>
      <c r="D86" s="5">
        <v>2022</v>
      </c>
      <c r="E86" s="5">
        <v>2023</v>
      </c>
      <c r="F86" s="5">
        <v>2023</v>
      </c>
      <c r="G86" s="5">
        <v>2023</v>
      </c>
      <c r="H86" s="5">
        <v>2023</v>
      </c>
      <c r="I86" s="5">
        <v>2023</v>
      </c>
      <c r="J86" s="5">
        <v>2023</v>
      </c>
      <c r="K86" s="5">
        <v>2023</v>
      </c>
      <c r="L86" s="5">
        <v>2023</v>
      </c>
      <c r="M86" s="5">
        <v>2023</v>
      </c>
      <c r="N86" s="5">
        <v>2023</v>
      </c>
      <c r="O86" s="5">
        <v>2023</v>
      </c>
      <c r="P86" s="5">
        <v>2023</v>
      </c>
      <c r="Q86" s="5">
        <v>2024</v>
      </c>
      <c r="R86" s="5">
        <v>2024</v>
      </c>
      <c r="S86" s="5">
        <v>2024</v>
      </c>
      <c r="T86" s="5">
        <v>2024</v>
      </c>
      <c r="U86" s="5">
        <v>2024</v>
      </c>
      <c r="V86" s="5">
        <v>2024</v>
      </c>
      <c r="W86" s="5">
        <v>2024</v>
      </c>
      <c r="X86" s="5">
        <v>2024</v>
      </c>
      <c r="Y86" s="5">
        <v>2024</v>
      </c>
      <c r="Z86" s="5">
        <v>2024</v>
      </c>
    </row>
    <row r="87" spans="1:27" ht="13.5" thickBot="1" x14ac:dyDescent="0.25">
      <c r="B87" s="24"/>
      <c r="C87" s="6" t="s">
        <v>1</v>
      </c>
      <c r="D87" s="5" t="s">
        <v>2</v>
      </c>
      <c r="E87" s="5" t="s">
        <v>3</v>
      </c>
      <c r="F87" s="6" t="s">
        <v>4</v>
      </c>
      <c r="G87" s="5" t="s">
        <v>5</v>
      </c>
      <c r="H87" s="5" t="s">
        <v>6</v>
      </c>
      <c r="I87" s="6" t="s">
        <v>7</v>
      </c>
      <c r="J87" s="5" t="s">
        <v>8</v>
      </c>
      <c r="K87" s="5" t="s">
        <v>9</v>
      </c>
      <c r="L87" s="6" t="s">
        <v>10</v>
      </c>
      <c r="M87" s="5" t="s">
        <v>11</v>
      </c>
      <c r="N87" s="5" t="s">
        <v>12</v>
      </c>
      <c r="O87" s="6" t="s">
        <v>1</v>
      </c>
      <c r="P87" s="5" t="s">
        <v>2</v>
      </c>
      <c r="Q87" s="5" t="s">
        <v>3</v>
      </c>
      <c r="R87" s="6" t="s">
        <v>4</v>
      </c>
      <c r="S87" s="5" t="s">
        <v>5</v>
      </c>
      <c r="T87" s="5" t="s">
        <v>6</v>
      </c>
      <c r="U87" s="6" t="s">
        <v>7</v>
      </c>
      <c r="V87" s="5" t="s">
        <v>8</v>
      </c>
      <c r="W87" s="5" t="s">
        <v>9</v>
      </c>
      <c r="X87" s="6" t="s">
        <v>10</v>
      </c>
      <c r="Y87" s="5" t="s">
        <v>11</v>
      </c>
      <c r="Z87" s="5" t="s">
        <v>12</v>
      </c>
      <c r="AA87" s="2"/>
    </row>
    <row r="88" spans="1:27" ht="13.5" hidden="1" thickBot="1" x14ac:dyDescent="0.25">
      <c r="B88" s="24">
        <v>4000</v>
      </c>
      <c r="C88" s="4" t="str">
        <f>C86&amp;C87</f>
        <v>2022November</v>
      </c>
      <c r="D88" s="4" t="str">
        <f t="shared" ref="D88" si="86">D86&amp;D87</f>
        <v>2022December</v>
      </c>
      <c r="E88" s="4" t="str">
        <f t="shared" ref="E88" si="87">E86&amp;E87</f>
        <v>2023January</v>
      </c>
      <c r="F88" s="4" t="str">
        <f t="shared" ref="F88" si="88">F86&amp;F87</f>
        <v>2023February</v>
      </c>
      <c r="G88" s="4" t="str">
        <f t="shared" ref="G88" si="89">G86&amp;G87</f>
        <v>2023March</v>
      </c>
      <c r="H88" s="4" t="str">
        <f t="shared" ref="H88" si="90">H86&amp;H87</f>
        <v>2023April</v>
      </c>
      <c r="I88" s="4" t="str">
        <f t="shared" ref="I88" si="91">I86&amp;I87</f>
        <v>2023May</v>
      </c>
      <c r="J88" s="4" t="str">
        <f t="shared" ref="J88" si="92">J86&amp;J87</f>
        <v>2023June</v>
      </c>
      <c r="K88" s="4" t="str">
        <f t="shared" ref="K88" si="93">K86&amp;K87</f>
        <v>2023July</v>
      </c>
      <c r="L88" s="4" t="str">
        <f t="shared" ref="L88" si="94">L86&amp;L87</f>
        <v>2023August</v>
      </c>
      <c r="M88" s="4" t="str">
        <f t="shared" ref="M88" si="95">M86&amp;M87</f>
        <v>2023September</v>
      </c>
      <c r="N88" s="4" t="str">
        <f t="shared" ref="N88" si="96">N86&amp;N87</f>
        <v>2023October</v>
      </c>
      <c r="O88" s="4" t="str">
        <f t="shared" ref="O88" si="97">O86&amp;O87</f>
        <v>2023November</v>
      </c>
      <c r="P88" s="4" t="str">
        <f t="shared" ref="P88" si="98">P86&amp;P87</f>
        <v>2023December</v>
      </c>
      <c r="Q88" s="4" t="str">
        <f t="shared" ref="Q88" si="99">Q86&amp;Q87</f>
        <v>2024January</v>
      </c>
      <c r="R88" s="4" t="str">
        <f t="shared" ref="R88" si="100">R86&amp;R87</f>
        <v>2024February</v>
      </c>
      <c r="S88" s="4" t="str">
        <f t="shared" ref="S88" si="101">S86&amp;S87</f>
        <v>2024March</v>
      </c>
      <c r="T88" s="4" t="str">
        <f t="shared" ref="T88" si="102">T86&amp;T87</f>
        <v>2024April</v>
      </c>
      <c r="U88" s="4" t="str">
        <f t="shared" ref="U88" si="103">U86&amp;U87</f>
        <v>2024May</v>
      </c>
      <c r="V88" s="4" t="str">
        <f t="shared" ref="V88" si="104">V86&amp;V87</f>
        <v>2024June</v>
      </c>
      <c r="W88" s="4" t="str">
        <f t="shared" ref="W88" si="105">W86&amp;W87</f>
        <v>2024July</v>
      </c>
      <c r="X88" s="4" t="str">
        <f t="shared" ref="X88" si="106">X86&amp;X87</f>
        <v>2024August</v>
      </c>
      <c r="Y88" s="4" t="str">
        <f t="shared" ref="Y88" si="107">Y86&amp;Y87</f>
        <v>2024September</v>
      </c>
      <c r="Z88" s="4" t="str">
        <f t="shared" ref="Z88" si="108">Z86&amp;Z87</f>
        <v>2024October</v>
      </c>
      <c r="AA88" s="2"/>
    </row>
    <row r="89" spans="1:27" ht="12.75" customHeight="1" x14ac:dyDescent="0.2">
      <c r="A89" s="41" t="s">
        <v>40</v>
      </c>
      <c r="B89" s="26" t="s">
        <v>13</v>
      </c>
      <c r="C89" s="27">
        <f>VLOOKUP(C88,'Residential Rates'!$C$6:$O$30,2,0)</f>
        <v>17.5</v>
      </c>
      <c r="D89" s="27">
        <f>VLOOKUP(D88,'Residential Rates'!$C$6:$O$30,2,0)</f>
        <v>17.5</v>
      </c>
      <c r="E89" s="27">
        <f>VLOOKUP(E88,'Residential Rates'!$C$6:$O$30,2,0)</f>
        <v>17.5</v>
      </c>
      <c r="F89" s="27">
        <f>VLOOKUP(F88,'Residential Rates'!$C$6:$O$30,2,0)</f>
        <v>17.5</v>
      </c>
      <c r="G89" s="27">
        <f>VLOOKUP(G88,'Residential Rates'!$C$6:$O$30,2,0)</f>
        <v>17.5</v>
      </c>
      <c r="H89" s="27">
        <f>VLOOKUP(H88,'Residential Rates'!$C$6:$O$30,2,0)</f>
        <v>17.5</v>
      </c>
      <c r="I89" s="27">
        <f>VLOOKUP(I88,'Residential Rates'!$C$6:$O$30,2,0)</f>
        <v>17.5</v>
      </c>
      <c r="J89" s="27">
        <f>VLOOKUP(J88,'Residential Rates'!$C$6:$O$30,2,0)</f>
        <v>17.5</v>
      </c>
      <c r="K89" s="27">
        <f>VLOOKUP(K88,'Residential Rates'!$C$6:$O$30,2,0)</f>
        <v>17.5</v>
      </c>
      <c r="L89" s="27">
        <f>VLOOKUP(L88,'Residential Rates'!$C$6:$O$30,2,0)</f>
        <v>17.5</v>
      </c>
      <c r="M89" s="27">
        <f>VLOOKUP(M88,'Residential Rates'!$C$6:$O$30,2,0)</f>
        <v>17.5</v>
      </c>
      <c r="N89" s="27">
        <f>VLOOKUP(N88,'Residential Rates'!$C$6:$O$30,2,0)</f>
        <v>17.5</v>
      </c>
      <c r="O89" s="27">
        <f>VLOOKUP(O88,'Residential Rates'!$C$6:$O$30,2,0)</f>
        <v>17.5</v>
      </c>
      <c r="P89" s="27">
        <f>VLOOKUP(P88,'Residential Rates'!$C$6:$O$30,2,0)</f>
        <v>17.5</v>
      </c>
      <c r="Q89" s="27">
        <f>VLOOKUP(Q88,'Residential Rates'!$C$6:$O$30,2,0)</f>
        <v>20</v>
      </c>
      <c r="R89" s="27">
        <f>VLOOKUP(R88,'Residential Rates'!$C$6:$O$30,2,0)</f>
        <v>20</v>
      </c>
      <c r="S89" s="27">
        <f>VLOOKUP(S88,'Residential Rates'!$C$6:$O$30,2,0)</f>
        <v>20</v>
      </c>
      <c r="T89" s="27">
        <f>VLOOKUP(T88,'Residential Rates'!$C$6:$O$30,2,0)</f>
        <v>20</v>
      </c>
      <c r="U89" s="27">
        <f>VLOOKUP(U88,'Residential Rates'!$C$6:$O$30,2,0)</f>
        <v>20</v>
      </c>
      <c r="V89" s="27">
        <f>VLOOKUP(V88,'Residential Rates'!$C$6:$O$30,2,0)</f>
        <v>20</v>
      </c>
      <c r="W89" s="27">
        <f>VLOOKUP(W88,'Residential Rates'!$C$6:$O$30,2,0)</f>
        <v>20</v>
      </c>
      <c r="X89" s="27">
        <f>VLOOKUP(X88,'Residential Rates'!$C$6:$O$30,2,0)</f>
        <v>20</v>
      </c>
      <c r="Y89" s="27">
        <f>VLOOKUP(Y88,'Residential Rates'!$C$6:$O$30,2,0)</f>
        <v>20</v>
      </c>
      <c r="Z89" s="28">
        <f>VLOOKUP(Z88,'Residential Rates'!$C$6:$O$30,2,0)</f>
        <v>20</v>
      </c>
    </row>
    <row r="90" spans="1:27" x14ac:dyDescent="0.2">
      <c r="A90" s="42"/>
      <c r="B90" s="23" t="s">
        <v>14</v>
      </c>
      <c r="C90" s="29">
        <f>(VLOOKUP(C88,'Residential Rates'!$C$6:$O$30,3,0))*$B$88</f>
        <v>431.96000000000004</v>
      </c>
      <c r="D90" s="29">
        <f>(VLOOKUP(D88,'Residential Rates'!$C$6:$O$30,3,0))*$B$88</f>
        <v>431.96000000000004</v>
      </c>
      <c r="E90" s="29">
        <f>(VLOOKUP(E88,'Residential Rates'!$C$6:$O$30,3,0))*$B$88</f>
        <v>431.96000000000004</v>
      </c>
      <c r="F90" s="29">
        <f>(VLOOKUP(F88,'Residential Rates'!$C$6:$O$30,3,0))*$B$88</f>
        <v>431.96000000000004</v>
      </c>
      <c r="G90" s="29">
        <f>(VLOOKUP(G88,'Residential Rates'!$C$6:$O$30,3,0))*$B$88</f>
        <v>431.96000000000004</v>
      </c>
      <c r="H90" s="29">
        <f>(VLOOKUP(H88,'Residential Rates'!$C$6:$O$30,3,0))*$B$88</f>
        <v>431.96000000000004</v>
      </c>
      <c r="I90" s="29">
        <f>(VLOOKUP(I88,'Residential Rates'!$C$6:$O$30,3,0))*$B$88</f>
        <v>431.96000000000004</v>
      </c>
      <c r="J90" s="29">
        <f>(VLOOKUP(J88,'Residential Rates'!$C$6:$O$30,3,0))*$B$88</f>
        <v>431.96000000000004</v>
      </c>
      <c r="K90" s="29">
        <f>(VLOOKUP(K88,'Residential Rates'!$C$6:$O$30,3,0))*$B$88</f>
        <v>431.96000000000004</v>
      </c>
      <c r="L90" s="29">
        <f>(VLOOKUP(L88,'Residential Rates'!$C$6:$O$30,3,0))*$B$88</f>
        <v>431.96000000000004</v>
      </c>
      <c r="M90" s="29">
        <f>(VLOOKUP(M88,'Residential Rates'!$C$6:$O$30,3,0))*$B$88</f>
        <v>431.96000000000004</v>
      </c>
      <c r="N90" s="29">
        <f>(VLOOKUP(N88,'Residential Rates'!$C$6:$O$30,3,0))*$B$88</f>
        <v>431.96000000000004</v>
      </c>
      <c r="O90" s="29">
        <f>(VLOOKUP(O88,'Residential Rates'!$C$6:$O$30,3,0))*$B$88</f>
        <v>431.96000000000004</v>
      </c>
      <c r="P90" s="29">
        <f>(VLOOKUP(P88,'Residential Rates'!$C$6:$O$30,3,0))*$B$88</f>
        <v>431.96000000000004</v>
      </c>
      <c r="Q90" s="29">
        <f>(VLOOKUP(Q88,'Residential Rates'!$C$6:$O$30,3,0))*$B$88</f>
        <v>451.35999999999996</v>
      </c>
      <c r="R90" s="29">
        <f>(VLOOKUP(R88,'Residential Rates'!$C$6:$O$30,3,0))*$B$88</f>
        <v>451.35999999999996</v>
      </c>
      <c r="S90" s="29">
        <f>(VLOOKUP(S88,'Residential Rates'!$C$6:$O$30,3,0))*$B$88</f>
        <v>451.35999999999996</v>
      </c>
      <c r="T90" s="29">
        <f>(VLOOKUP(T88,'Residential Rates'!$C$6:$O$30,3,0))*$B$88</f>
        <v>451.35999999999996</v>
      </c>
      <c r="U90" s="29">
        <f>(VLOOKUP(U88,'Residential Rates'!$C$6:$O$30,3,0))*$B$88</f>
        <v>451.35999999999996</v>
      </c>
      <c r="V90" s="29">
        <f>(VLOOKUP(V88,'Residential Rates'!$C$6:$O$30,3,0))*$B$88</f>
        <v>451.35999999999996</v>
      </c>
      <c r="W90" s="29">
        <f>(VLOOKUP(W88,'Residential Rates'!$C$6:$O$30,3,0))*$B$88</f>
        <v>451.35999999999996</v>
      </c>
      <c r="X90" s="29">
        <f>(VLOOKUP(X88,'Residential Rates'!$C$6:$O$30,3,0))*$B$88</f>
        <v>451.35999999999996</v>
      </c>
      <c r="Y90" s="29">
        <f>(VLOOKUP(Y88,'Residential Rates'!$C$6:$O$30,3,0))*$B$88</f>
        <v>451.35999999999996</v>
      </c>
      <c r="Z90" s="30">
        <f>(VLOOKUP(Z88,'Residential Rates'!$C$6:$O$30,3,0))*$B$88</f>
        <v>451.35999999999996</v>
      </c>
    </row>
    <row r="91" spans="1:27" x14ac:dyDescent="0.2">
      <c r="A91" s="42"/>
      <c r="B91" s="23" t="s">
        <v>15</v>
      </c>
      <c r="C91" s="29">
        <f>(VLOOKUP(C88,'Residential Rates'!$C$6:$O$30,4,0))*$B$88</f>
        <v>165.20000000000002</v>
      </c>
      <c r="D91" s="29">
        <f>(VLOOKUP(D88,'Residential Rates'!$C$6:$O$30,4,0))*$B$88</f>
        <v>167.76</v>
      </c>
      <c r="E91" s="29">
        <f>(VLOOKUP(E88,'Residential Rates'!$C$6:$O$30,4,0))*$B$88</f>
        <v>151.32000000000002</v>
      </c>
      <c r="F91" s="29">
        <f>(VLOOKUP(F88,'Residential Rates'!$C$6:$O$30,4,0))*$B$88</f>
        <v>204.52</v>
      </c>
      <c r="G91" s="29">
        <f>(VLOOKUP(G88,'Residential Rates'!$C$6:$O$30,4,0))*$B$88</f>
        <v>-75.52000000000001</v>
      </c>
      <c r="H91" s="29">
        <f>(VLOOKUP(H88,'Residential Rates'!$C$6:$O$30,4,0))*$B$88</f>
        <v>67.320000000000007</v>
      </c>
      <c r="I91" s="29">
        <f>(VLOOKUP(I88,'Residential Rates'!$C$6:$O$30,4,0))*$B$88</f>
        <v>9.16</v>
      </c>
      <c r="J91" s="29">
        <f>(VLOOKUP(J88,'Residential Rates'!$C$6:$O$30,4,0))*$B$88</f>
        <v>34.4</v>
      </c>
      <c r="K91" s="29">
        <f>(VLOOKUP(K88,'Residential Rates'!$C$6:$O$30,4,0))*$B$88</f>
        <v>19.560000000000002</v>
      </c>
      <c r="L91" s="29">
        <f>(VLOOKUP(L88,'Residential Rates'!$C$6:$O$30,4,0))*$B$88</f>
        <v>25</v>
      </c>
      <c r="M91" s="29">
        <f>(VLOOKUP(M88,'Residential Rates'!$C$6:$O$30,4,0))*$B$88</f>
        <v>35.119999999999997</v>
      </c>
      <c r="N91" s="29">
        <f>(VLOOKUP(N88,'Residential Rates'!$C$6:$O$30,4,0))*$B$88</f>
        <v>38.96</v>
      </c>
      <c r="O91" s="29">
        <f>(VLOOKUP(O88,'Residential Rates'!$C$6:$O$30,4,0))*$B$88</f>
        <v>29.8</v>
      </c>
      <c r="P91" s="29">
        <f>(VLOOKUP(P88,'Residential Rates'!$C$6:$O$30,4,0))*$B$88</f>
        <v>28.080000000000002</v>
      </c>
      <c r="Q91" s="29">
        <f>(VLOOKUP(Q88,'Residential Rates'!$C$6:$O$30,4,0))*$B$88</f>
        <v>37.400000000000006</v>
      </c>
      <c r="R91" s="29">
        <f>(VLOOKUP(R88,'Residential Rates'!$C$6:$O$30,4,0))*$B$88</f>
        <v>70.64</v>
      </c>
      <c r="S91" s="29">
        <f>(VLOOKUP(S88,'Residential Rates'!$C$6:$O$30,4,0))*$B$88</f>
        <v>55.84</v>
      </c>
      <c r="T91" s="29">
        <f>(VLOOKUP(T88,'Residential Rates'!$C$6:$O$30,4,0))*$B$88</f>
        <v>34.72</v>
      </c>
      <c r="U91" s="29">
        <f>(VLOOKUP(U88,'Residential Rates'!$C$6:$O$30,4,0))*$B$88</f>
        <v>51.6</v>
      </c>
      <c r="V91" s="29">
        <f>(VLOOKUP(V88,'Residential Rates'!$C$6:$O$30,4,0))*$B$88</f>
        <v>28.44</v>
      </c>
      <c r="W91" s="29">
        <f>(VLOOKUP(W88,'Residential Rates'!$C$6:$O$30,4,0))*$B$88</f>
        <v>8.48</v>
      </c>
      <c r="X91" s="29">
        <f>(VLOOKUP(X88,'Residential Rates'!$C$6:$O$30,4,0))*$B$88</f>
        <v>48.08</v>
      </c>
      <c r="Y91" s="29">
        <f>(VLOOKUP(Y88,'Residential Rates'!$C$6:$O$30,4,0))*$B$88</f>
        <v>55.04</v>
      </c>
      <c r="Z91" s="30">
        <f>(VLOOKUP(Z88,'Residential Rates'!$C$6:$O$30,4,0))*$B$88</f>
        <v>40.64</v>
      </c>
    </row>
    <row r="92" spans="1:27" x14ac:dyDescent="0.2">
      <c r="A92" s="42"/>
      <c r="B92" s="23" t="s">
        <v>16</v>
      </c>
      <c r="C92" s="29">
        <f>(VLOOKUP(C88,'Residential Rates'!$C$6:$O$30,5,0))*$B$88</f>
        <v>-2.64</v>
      </c>
      <c r="D92" s="29">
        <f>(VLOOKUP(D88,'Residential Rates'!$C$6:$O$30,5,0))*$B$88</f>
        <v>-2.64</v>
      </c>
      <c r="E92" s="29">
        <f>(VLOOKUP(E88,'Residential Rates'!$C$6:$O$30,5,0))*$B$88</f>
        <v>-2.64</v>
      </c>
      <c r="F92" s="29">
        <f>(VLOOKUP(F88,'Residential Rates'!$C$6:$O$30,5,0))*$B$88</f>
        <v>-2.64</v>
      </c>
      <c r="G92" s="29">
        <f>(VLOOKUP(G88,'Residential Rates'!$C$6:$O$30,5,0))*$B$88</f>
        <v>-2.64</v>
      </c>
      <c r="H92" s="29">
        <f>(VLOOKUP(H88,'Residential Rates'!$C$6:$O$30,5,0))*$B$88</f>
        <v>-2.64</v>
      </c>
      <c r="I92" s="29">
        <f>(VLOOKUP(I88,'Residential Rates'!$C$6:$O$30,5,0))*$B$88</f>
        <v>-2.64</v>
      </c>
      <c r="J92" s="29">
        <f>(VLOOKUP(J88,'Residential Rates'!$C$6:$O$30,5,0))*$B$88</f>
        <v>-2.64</v>
      </c>
      <c r="K92" s="29">
        <f>(VLOOKUP(K88,'Residential Rates'!$C$6:$O$30,5,0))*$B$88</f>
        <v>-2.64</v>
      </c>
      <c r="L92" s="29">
        <f>(VLOOKUP(L88,'Residential Rates'!$C$6:$O$30,5,0))*$B$88</f>
        <v>-2.64</v>
      </c>
      <c r="M92" s="29">
        <f>(VLOOKUP(M88,'Residential Rates'!$C$6:$O$30,5,0))*$B$88</f>
        <v>-2.64</v>
      </c>
      <c r="N92" s="29">
        <f>(VLOOKUP(N88,'Residential Rates'!$C$6:$O$30,5,0))*$B$88</f>
        <v>0.64</v>
      </c>
      <c r="O92" s="29">
        <f>(VLOOKUP(O88,'Residential Rates'!$C$6:$O$30,5,0))*$B$88</f>
        <v>0.64</v>
      </c>
      <c r="P92" s="29">
        <f>(VLOOKUP(P88,'Residential Rates'!$C$6:$O$30,5,0))*$B$88</f>
        <v>0.64</v>
      </c>
      <c r="Q92" s="29">
        <f>(VLOOKUP(Q88,'Residential Rates'!$C$6:$O$30,5,0))*$B$88</f>
        <v>0.64</v>
      </c>
      <c r="R92" s="29">
        <f>(VLOOKUP(R88,'Residential Rates'!$C$6:$O$30,5,0))*$B$88</f>
        <v>0.64</v>
      </c>
      <c r="S92" s="29">
        <f>(VLOOKUP(S88,'Residential Rates'!$C$6:$O$30,5,0))*$B$88</f>
        <v>0.64</v>
      </c>
      <c r="T92" s="29">
        <f>(VLOOKUP(T88,'Residential Rates'!$C$6:$O$30,5,0))*$B$88</f>
        <v>0.64</v>
      </c>
      <c r="U92" s="29">
        <f>(VLOOKUP(U88,'Residential Rates'!$C$6:$O$30,5,0))*$B$88</f>
        <v>0.64</v>
      </c>
      <c r="V92" s="29">
        <f>(VLOOKUP(V88,'Residential Rates'!$C$6:$O$30,5,0))*$B$88</f>
        <v>0.64</v>
      </c>
      <c r="W92" s="29">
        <f>(VLOOKUP(W88,'Residential Rates'!$C$6:$O$30,5,0))*$B$88</f>
        <v>0.64</v>
      </c>
      <c r="X92" s="29">
        <f>(VLOOKUP(X88,'Residential Rates'!$C$6:$O$30,5,0))*$B$88</f>
        <v>0.64</v>
      </c>
      <c r="Y92" s="29">
        <f>(VLOOKUP(Y88,'Residential Rates'!$C$6:$O$30,5,0))*$B$88</f>
        <v>0.64</v>
      </c>
      <c r="Z92" s="30">
        <f>(VLOOKUP(Z88,'Residential Rates'!$C$6:$O$30,5,0))*$B$88</f>
        <v>2.3199999999999998</v>
      </c>
    </row>
    <row r="93" spans="1:27" x14ac:dyDescent="0.2">
      <c r="A93" s="42"/>
      <c r="B93" s="23" t="s">
        <v>29</v>
      </c>
      <c r="C93" s="29">
        <f>(VLOOKUP(C88,'Residential Rates'!$C$6:$O$30,6,0))*$B$88</f>
        <v>6.98</v>
      </c>
      <c r="D93" s="29">
        <f>(VLOOKUP(D88,'Residential Rates'!$C$6:$O$30,6,0))*$B$88</f>
        <v>0</v>
      </c>
      <c r="E93" s="29">
        <f>(VLOOKUP(E88,'Residential Rates'!$C$6:$O$30,6,0))*$B$88</f>
        <v>0</v>
      </c>
      <c r="F93" s="29">
        <f>(VLOOKUP(F88,'Residential Rates'!$C$6:$O$30,6,0))*$B$88</f>
        <v>0</v>
      </c>
      <c r="G93" s="29">
        <f>(VLOOKUP(G88,'Residential Rates'!$C$6:$O$30,6,0))*$B$88</f>
        <v>0</v>
      </c>
      <c r="H93" s="29">
        <f>(VLOOKUP(H88,'Residential Rates'!$C$6:$O$30,6,0))*$B$88</f>
        <v>0</v>
      </c>
      <c r="I93" s="29">
        <f>(VLOOKUP(I88,'Residential Rates'!$C$6:$O$30,6,0))*$B$88</f>
        <v>0</v>
      </c>
      <c r="J93" s="29">
        <f>(VLOOKUP(J88,'Residential Rates'!$C$6:$O$30,6,0))*$B$88</f>
        <v>0</v>
      </c>
      <c r="K93" s="29">
        <f>(VLOOKUP(K88,'Residential Rates'!$C$6:$O$30,6,0))*$B$88</f>
        <v>0</v>
      </c>
      <c r="L93" s="29">
        <f>(VLOOKUP(L88,'Residential Rates'!$C$6:$O$30,6,0))*$B$88</f>
        <v>0</v>
      </c>
      <c r="M93" s="29">
        <f>(VLOOKUP(M88,'Residential Rates'!$C$6:$O$30,6,0))*$B$88</f>
        <v>0</v>
      </c>
      <c r="N93" s="29">
        <f>(VLOOKUP(N88,'Residential Rates'!$C$6:$O$30,6,0))*$B$88</f>
        <v>0</v>
      </c>
      <c r="O93" s="29">
        <f>(VLOOKUP(O88,'Residential Rates'!$C$6:$O$30,6,0))*$B$88</f>
        <v>0</v>
      </c>
      <c r="P93" s="29">
        <f>(VLOOKUP(P88,'Residential Rates'!$C$6:$O$30,6,0))*$B$88</f>
        <v>0</v>
      </c>
      <c r="Q93" s="29">
        <f>(VLOOKUP(Q88,'Residential Rates'!$C$6:$O$30,6,0))*$B$88</f>
        <v>0</v>
      </c>
      <c r="R93" s="29">
        <f>(VLOOKUP(R88,'Residential Rates'!$C$6:$O$30,6,0))*$B$88</f>
        <v>0</v>
      </c>
      <c r="S93" s="29">
        <f>(VLOOKUP(S88,'Residential Rates'!$C$6:$O$30,6,0))*$B$88</f>
        <v>0</v>
      </c>
      <c r="T93" s="29">
        <f>(VLOOKUP(T88,'Residential Rates'!$C$6:$O$30,6,0))*$B$88</f>
        <v>0</v>
      </c>
      <c r="U93" s="29">
        <f>(VLOOKUP(U88,'Residential Rates'!$C$6:$O$30,6,0))*$B$88</f>
        <v>0</v>
      </c>
      <c r="V93" s="29">
        <f>(VLOOKUP(V88,'Residential Rates'!$C$6:$O$30,6,0))*$B$88</f>
        <v>0</v>
      </c>
      <c r="W93" s="29">
        <f>(VLOOKUP(W88,'Residential Rates'!$C$6:$O$30,6,0))*$B$88</f>
        <v>0</v>
      </c>
      <c r="X93" s="29">
        <f>(VLOOKUP(X88,'Residential Rates'!$C$6:$O$30,6,0))*$B$88</f>
        <v>0</v>
      </c>
      <c r="Y93" s="29">
        <f>(VLOOKUP(Y88,'Residential Rates'!$C$6:$O$30,6,0))*$B$88</f>
        <v>0</v>
      </c>
      <c r="Z93" s="30">
        <f>(VLOOKUP(Z88,'Residential Rates'!$C$6:$O$30,6,0))*$B$88</f>
        <v>0</v>
      </c>
    </row>
    <row r="94" spans="1:27" x14ac:dyDescent="0.2">
      <c r="A94" s="42"/>
      <c r="B94" s="23" t="s">
        <v>18</v>
      </c>
      <c r="C94" s="29">
        <f>(VLOOKUP(C88,'Residential Rates'!$C$6:$O$30,7,0))*$B$88</f>
        <v>0.55599999999999994</v>
      </c>
      <c r="D94" s="29">
        <f>(VLOOKUP(D88,'Residential Rates'!$C$6:$O$30,7,0))*$B$88</f>
        <v>0.55599999999999994</v>
      </c>
      <c r="E94" s="29">
        <f>(VLOOKUP(E88,'Residential Rates'!$C$6:$O$30,7,0))*$B$88</f>
        <v>0.98799999999999999</v>
      </c>
      <c r="F94" s="29">
        <f>(VLOOKUP(F88,'Residential Rates'!$C$6:$O$30,7,0))*$B$88</f>
        <v>0.98799999999999999</v>
      </c>
      <c r="G94" s="29">
        <f>(VLOOKUP(G88,'Residential Rates'!$C$6:$O$30,7,0))*$B$88</f>
        <v>0.98799999999999999</v>
      </c>
      <c r="H94" s="29">
        <f>(VLOOKUP(H88,'Residential Rates'!$C$6:$O$30,7,0))*$B$88</f>
        <v>0.98799999999999999</v>
      </c>
      <c r="I94" s="29">
        <f>(VLOOKUP(I88,'Residential Rates'!$C$6:$O$30,7,0))*$B$88</f>
        <v>0.98799999999999999</v>
      </c>
      <c r="J94" s="29">
        <f>(VLOOKUP(J88,'Residential Rates'!$C$6:$O$30,7,0))*$B$88</f>
        <v>0.98799999999999999</v>
      </c>
      <c r="K94" s="29">
        <f>(VLOOKUP(K88,'Residential Rates'!$C$6:$O$30,7,0))*$B$88</f>
        <v>0.98799999999999999</v>
      </c>
      <c r="L94" s="29">
        <f>(VLOOKUP(L88,'Residential Rates'!$C$6:$O$30,7,0))*$B$88</f>
        <v>0.98799999999999999</v>
      </c>
      <c r="M94" s="29">
        <f>(VLOOKUP(M88,'Residential Rates'!$C$6:$O$30,7,0))*$B$88</f>
        <v>0.98799999999999999</v>
      </c>
      <c r="N94" s="29">
        <f>(VLOOKUP(N88,'Residential Rates'!$C$6:$O$30,7,0))*$B$88</f>
        <v>0.98799999999999999</v>
      </c>
      <c r="O94" s="29">
        <f>(VLOOKUP(O88,'Residential Rates'!$C$6:$O$30,7,0))*$B$88</f>
        <v>0.98799999999999999</v>
      </c>
      <c r="P94" s="29">
        <f>(VLOOKUP(P88,'Residential Rates'!$C$6:$O$30,7,0))*$B$88</f>
        <v>0.98799999999999999</v>
      </c>
      <c r="Q94" s="29">
        <f>(VLOOKUP(Q88,'Residential Rates'!$C$6:$O$30,7,0))*$B$88</f>
        <v>0.59599999999999997</v>
      </c>
      <c r="R94" s="29">
        <f>(VLOOKUP(R88,'Residential Rates'!$C$6:$O$30,7,0))*$B$88</f>
        <v>0.59599999999999997</v>
      </c>
      <c r="S94" s="29">
        <f>(VLOOKUP(S88,'Residential Rates'!$C$6:$O$30,7,0))*$B$88</f>
        <v>0.59599999999999997</v>
      </c>
      <c r="T94" s="29">
        <f>(VLOOKUP(T88,'Residential Rates'!$C$6:$O$30,7,0))*$B$88</f>
        <v>0.59599999999999997</v>
      </c>
      <c r="U94" s="29">
        <f>(VLOOKUP(U88,'Residential Rates'!$C$6:$O$30,7,0))*$B$88</f>
        <v>0.59599999999999997</v>
      </c>
      <c r="V94" s="29">
        <f>(VLOOKUP(V88,'Residential Rates'!$C$6:$O$30,7,0))*$B$88</f>
        <v>0.59599999999999997</v>
      </c>
      <c r="W94" s="29">
        <f>(VLOOKUP(W88,'Residential Rates'!$C$6:$O$30,7,0))*$B$88</f>
        <v>0.59599999999999997</v>
      </c>
      <c r="X94" s="29">
        <f>(VLOOKUP(X88,'Residential Rates'!$C$6:$O$30,7,0))*$B$88</f>
        <v>0.59599999999999997</v>
      </c>
      <c r="Y94" s="29">
        <f>(VLOOKUP(Y88,'Residential Rates'!$C$6:$O$30,7,0))*$B$88</f>
        <v>0.59599999999999997</v>
      </c>
      <c r="Z94" s="30">
        <f>(VLOOKUP(Z88,'Residential Rates'!$C$6:$O$30,7,0))*$B$88</f>
        <v>0.59599999999999997</v>
      </c>
    </row>
    <row r="95" spans="1:27" x14ac:dyDescent="0.2">
      <c r="A95" s="42"/>
      <c r="B95" s="23" t="s">
        <v>19</v>
      </c>
      <c r="C95" s="29">
        <f>(VLOOKUP(C88,'Residential Rates'!$C$6:$O$30,8,0))*$B$88</f>
        <v>29.16</v>
      </c>
      <c r="D95" s="29">
        <f>(VLOOKUP(D88,'Residential Rates'!$C$6:$O$30,8,0))*$B$88</f>
        <v>14.120000000000001</v>
      </c>
      <c r="E95" s="29">
        <f>(VLOOKUP(E88,'Residential Rates'!$C$6:$O$30,8,0))*$B$88</f>
        <v>14.120000000000001</v>
      </c>
      <c r="F95" s="29">
        <f>(VLOOKUP(F88,'Residential Rates'!$C$6:$O$30,8,0))*$B$88</f>
        <v>14.120000000000001</v>
      </c>
      <c r="G95" s="29">
        <f>(VLOOKUP(G88,'Residential Rates'!$C$6:$O$30,8,0))*$B$88</f>
        <v>14.120000000000001</v>
      </c>
      <c r="H95" s="29">
        <f>(VLOOKUP(H88,'Residential Rates'!$C$6:$O$30,8,0))*$B$88</f>
        <v>14.120000000000001</v>
      </c>
      <c r="I95" s="29">
        <f>(VLOOKUP(I88,'Residential Rates'!$C$6:$O$30,8,0))*$B$88</f>
        <v>14.120000000000001</v>
      </c>
      <c r="J95" s="29">
        <f>(VLOOKUP(J88,'Residential Rates'!$C$6:$O$30,8,0))*$B$88</f>
        <v>14.120000000000001</v>
      </c>
      <c r="K95" s="29">
        <f>(VLOOKUP(K88,'Residential Rates'!$C$6:$O$30,8,0))*$B$88</f>
        <v>14.120000000000001</v>
      </c>
      <c r="L95" s="29">
        <f>(VLOOKUP(L88,'Residential Rates'!$C$6:$O$30,8,0))*$B$88</f>
        <v>14.120000000000001</v>
      </c>
      <c r="M95" s="29">
        <f>(VLOOKUP(M88,'Residential Rates'!$C$6:$O$30,8,0))*$B$88</f>
        <v>14.120000000000001</v>
      </c>
      <c r="N95" s="29">
        <f>(VLOOKUP(N88,'Residential Rates'!$C$6:$O$30,8,0))*$B$88</f>
        <v>22.32</v>
      </c>
      <c r="O95" s="29">
        <f>(VLOOKUP(O88,'Residential Rates'!$C$6:$O$30,8,0))*$B$88</f>
        <v>22.32</v>
      </c>
      <c r="P95" s="29">
        <f>(VLOOKUP(P88,'Residential Rates'!$C$6:$O$30,8,0))*$B$88</f>
        <v>22.32</v>
      </c>
      <c r="Q95" s="29">
        <f>(VLOOKUP(Q88,'Residential Rates'!$C$6:$O$30,8,0))*$B$88</f>
        <v>22.32</v>
      </c>
      <c r="R95" s="29">
        <f>(VLOOKUP(R88,'Residential Rates'!$C$6:$O$30,8,0))*$B$88</f>
        <v>5.44</v>
      </c>
      <c r="S95" s="29">
        <f>(VLOOKUP(S88,'Residential Rates'!$C$6:$O$30,8,0))*$B$88</f>
        <v>24.2</v>
      </c>
      <c r="T95" s="29">
        <f>(VLOOKUP(T88,'Residential Rates'!$C$6:$O$30,8,0))*$B$88</f>
        <v>24.2</v>
      </c>
      <c r="U95" s="29">
        <f>(VLOOKUP(U88,'Residential Rates'!$C$6:$O$30,8,0))*$B$88</f>
        <v>24.2</v>
      </c>
      <c r="V95" s="29">
        <f>(VLOOKUP(V88,'Residential Rates'!$C$6:$O$30,8,0))*$B$88</f>
        <v>24.2</v>
      </c>
      <c r="W95" s="29">
        <f>(VLOOKUP(W88,'Residential Rates'!$C$6:$O$30,8,0))*$B$88</f>
        <v>24.2</v>
      </c>
      <c r="X95" s="29">
        <f>(VLOOKUP(X88,'Residential Rates'!$C$6:$O$30,8,0))*$B$88</f>
        <v>24.2</v>
      </c>
      <c r="Y95" s="29">
        <f>(VLOOKUP(Y88,'Residential Rates'!$C$6:$O$30,8,0))*$B$88</f>
        <v>24.2</v>
      </c>
      <c r="Z95" s="30">
        <f>(VLOOKUP(Z88,'Residential Rates'!$C$6:$O$30,8,0))*$B$88</f>
        <v>9.0399999999999991</v>
      </c>
    </row>
    <row r="96" spans="1:27" x14ac:dyDescent="0.2">
      <c r="A96" s="42"/>
      <c r="B96" s="23" t="s">
        <v>20</v>
      </c>
      <c r="C96" s="29">
        <f>(VLOOKUP(C88,'Residential Rates'!$C$6:$O$30,9,0))*$B$88</f>
        <v>-0.4</v>
      </c>
      <c r="D96" s="29">
        <f>(VLOOKUP(D88,'Residential Rates'!$C$6:$O$30,9,0))*$B$88</f>
        <v>-87.48</v>
      </c>
      <c r="E96" s="29">
        <f>(VLOOKUP(E88,'Residential Rates'!$C$6:$O$30,9,0))*$B$88</f>
        <v>-87.48</v>
      </c>
      <c r="F96" s="29">
        <f>(VLOOKUP(F88,'Residential Rates'!$C$6:$O$30,9,0))*$B$88</f>
        <v>-87.48</v>
      </c>
      <c r="G96" s="29">
        <f>(VLOOKUP(G88,'Residential Rates'!$C$6:$O$30,9,0))*$B$88</f>
        <v>-87.48</v>
      </c>
      <c r="H96" s="29">
        <f>(VLOOKUP(H88,'Residential Rates'!$C$6:$O$30,9,0))*$B$88</f>
        <v>-0.4</v>
      </c>
      <c r="I96" s="29">
        <f>(VLOOKUP(I88,'Residential Rates'!$C$6:$O$30,9,0))*$B$88</f>
        <v>-0.4</v>
      </c>
      <c r="J96" s="29">
        <f>(VLOOKUP(J88,'Residential Rates'!$C$6:$O$30,9,0))*$B$88</f>
        <v>-0.4</v>
      </c>
      <c r="K96" s="29">
        <f>(VLOOKUP(K88,'Residential Rates'!$C$6:$O$30,9,0))*$B$88</f>
        <v>-0.4</v>
      </c>
      <c r="L96" s="29">
        <f>(VLOOKUP(L88,'Residential Rates'!$C$6:$O$30,9,0))*$B$88</f>
        <v>-0.4</v>
      </c>
      <c r="M96" s="29">
        <f>(VLOOKUP(M88,'Residential Rates'!$C$6:$O$30,9,0))*$B$88</f>
        <v>-0.4</v>
      </c>
      <c r="N96" s="29">
        <f>(VLOOKUP(N88,'Residential Rates'!$C$6:$O$30,9,0))*$B$88</f>
        <v>-0.4</v>
      </c>
      <c r="O96" s="29">
        <f>(VLOOKUP(O88,'Residential Rates'!$C$6:$O$30,9,0))*$B$88</f>
        <v>-0.4</v>
      </c>
      <c r="P96" s="29">
        <f>(VLOOKUP(P88,'Residential Rates'!$C$6:$O$30,9,0))*$B$88</f>
        <v>-87.48</v>
      </c>
      <c r="Q96" s="29">
        <f>(VLOOKUP(Q88,'Residential Rates'!$C$6:$O$30,9,0))*$B$88</f>
        <v>-87.48</v>
      </c>
      <c r="R96" s="29">
        <f>(VLOOKUP(R88,'Residential Rates'!$C$6:$O$30,9,0))*$B$88</f>
        <v>-2.48</v>
      </c>
      <c r="S96" s="29">
        <f>(VLOOKUP(S88,'Residential Rates'!$C$6:$O$30,9,0))*$B$88</f>
        <v>-2.48</v>
      </c>
      <c r="T96" s="29">
        <f>(VLOOKUP(T88,'Residential Rates'!$C$6:$O$30,9,0))*$B$88</f>
        <v>-2.48</v>
      </c>
      <c r="U96" s="29">
        <f>(VLOOKUP(U88,'Residential Rates'!$C$6:$O$30,9,0))*$B$88</f>
        <v>-2.48</v>
      </c>
      <c r="V96" s="29">
        <f>(VLOOKUP(V88,'Residential Rates'!$C$6:$O$30,9,0))*$B$88</f>
        <v>-2.48</v>
      </c>
      <c r="W96" s="29">
        <f>(VLOOKUP(W88,'Residential Rates'!$C$6:$O$30,9,0))*$B$88</f>
        <v>-2.48</v>
      </c>
      <c r="X96" s="29">
        <f>(VLOOKUP(X88,'Residential Rates'!$C$6:$O$30,9,0))*$B$88</f>
        <v>-2.48</v>
      </c>
      <c r="Y96" s="29">
        <f>(VLOOKUP(Y88,'Residential Rates'!$C$6:$O$30,9,0))*$B$88</f>
        <v>-2.48</v>
      </c>
      <c r="Z96" s="30">
        <f>(VLOOKUP(Z88,'Residential Rates'!$C$6:$O$30,9,0))*$B$88</f>
        <v>-2.48</v>
      </c>
    </row>
    <row r="97" spans="1:26" x14ac:dyDescent="0.2">
      <c r="A97" s="42"/>
      <c r="B97" s="23" t="s">
        <v>17</v>
      </c>
      <c r="C97" s="29">
        <f>VLOOKUP(C88,'Residential Rates'!$C$6:$O$30,10,0)</f>
        <v>0.3</v>
      </c>
      <c r="D97" s="29">
        <f>VLOOKUP(D88,'Residential Rates'!$C$6:$O$30,10,0)</f>
        <v>0.3</v>
      </c>
      <c r="E97" s="29">
        <f>VLOOKUP(E88,'Residential Rates'!$C$6:$O$30,10,0)</f>
        <v>0.3</v>
      </c>
      <c r="F97" s="29">
        <f>VLOOKUP(F88,'Residential Rates'!$C$6:$O$30,10,0)</f>
        <v>0.3</v>
      </c>
      <c r="G97" s="29">
        <f>VLOOKUP(G88,'Residential Rates'!$C$6:$O$30,10,0)</f>
        <v>0.3</v>
      </c>
      <c r="H97" s="29">
        <f>VLOOKUP(H88,'Residential Rates'!$C$6:$O$30,10,0)</f>
        <v>0.3</v>
      </c>
      <c r="I97" s="29">
        <f>VLOOKUP(I88,'Residential Rates'!$C$6:$O$30,10,0)</f>
        <v>0.3</v>
      </c>
      <c r="J97" s="29">
        <f>VLOOKUP(J88,'Residential Rates'!$C$6:$O$30,10,0)</f>
        <v>0.3</v>
      </c>
      <c r="K97" s="29">
        <f>VLOOKUP(K88,'Residential Rates'!$C$6:$O$30,10,0)</f>
        <v>0.3</v>
      </c>
      <c r="L97" s="29">
        <f>VLOOKUP(L88,'Residential Rates'!$C$6:$O$30,10,0)</f>
        <v>0.3</v>
      </c>
      <c r="M97" s="29">
        <f>VLOOKUP(M88,'Residential Rates'!$C$6:$O$30,10,0)</f>
        <v>0.3</v>
      </c>
      <c r="N97" s="29">
        <f>VLOOKUP(N88,'Residential Rates'!$C$6:$O$30,10,0)</f>
        <v>0.3</v>
      </c>
      <c r="O97" s="29">
        <f>VLOOKUP(O88,'Residential Rates'!$C$6:$O$30,10,0)</f>
        <v>0.3</v>
      </c>
      <c r="P97" s="29">
        <f>VLOOKUP(P88,'Residential Rates'!$C$6:$O$30,10,0)</f>
        <v>0.3</v>
      </c>
      <c r="Q97" s="29">
        <f>VLOOKUP(Q88,'Residential Rates'!$C$6:$O$30,10,0)</f>
        <v>0.4</v>
      </c>
      <c r="R97" s="29">
        <f>VLOOKUP(R88,'Residential Rates'!$C$6:$O$30,10,0)</f>
        <v>0.4</v>
      </c>
      <c r="S97" s="29">
        <f>VLOOKUP(S88,'Residential Rates'!$C$6:$O$30,10,0)</f>
        <v>0.4</v>
      </c>
      <c r="T97" s="29">
        <f>VLOOKUP(T88,'Residential Rates'!$C$6:$O$30,10,0)</f>
        <v>0.4</v>
      </c>
      <c r="U97" s="29">
        <f>VLOOKUP(U88,'Residential Rates'!$C$6:$O$30,10,0)</f>
        <v>0.4</v>
      </c>
      <c r="V97" s="29">
        <f>VLOOKUP(V88,'Residential Rates'!$C$6:$O$30,10,0)</f>
        <v>0.4</v>
      </c>
      <c r="W97" s="29">
        <f>VLOOKUP(W88,'Residential Rates'!$C$6:$O$30,10,0)</f>
        <v>0.4</v>
      </c>
      <c r="X97" s="29">
        <f>VLOOKUP(X88,'Residential Rates'!$C$6:$O$30,10,0)</f>
        <v>0.4</v>
      </c>
      <c r="Y97" s="29">
        <f>VLOOKUP(Y88,'Residential Rates'!$C$6:$O$30,10,0)</f>
        <v>0.4</v>
      </c>
      <c r="Z97" s="30">
        <f>VLOOKUP(Z88,'Residential Rates'!$C$6:$O$30,10,0)</f>
        <v>0.4</v>
      </c>
    </row>
    <row r="98" spans="1:26" x14ac:dyDescent="0.2">
      <c r="A98" s="42"/>
      <c r="B98" s="31" t="s">
        <v>21</v>
      </c>
      <c r="C98" s="32">
        <f>SUM(C89:C97)</f>
        <v>648.6160000000001</v>
      </c>
      <c r="D98" s="32">
        <f t="shared" ref="D98:Z98" si="109">SUM(D89:D97)</f>
        <v>542.07600000000002</v>
      </c>
      <c r="E98" s="32">
        <f t="shared" si="109"/>
        <v>526.0680000000001</v>
      </c>
      <c r="F98" s="32">
        <f t="shared" si="109"/>
        <v>579.26800000000003</v>
      </c>
      <c r="G98" s="32">
        <f t="shared" si="109"/>
        <v>299.22800000000007</v>
      </c>
      <c r="H98" s="32">
        <f t="shared" si="109"/>
        <v>529.14800000000014</v>
      </c>
      <c r="I98" s="32">
        <f t="shared" si="109"/>
        <v>470.98800000000011</v>
      </c>
      <c r="J98" s="32">
        <f t="shared" si="109"/>
        <v>496.22800000000007</v>
      </c>
      <c r="K98" s="32">
        <f t="shared" si="109"/>
        <v>481.38800000000009</v>
      </c>
      <c r="L98" s="32">
        <f t="shared" si="109"/>
        <v>486.82800000000009</v>
      </c>
      <c r="M98" s="32">
        <f t="shared" si="109"/>
        <v>496.94800000000009</v>
      </c>
      <c r="N98" s="32">
        <f t="shared" si="109"/>
        <v>512.26800000000003</v>
      </c>
      <c r="O98" s="32">
        <f t="shared" si="109"/>
        <v>503.10800000000006</v>
      </c>
      <c r="P98" s="32">
        <f t="shared" si="109"/>
        <v>414.30799999999999</v>
      </c>
      <c r="Q98" s="32">
        <f t="shared" si="109"/>
        <v>445.23599999999999</v>
      </c>
      <c r="R98" s="32">
        <f t="shared" si="109"/>
        <v>546.596</v>
      </c>
      <c r="S98" s="32">
        <f t="shared" si="109"/>
        <v>550.55599999999993</v>
      </c>
      <c r="T98" s="32">
        <f t="shared" si="109"/>
        <v>529.43599999999992</v>
      </c>
      <c r="U98" s="32">
        <f t="shared" si="109"/>
        <v>546.31599999999992</v>
      </c>
      <c r="V98" s="32">
        <f t="shared" si="109"/>
        <v>523.15599999999995</v>
      </c>
      <c r="W98" s="32">
        <f t="shared" si="109"/>
        <v>503.19599999999991</v>
      </c>
      <c r="X98" s="32">
        <f t="shared" si="109"/>
        <v>542.79599999999994</v>
      </c>
      <c r="Y98" s="32">
        <f t="shared" si="109"/>
        <v>549.75599999999997</v>
      </c>
      <c r="Z98" s="33">
        <f t="shared" si="109"/>
        <v>521.87599999999986</v>
      </c>
    </row>
    <row r="99" spans="1:26" x14ac:dyDescent="0.2">
      <c r="A99" s="42"/>
      <c r="B99" s="23" t="s">
        <v>22</v>
      </c>
      <c r="C99" s="29">
        <f>(VLOOKUP(C88,'Residential Rates'!$C$6:$O$30,11,0))*C98</f>
        <v>30.431116872000004</v>
      </c>
      <c r="D99" s="29">
        <f>(VLOOKUP(D88,'Residential Rates'!$C$6:$O$30,11,0))*D98</f>
        <v>25.432579692000001</v>
      </c>
      <c r="E99" s="29">
        <f>(VLOOKUP(E88,'Residential Rates'!$C$6:$O$30,11,0))*E98</f>
        <v>24.681532356000005</v>
      </c>
      <c r="F99" s="29">
        <f>(VLOOKUP(F88,'Residential Rates'!$C$6:$O$30,11,0))*F98</f>
        <v>27.177516756000003</v>
      </c>
      <c r="G99" s="29">
        <f>(VLOOKUP(G88,'Residential Rates'!$C$6:$O$30,11,0))*G98</f>
        <v>14.038880076000003</v>
      </c>
      <c r="H99" s="29">
        <f>(VLOOKUP(H88,'Residential Rates'!$C$6:$O$30,11,0))*H98</f>
        <v>24.826036716000008</v>
      </c>
      <c r="I99" s="29">
        <f>(VLOOKUP(I88,'Residential Rates'!$C$6:$O$30,11,0))*I98</f>
        <v>22.097343996000006</v>
      </c>
      <c r="J99" s="29">
        <f>(VLOOKUP(J88,'Residential Rates'!$C$6:$O$30,11,0))*J98</f>
        <v>23.281529076000002</v>
      </c>
      <c r="K99" s="29">
        <f>(VLOOKUP(K88,'Residential Rates'!$C$6:$O$30,11,0))*K98</f>
        <v>22.585280796000003</v>
      </c>
      <c r="L99" s="29">
        <f>(VLOOKUP(L88,'Residential Rates'!$C$6:$O$30,11,0))*L98</f>
        <v>22.840509276000006</v>
      </c>
      <c r="M99" s="29">
        <f>(VLOOKUP(M88,'Residential Rates'!$C$6:$O$30,11,0))*M98</f>
        <v>23.315309316000004</v>
      </c>
      <c r="N99" s="29">
        <f>(VLOOKUP(N88,'Residential Rates'!$C$6:$O$30,11,0))*N98</f>
        <v>22.579748904000002</v>
      </c>
      <c r="O99" s="29">
        <f>(VLOOKUP(O88,'Residential Rates'!$C$6:$O$30,11,0))*O98</f>
        <v>22.175994424000002</v>
      </c>
      <c r="P99" s="29">
        <f>(VLOOKUP(P88,'Residential Rates'!$C$6:$O$30,11,0))*P98</f>
        <v>18.261868023999998</v>
      </c>
      <c r="Q99" s="29">
        <f>(VLOOKUP(Q88,'Residential Rates'!$C$6:$O$30,11,0))*Q98</f>
        <v>0</v>
      </c>
      <c r="R99" s="29">
        <f>(VLOOKUP(R88,'Residential Rates'!$C$6:$O$30,11,0))*R98</f>
        <v>0</v>
      </c>
      <c r="S99" s="29">
        <f>(VLOOKUP(S88,'Residential Rates'!$C$6:$O$30,11,0))*S98</f>
        <v>0</v>
      </c>
      <c r="T99" s="29">
        <f>(VLOOKUP(T88,'Residential Rates'!$C$6:$O$30,11,0))*T98</f>
        <v>0</v>
      </c>
      <c r="U99" s="29">
        <f>(VLOOKUP(U88,'Residential Rates'!$C$6:$O$30,11,0))*U98</f>
        <v>0</v>
      </c>
      <c r="V99" s="29">
        <f>(VLOOKUP(V88,'Residential Rates'!$C$6:$O$30,11,0))*V98</f>
        <v>0</v>
      </c>
      <c r="W99" s="29">
        <f>(VLOOKUP(W88,'Residential Rates'!$C$6:$O$30,11,0))*W98</f>
        <v>0</v>
      </c>
      <c r="X99" s="29">
        <f>(VLOOKUP(X88,'Residential Rates'!$C$6:$O$30,11,0))*X98</f>
        <v>0</v>
      </c>
      <c r="Y99" s="29">
        <f>(VLOOKUP(Y88,'Residential Rates'!$C$6:$O$30,11,0))*Y98</f>
        <v>0</v>
      </c>
      <c r="Z99" s="30">
        <f>(VLOOKUP(Z88,'Residential Rates'!$C$6:$O$30,11,0))*Z98</f>
        <v>0</v>
      </c>
    </row>
    <row r="100" spans="1:26" x14ac:dyDescent="0.2">
      <c r="A100" s="42"/>
      <c r="B100" s="23" t="s">
        <v>23</v>
      </c>
      <c r="C100" s="29">
        <f>(VLOOKUP(C88,'Residential Rates'!$C$6:$O$30,12,0))*C98</f>
        <v>38.346826536000009</v>
      </c>
      <c r="D100" s="29">
        <f>(VLOOKUP(D88,'Residential Rates'!$C$6:$O$30,12,0))*D98</f>
        <v>31.212736079999999</v>
      </c>
      <c r="E100" s="29">
        <f>(VLOOKUP(E88,'Residential Rates'!$C$6:$O$30,12,0))*E98</f>
        <v>30.221028396000005</v>
      </c>
      <c r="F100" s="29">
        <f>(VLOOKUP(F88,'Residential Rates'!$C$6:$O$30,12,0))*F98</f>
        <v>15.881790756000001</v>
      </c>
      <c r="G100" s="29">
        <f>(VLOOKUP(G88,'Residential Rates'!$C$6:$O$30,12,0))*G98</f>
        <v>2.7882065040000006</v>
      </c>
      <c r="H100" s="29">
        <f>(VLOOKUP(H88,'Residential Rates'!$C$6:$O$30,12,0))*H98</f>
        <v>4.7162961240000021</v>
      </c>
      <c r="I100" s="29">
        <f>(VLOOKUP(I88,'Residential Rates'!$C$6:$O$30,12,0))*I98</f>
        <v>8.7664996440000031</v>
      </c>
      <c r="J100" s="29">
        <f>(VLOOKUP(J88,'Residential Rates'!$C$6:$O$30,12,0))*J98</f>
        <v>-3.1187929800000003</v>
      </c>
      <c r="K100" s="29">
        <f>(VLOOKUP(K88,'Residential Rates'!$C$6:$O$30,12,0))*K98</f>
        <v>4.0744680320000004</v>
      </c>
      <c r="L100" s="29">
        <f>(VLOOKUP(L88,'Residential Rates'!$C$6:$O$30,12,0))*L98</f>
        <v>6.7985530200000008</v>
      </c>
      <c r="M100" s="29">
        <f>(VLOOKUP(M88,'Residential Rates'!$C$6:$O$30,12,0))*M98</f>
        <v>8.9793534120000018</v>
      </c>
      <c r="N100" s="29">
        <f>(VLOOKUP(N88,'Residential Rates'!$C$6:$O$30,12,0))*N98</f>
        <v>7.5943731000000003</v>
      </c>
      <c r="O100" s="29">
        <f>(VLOOKUP(O88,'Residential Rates'!$C$6:$O$30,12,0))*O98</f>
        <v>9.2939140840000007</v>
      </c>
      <c r="P100" s="29">
        <f>(VLOOKUP(P88,'Residential Rates'!$C$6:$O$30,12,0))*P98</f>
        <v>5.4982814680000001</v>
      </c>
      <c r="Q100" s="29">
        <f>(VLOOKUP(Q88,'Residential Rates'!$C$6:$O$30,12,0))*Q98</f>
        <v>8.4799648560000005</v>
      </c>
      <c r="R100" s="29">
        <f>(VLOOKUP(R88,'Residential Rates'!$C$6:$O$30,12,0))*R98</f>
        <v>8.7810647399999997</v>
      </c>
      <c r="S100" s="29">
        <f>(VLOOKUP(S88,'Residential Rates'!$C$6:$O$30,12,0))*S98</f>
        <v>13.823360047999998</v>
      </c>
      <c r="T100" s="29">
        <f>(VLOOKUP(T88,'Residential Rates'!$C$6:$O$30,12,0))*T98</f>
        <v>16.283333615999997</v>
      </c>
      <c r="U100" s="29">
        <f>(VLOOKUP(U88,'Residential Rates'!$C$6:$O$30,12,0))*U98</f>
        <v>21.573472524</v>
      </c>
      <c r="V100" s="29">
        <f>(VLOOKUP(V88,'Residential Rates'!$C$6:$O$30,12,0))*V98</f>
        <v>21.579138687999997</v>
      </c>
      <c r="W100" s="29">
        <f>(VLOOKUP(W88,'Residential Rates'!$C$6:$O$30,12,0))*W98</f>
        <v>21.029567231999998</v>
      </c>
      <c r="X100" s="29">
        <f>(VLOOKUP(X88,'Residential Rates'!$C$6:$O$30,12,0))*X98</f>
        <v>19.700780819999999</v>
      </c>
      <c r="Y100" s="29">
        <f>(VLOOKUP(Y88,'Residential Rates'!$C$6:$O$30,12,0))*Y98</f>
        <v>17.502032016000001</v>
      </c>
      <c r="Z100" s="30">
        <f>(VLOOKUP(Z88,'Residential Rates'!$C$6:$O$30,12,0))*Z98</f>
        <v>14.944441135999996</v>
      </c>
    </row>
    <row r="101" spans="1:26" x14ac:dyDescent="0.2">
      <c r="A101" s="42"/>
      <c r="B101" s="31" t="s">
        <v>24</v>
      </c>
      <c r="C101" s="34">
        <f>SUM(C98:C100)</f>
        <v>717.39394340800004</v>
      </c>
      <c r="D101" s="34">
        <f t="shared" ref="D101:Z101" si="110">SUM(D98:D100)</f>
        <v>598.72131577200003</v>
      </c>
      <c r="E101" s="34">
        <f t="shared" si="110"/>
        <v>580.9705607520001</v>
      </c>
      <c r="F101" s="34">
        <f t="shared" si="110"/>
        <v>622.32730751200006</v>
      </c>
      <c r="G101" s="34">
        <f t="shared" si="110"/>
        <v>316.05508658000008</v>
      </c>
      <c r="H101" s="34">
        <f t="shared" si="110"/>
        <v>558.69033284000011</v>
      </c>
      <c r="I101" s="34">
        <f t="shared" si="110"/>
        <v>501.85184364000014</v>
      </c>
      <c r="J101" s="34">
        <f t="shared" si="110"/>
        <v>516.39073609600007</v>
      </c>
      <c r="K101" s="34">
        <f t="shared" si="110"/>
        <v>508.04774882800012</v>
      </c>
      <c r="L101" s="34">
        <f t="shared" si="110"/>
        <v>516.46706229600011</v>
      </c>
      <c r="M101" s="34">
        <f t="shared" si="110"/>
        <v>529.24266272800014</v>
      </c>
      <c r="N101" s="34">
        <f t="shared" si="110"/>
        <v>542.442122004</v>
      </c>
      <c r="O101" s="34">
        <f t="shared" si="110"/>
        <v>534.57790850800006</v>
      </c>
      <c r="P101" s="34">
        <f t="shared" si="110"/>
        <v>438.06814949200003</v>
      </c>
      <c r="Q101" s="34">
        <f t="shared" si="110"/>
        <v>453.71596485599997</v>
      </c>
      <c r="R101" s="34">
        <f t="shared" si="110"/>
        <v>555.37706474000004</v>
      </c>
      <c r="S101" s="34">
        <f t="shared" si="110"/>
        <v>564.37936004799997</v>
      </c>
      <c r="T101" s="34">
        <f t="shared" si="110"/>
        <v>545.71933361599997</v>
      </c>
      <c r="U101" s="34">
        <f t="shared" si="110"/>
        <v>567.88947252399987</v>
      </c>
      <c r="V101" s="34">
        <f t="shared" si="110"/>
        <v>544.73513868799989</v>
      </c>
      <c r="W101" s="34">
        <f t="shared" si="110"/>
        <v>524.22556723199989</v>
      </c>
      <c r="X101" s="34">
        <f t="shared" si="110"/>
        <v>562.49678081999991</v>
      </c>
      <c r="Y101" s="34">
        <f t="shared" si="110"/>
        <v>567.25803201600002</v>
      </c>
      <c r="Z101" s="35">
        <f t="shared" si="110"/>
        <v>536.82044113599989</v>
      </c>
    </row>
    <row r="102" spans="1:26" x14ac:dyDescent="0.2">
      <c r="A102" s="42"/>
      <c r="B102" s="23" t="s">
        <v>37</v>
      </c>
      <c r="C102" s="29">
        <f>(VLOOKUP(C88,'Residential Rates'!$C$6:$O$30,13,0))*$B$88</f>
        <v>104.48</v>
      </c>
      <c r="D102" s="29">
        <f>(VLOOKUP(D88,'Residential Rates'!$C$6:$O$30,13,0))*$B$88</f>
        <v>104.48</v>
      </c>
      <c r="E102" s="29">
        <f>(VLOOKUP(E88,'Residential Rates'!$C$6:$O$30,13,0))*$B$88</f>
        <v>104.48</v>
      </c>
      <c r="F102" s="29">
        <f>(VLOOKUP(F88,'Residential Rates'!$C$6:$O$30,13,0))*$B$88</f>
        <v>104.48</v>
      </c>
      <c r="G102" s="29">
        <f>(VLOOKUP(G88,'Residential Rates'!$C$6:$O$30,13,0))*$B$88</f>
        <v>104.48</v>
      </c>
      <c r="H102" s="29">
        <f>(VLOOKUP(H88,'Residential Rates'!$C$6:$O$30,13,0))*$B$88</f>
        <v>104.48</v>
      </c>
      <c r="I102" s="29">
        <f>(VLOOKUP(I88,'Residential Rates'!$C$6:$O$30,13,0))*$B$88</f>
        <v>104.48</v>
      </c>
      <c r="J102" s="29">
        <f>(VLOOKUP(J88,'Residential Rates'!$C$6:$O$30,13,0))*$B$88</f>
        <v>104.48</v>
      </c>
      <c r="K102" s="29">
        <f>(VLOOKUP(K88,'Residential Rates'!$C$6:$O$30,13,0))*$B$88</f>
        <v>104.48</v>
      </c>
      <c r="L102" s="29">
        <f>(VLOOKUP(L88,'Residential Rates'!$C$6:$O$30,13,0))*$B$88</f>
        <v>104.48</v>
      </c>
      <c r="M102" s="29">
        <f>(VLOOKUP(M88,'Residential Rates'!$C$6:$O$30,13,0))*$B$88</f>
        <v>104.48</v>
      </c>
      <c r="N102" s="29">
        <f>(VLOOKUP(N88,'Residential Rates'!$C$6:$O$30,13,0))*$B$88</f>
        <v>104.48</v>
      </c>
      <c r="O102" s="29">
        <f>(VLOOKUP(O88,'Residential Rates'!$C$6:$O$30,13,0))*$B$88</f>
        <v>104.48</v>
      </c>
      <c r="P102" s="29">
        <f>(VLOOKUP(P88,'Residential Rates'!$C$6:$O$30,13,0))*$B$88</f>
        <v>104.48</v>
      </c>
      <c r="Q102" s="29">
        <f>(VLOOKUP(Q88,'Residential Rates'!$C$6:$O$30,13,0))*$B$88</f>
        <v>104.48</v>
      </c>
      <c r="R102" s="29">
        <f>(VLOOKUP(R88,'Residential Rates'!$C$6:$O$30,13,0))*$B$88</f>
        <v>104.48</v>
      </c>
      <c r="S102" s="29">
        <f>(VLOOKUP(S88,'Residential Rates'!$C$6:$O$30,13,0))*$B$88</f>
        <v>104.48</v>
      </c>
      <c r="T102" s="29">
        <f>(VLOOKUP(T88,'Residential Rates'!$C$6:$O$30,13,0))*$B$88</f>
        <v>104.48</v>
      </c>
      <c r="U102" s="29">
        <f>(VLOOKUP(U88,'Residential Rates'!$C$6:$O$30,13,0))*$B$88</f>
        <v>104.48</v>
      </c>
      <c r="V102" s="29">
        <f>(VLOOKUP(V88,'Residential Rates'!$C$6:$O$30,13,0))*$B$88</f>
        <v>104.48</v>
      </c>
      <c r="W102" s="29">
        <f>(VLOOKUP(W88,'Residential Rates'!$C$6:$O$30,13,0))*$B$88</f>
        <v>104.48</v>
      </c>
      <c r="X102" s="29">
        <f>(VLOOKUP(X88,'Residential Rates'!$C$6:$O$30,13,0))*$B$88</f>
        <v>104.48</v>
      </c>
      <c r="Y102" s="29">
        <f>(VLOOKUP(Y88,'Residential Rates'!$C$6:$O$30,13,0))*$B$88</f>
        <v>104.48</v>
      </c>
      <c r="Z102" s="30">
        <f>(VLOOKUP(Z88,'Residential Rates'!$C$6:$O$30,13,0))*$B$88</f>
        <v>104.48</v>
      </c>
    </row>
    <row r="103" spans="1:26" x14ac:dyDescent="0.2">
      <c r="A103" s="42"/>
      <c r="B103" s="23" t="s">
        <v>30</v>
      </c>
      <c r="C103" s="36">
        <f>+C91/C101</f>
        <v>0.23027794075764396</v>
      </c>
      <c r="D103" s="36">
        <f t="shared" ref="D103:Z103" si="111">+D91/D101</f>
        <v>0.28019713943821722</v>
      </c>
      <c r="E103" s="36">
        <f t="shared" si="111"/>
        <v>0.26046070183682551</v>
      </c>
      <c r="F103" s="36">
        <f t="shared" si="111"/>
        <v>0.32863735454201704</v>
      </c>
      <c r="G103" s="36">
        <f t="shared" si="111"/>
        <v>-0.23894568765589014</v>
      </c>
      <c r="H103" s="36">
        <f t="shared" si="111"/>
        <v>0.1204960888759093</v>
      </c>
      <c r="I103" s="36">
        <f t="shared" si="111"/>
        <v>1.8252398822651054E-2</v>
      </c>
      <c r="J103" s="36">
        <f t="shared" si="111"/>
        <v>6.6616222165544109E-2</v>
      </c>
      <c r="K103" s="36">
        <f t="shared" si="111"/>
        <v>3.8500318218361113E-2</v>
      </c>
      <c r="L103" s="36">
        <f t="shared" si="111"/>
        <v>4.840579743625912E-2</v>
      </c>
      <c r="M103" s="36">
        <f t="shared" si="111"/>
        <v>6.635897381925468E-2</v>
      </c>
      <c r="N103" s="36">
        <f t="shared" si="111"/>
        <v>7.1823330857983606E-2</v>
      </c>
      <c r="O103" s="36">
        <f t="shared" si="111"/>
        <v>5.5744914867827983E-2</v>
      </c>
      <c r="P103" s="36">
        <f t="shared" si="111"/>
        <v>6.4099615625017717E-2</v>
      </c>
      <c r="Q103" s="36">
        <f t="shared" si="111"/>
        <v>8.2430425413551375E-2</v>
      </c>
      <c r="R103" s="36">
        <f t="shared" si="111"/>
        <v>0.12719286496476073</v>
      </c>
      <c r="S103" s="36">
        <f t="shared" si="111"/>
        <v>9.8940542395545547E-2</v>
      </c>
      <c r="T103" s="36">
        <f t="shared" si="111"/>
        <v>6.3622448136373008E-2</v>
      </c>
      <c r="U103" s="36">
        <f t="shared" si="111"/>
        <v>9.0862751462291474E-2</v>
      </c>
      <c r="V103" s="36">
        <f t="shared" si="111"/>
        <v>5.2208858911686931E-2</v>
      </c>
      <c r="W103" s="36">
        <f t="shared" si="111"/>
        <v>1.6176242690290443E-2</v>
      </c>
      <c r="X103" s="36">
        <f t="shared" si="111"/>
        <v>8.5476044733819895E-2</v>
      </c>
      <c r="Y103" s="36">
        <f t="shared" si="111"/>
        <v>9.702815454968744E-2</v>
      </c>
      <c r="Z103" s="37">
        <f t="shared" si="111"/>
        <v>7.5705015841049397E-2</v>
      </c>
    </row>
    <row r="104" spans="1:26" ht="13.5" thickBot="1" x14ac:dyDescent="0.25">
      <c r="A104" s="43"/>
      <c r="B104" s="38" t="s">
        <v>35</v>
      </c>
      <c r="C104" s="39">
        <f>(C91+C102)/C101</f>
        <v>0.37591619287845895</v>
      </c>
      <c r="D104" s="39">
        <f t="shared" ref="D104:Z104" si="112">(D91+D102)/D101</f>
        <v>0.45470236791046892</v>
      </c>
      <c r="E104" s="39">
        <f t="shared" si="112"/>
        <v>0.44029769713098044</v>
      </c>
      <c r="F104" s="39">
        <f t="shared" si="112"/>
        <v>0.49652328649268163</v>
      </c>
      <c r="G104" s="39">
        <f t="shared" si="112"/>
        <v>9.1629596325669693E-2</v>
      </c>
      <c r="H104" s="39">
        <f t="shared" si="112"/>
        <v>0.3075048732751221</v>
      </c>
      <c r="I104" s="39">
        <f t="shared" si="112"/>
        <v>0.22644133211856615</v>
      </c>
      <c r="J104" s="39">
        <f t="shared" si="112"/>
        <v>0.26894363181252229</v>
      </c>
      <c r="K104" s="39">
        <f t="shared" si="112"/>
        <v>0.24415027974465806</v>
      </c>
      <c r="L104" s="39">
        <f t="shared" si="112"/>
        <v>0.25070330608187325</v>
      </c>
      <c r="M104" s="39">
        <f t="shared" si="112"/>
        <v>0.26377314194669571</v>
      </c>
      <c r="N104" s="39">
        <f t="shared" si="112"/>
        <v>0.26443374174202178</v>
      </c>
      <c r="O104" s="39">
        <f t="shared" si="112"/>
        <v>0.25118883115610541</v>
      </c>
      <c r="P104" s="39">
        <f t="shared" si="112"/>
        <v>0.30260131934659357</v>
      </c>
      <c r="Q104" s="39">
        <f t="shared" si="112"/>
        <v>0.31270665127472375</v>
      </c>
      <c r="R104" s="39">
        <f t="shared" si="112"/>
        <v>0.31531730623766846</v>
      </c>
      <c r="S104" s="39">
        <f t="shared" si="112"/>
        <v>0.2840642506599903</v>
      </c>
      <c r="T104" s="39">
        <f t="shared" si="112"/>
        <v>0.25507617455596554</v>
      </c>
      <c r="U104" s="39">
        <f t="shared" si="112"/>
        <v>0.2748422141130708</v>
      </c>
      <c r="V104" s="39">
        <f t="shared" si="112"/>
        <v>0.24400849249442433</v>
      </c>
      <c r="W104" s="39">
        <f t="shared" si="112"/>
        <v>0.21547976111971801</v>
      </c>
      <c r="X104" s="39">
        <f t="shared" si="112"/>
        <v>0.27121932996238696</v>
      </c>
      <c r="Y104" s="39">
        <f t="shared" si="112"/>
        <v>0.28121241304080929</v>
      </c>
      <c r="Z104" s="40">
        <f t="shared" si="112"/>
        <v>0.27033247782610947</v>
      </c>
    </row>
  </sheetData>
  <mergeCells count="5">
    <mergeCell ref="A89:A104"/>
    <mergeCell ref="A5:A20"/>
    <mergeCell ref="A26:A41"/>
    <mergeCell ref="A47:A62"/>
    <mergeCell ref="A68:A8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0E681-28DF-4EC2-B8AE-AF2698F46D35}">
  <dimension ref="A1:O30"/>
  <sheetViews>
    <sheetView workbookViewId="0">
      <selection activeCell="F28" sqref="F28"/>
    </sheetView>
  </sheetViews>
  <sheetFormatPr defaultRowHeight="15" x14ac:dyDescent="0.25"/>
  <cols>
    <col min="1" max="2" width="11" customWidth="1"/>
    <col min="3" max="3" width="12.85546875" hidden="1" customWidth="1"/>
    <col min="6" max="6" width="11.28515625" customWidth="1"/>
    <col min="9" max="9" width="12.5703125" customWidth="1"/>
    <col min="10" max="10" width="12.140625" customWidth="1"/>
    <col min="12" max="12" width="11.140625" customWidth="1"/>
    <col min="13" max="14" width="15.28515625" customWidth="1"/>
    <col min="15" max="15" width="10" customWidth="1"/>
  </cols>
  <sheetData>
    <row r="1" spans="1:15" x14ac:dyDescent="0.25">
      <c r="A1" s="13" t="s">
        <v>25</v>
      </c>
    </row>
    <row r="2" spans="1:15" x14ac:dyDescent="0.25">
      <c r="A2" s="10" t="s">
        <v>26</v>
      </c>
    </row>
    <row r="3" spans="1:15" x14ac:dyDescent="0.25">
      <c r="A3" s="11" t="s">
        <v>27</v>
      </c>
    </row>
    <row r="4" spans="1:15" ht="15.75" thickBot="1" x14ac:dyDescent="0.3">
      <c r="A4" s="12" t="s">
        <v>28</v>
      </c>
    </row>
    <row r="6" spans="1:15" ht="34.5" thickBot="1" x14ac:dyDescent="0.3">
      <c r="A6" s="21" t="s">
        <v>0</v>
      </c>
      <c r="B6" s="15" t="s">
        <v>33</v>
      </c>
      <c r="C6" s="15"/>
      <c r="D6" s="16" t="s">
        <v>13</v>
      </c>
      <c r="E6" s="17" t="s">
        <v>14</v>
      </c>
      <c r="F6" s="18" t="s">
        <v>15</v>
      </c>
      <c r="G6" s="18" t="s">
        <v>16</v>
      </c>
      <c r="H6" s="18" t="s">
        <v>29</v>
      </c>
      <c r="I6" s="18" t="s">
        <v>18</v>
      </c>
      <c r="J6" s="18" t="s">
        <v>19</v>
      </c>
      <c r="K6" s="18" t="s">
        <v>20</v>
      </c>
      <c r="L6" s="19" t="s">
        <v>17</v>
      </c>
      <c r="M6" s="20" t="s">
        <v>22</v>
      </c>
      <c r="N6" s="20" t="s">
        <v>23</v>
      </c>
      <c r="O6" s="20" t="s">
        <v>34</v>
      </c>
    </row>
    <row r="7" spans="1:15" x14ac:dyDescent="0.25">
      <c r="A7" s="22">
        <v>2022</v>
      </c>
      <c r="B7" s="14" t="s">
        <v>1</v>
      </c>
      <c r="C7" s="14" t="str">
        <f>A7&amp;B7</f>
        <v>2022November</v>
      </c>
      <c r="D7" s="9">
        <v>17.5</v>
      </c>
      <c r="E7" s="9">
        <v>0.10799</v>
      </c>
      <c r="F7" s="8">
        <v>4.1300000000000003E-2</v>
      </c>
      <c r="G7" s="8">
        <v>-6.6E-4</v>
      </c>
      <c r="H7" s="8">
        <v>1.745E-3</v>
      </c>
      <c r="I7" s="8">
        <v>1.3899999999999999E-4</v>
      </c>
      <c r="J7" s="8">
        <v>7.2899999999999996E-3</v>
      </c>
      <c r="K7" s="8">
        <v>-1E-4</v>
      </c>
      <c r="L7" s="9">
        <v>0.3</v>
      </c>
      <c r="M7" s="8">
        <v>4.6917E-2</v>
      </c>
      <c r="N7" s="8">
        <v>5.9121E-2</v>
      </c>
      <c r="O7" s="8">
        <v>2.6120000000000001E-2</v>
      </c>
    </row>
    <row r="8" spans="1:15" x14ac:dyDescent="0.25">
      <c r="A8" s="22">
        <v>2022</v>
      </c>
      <c r="B8" s="14" t="s">
        <v>2</v>
      </c>
      <c r="C8" s="14" t="str">
        <f t="shared" ref="C8:C30" si="0">A8&amp;B8</f>
        <v>2022December</v>
      </c>
      <c r="D8" s="9">
        <v>17.5</v>
      </c>
      <c r="E8" s="9">
        <v>0.10799</v>
      </c>
      <c r="F8" s="8">
        <v>4.1939999999999998E-2</v>
      </c>
      <c r="G8" s="8">
        <v>-6.6E-4</v>
      </c>
      <c r="H8" s="7"/>
      <c r="I8" s="8">
        <v>1.3899999999999999E-4</v>
      </c>
      <c r="J8" s="8">
        <v>3.5300000000000002E-3</v>
      </c>
      <c r="K8" s="8">
        <v>-2.1870000000000001E-2</v>
      </c>
      <c r="L8" s="9">
        <v>0.3</v>
      </c>
      <c r="M8" s="8">
        <v>4.6917E-2</v>
      </c>
      <c r="N8" s="8">
        <v>5.7579999999999999E-2</v>
      </c>
      <c r="O8" s="8">
        <v>2.6120000000000001E-2</v>
      </c>
    </row>
    <row r="9" spans="1:15" x14ac:dyDescent="0.25">
      <c r="A9" s="22">
        <v>2023</v>
      </c>
      <c r="B9" s="14" t="s">
        <v>3</v>
      </c>
      <c r="C9" s="14" t="str">
        <f t="shared" si="0"/>
        <v>2023January</v>
      </c>
      <c r="D9" s="9">
        <v>17.5</v>
      </c>
      <c r="E9" s="9">
        <v>0.10799</v>
      </c>
      <c r="F9" s="8">
        <v>3.7830000000000003E-2</v>
      </c>
      <c r="G9" s="8">
        <v>-6.6E-4</v>
      </c>
      <c r="H9" s="7"/>
      <c r="I9" s="8">
        <v>2.4699999999999999E-4</v>
      </c>
      <c r="J9" s="8">
        <v>3.5300000000000002E-3</v>
      </c>
      <c r="K9" s="8">
        <v>-2.1870000000000001E-2</v>
      </c>
      <c r="L9" s="9">
        <v>0.3</v>
      </c>
      <c r="M9" s="8">
        <v>4.6917E-2</v>
      </c>
      <c r="N9" s="8">
        <v>5.7446999999999998E-2</v>
      </c>
      <c r="O9" s="8">
        <v>2.6120000000000001E-2</v>
      </c>
    </row>
    <row r="10" spans="1:15" x14ac:dyDescent="0.25">
      <c r="A10" s="22">
        <v>2023</v>
      </c>
      <c r="B10" s="14" t="s">
        <v>4</v>
      </c>
      <c r="C10" s="14" t="str">
        <f t="shared" si="0"/>
        <v>2023February</v>
      </c>
      <c r="D10" s="9">
        <v>17.5</v>
      </c>
      <c r="E10" s="9">
        <v>0.10799</v>
      </c>
      <c r="F10" s="8">
        <v>5.1130000000000002E-2</v>
      </c>
      <c r="G10" s="8">
        <v>-6.6E-4</v>
      </c>
      <c r="H10" s="7"/>
      <c r="I10" s="8">
        <v>2.4699999999999999E-4</v>
      </c>
      <c r="J10" s="8">
        <v>3.5300000000000002E-3</v>
      </c>
      <c r="K10" s="8">
        <v>-2.1870000000000001E-2</v>
      </c>
      <c r="L10" s="9">
        <v>0.3</v>
      </c>
      <c r="M10" s="8">
        <v>4.6917E-2</v>
      </c>
      <c r="N10" s="8">
        <v>2.7417E-2</v>
      </c>
      <c r="O10" s="8">
        <v>2.6120000000000001E-2</v>
      </c>
    </row>
    <row r="11" spans="1:15" x14ac:dyDescent="0.25">
      <c r="A11" s="22">
        <v>2023</v>
      </c>
      <c r="B11" s="14" t="s">
        <v>5</v>
      </c>
      <c r="C11" s="14" t="str">
        <f t="shared" si="0"/>
        <v>2023March</v>
      </c>
      <c r="D11" s="9">
        <v>17.5</v>
      </c>
      <c r="E11" s="9">
        <v>0.10799</v>
      </c>
      <c r="F11" s="8">
        <v>-1.8880000000000001E-2</v>
      </c>
      <c r="G11" s="8">
        <v>-6.6E-4</v>
      </c>
      <c r="H11" s="7"/>
      <c r="I11" s="8">
        <v>2.4699999999999999E-4</v>
      </c>
      <c r="J11" s="8">
        <v>3.5300000000000002E-3</v>
      </c>
      <c r="K11" s="8">
        <v>-2.1870000000000001E-2</v>
      </c>
      <c r="L11" s="9">
        <v>0.3</v>
      </c>
      <c r="M11" s="8">
        <v>4.6917E-2</v>
      </c>
      <c r="N11" s="8">
        <v>9.3179999999999999E-3</v>
      </c>
      <c r="O11" s="8">
        <v>2.6120000000000001E-2</v>
      </c>
    </row>
    <row r="12" spans="1:15" x14ac:dyDescent="0.25">
      <c r="A12" s="22">
        <v>2023</v>
      </c>
      <c r="B12" s="14" t="s">
        <v>6</v>
      </c>
      <c r="C12" s="14" t="str">
        <f t="shared" si="0"/>
        <v>2023April</v>
      </c>
      <c r="D12" s="9">
        <v>17.5</v>
      </c>
      <c r="E12" s="9">
        <v>0.10799</v>
      </c>
      <c r="F12" s="8">
        <v>1.6830000000000001E-2</v>
      </c>
      <c r="G12" s="8">
        <v>-6.6E-4</v>
      </c>
      <c r="H12" s="7"/>
      <c r="I12" s="8">
        <v>2.4699999999999999E-4</v>
      </c>
      <c r="J12" s="8">
        <v>3.5300000000000002E-3</v>
      </c>
      <c r="K12" s="8">
        <v>-1E-4</v>
      </c>
      <c r="L12" s="9">
        <v>0.3</v>
      </c>
      <c r="M12" s="8">
        <v>4.6917E-2</v>
      </c>
      <c r="N12" s="8">
        <v>8.9130000000000008E-3</v>
      </c>
      <c r="O12" s="8">
        <v>2.6120000000000001E-2</v>
      </c>
    </row>
    <row r="13" spans="1:15" x14ac:dyDescent="0.25">
      <c r="A13" s="22">
        <v>2023</v>
      </c>
      <c r="B13" s="14" t="s">
        <v>7</v>
      </c>
      <c r="C13" s="14" t="str">
        <f t="shared" si="0"/>
        <v>2023May</v>
      </c>
      <c r="D13" s="9">
        <v>17.5</v>
      </c>
      <c r="E13" s="9">
        <v>0.10799</v>
      </c>
      <c r="F13" s="8">
        <v>2.2899999999999999E-3</v>
      </c>
      <c r="G13" s="8">
        <v>-6.6E-4</v>
      </c>
      <c r="H13" s="7"/>
      <c r="I13" s="8">
        <v>2.4699999999999999E-4</v>
      </c>
      <c r="J13" s="8">
        <v>3.5300000000000002E-3</v>
      </c>
      <c r="K13" s="8">
        <v>-1E-4</v>
      </c>
      <c r="L13" s="9">
        <v>0.3</v>
      </c>
      <c r="M13" s="8">
        <v>4.6917E-2</v>
      </c>
      <c r="N13" s="8">
        <v>1.8613000000000001E-2</v>
      </c>
      <c r="O13" s="8">
        <v>2.6120000000000001E-2</v>
      </c>
    </row>
    <row r="14" spans="1:15" x14ac:dyDescent="0.25">
      <c r="A14" s="22">
        <v>2023</v>
      </c>
      <c r="B14" s="14" t="s">
        <v>8</v>
      </c>
      <c r="C14" s="14" t="str">
        <f t="shared" si="0"/>
        <v>2023June</v>
      </c>
      <c r="D14" s="9">
        <v>17.5</v>
      </c>
      <c r="E14" s="9">
        <v>0.10799</v>
      </c>
      <c r="F14" s="8">
        <v>8.6E-3</v>
      </c>
      <c r="G14" s="8">
        <v>-6.6E-4</v>
      </c>
      <c r="H14" s="7"/>
      <c r="I14" s="8">
        <v>2.4699999999999999E-4</v>
      </c>
      <c r="J14" s="8">
        <v>3.5300000000000002E-3</v>
      </c>
      <c r="K14" s="8">
        <v>-1E-4</v>
      </c>
      <c r="L14" s="9">
        <v>0.3</v>
      </c>
      <c r="M14" s="8">
        <v>4.6917E-2</v>
      </c>
      <c r="N14" s="8">
        <v>-6.2849999999999998E-3</v>
      </c>
      <c r="O14" s="8">
        <v>2.6120000000000001E-2</v>
      </c>
    </row>
    <row r="15" spans="1:15" x14ac:dyDescent="0.25">
      <c r="A15" s="22">
        <v>2023</v>
      </c>
      <c r="B15" s="14" t="s">
        <v>9</v>
      </c>
      <c r="C15" s="14" t="str">
        <f t="shared" si="0"/>
        <v>2023July</v>
      </c>
      <c r="D15" s="9">
        <v>17.5</v>
      </c>
      <c r="E15" s="9">
        <v>0.10799</v>
      </c>
      <c r="F15" s="8">
        <v>4.8900000000000002E-3</v>
      </c>
      <c r="G15" s="8">
        <v>-6.6E-4</v>
      </c>
      <c r="H15" s="7"/>
      <c r="I15" s="8">
        <v>2.4699999999999999E-4</v>
      </c>
      <c r="J15" s="8">
        <v>3.5300000000000002E-3</v>
      </c>
      <c r="K15" s="8">
        <v>-1E-4</v>
      </c>
      <c r="L15" s="9">
        <v>0.3</v>
      </c>
      <c r="M15" s="8">
        <v>4.6917E-2</v>
      </c>
      <c r="N15" s="8">
        <v>8.4639999999999993E-3</v>
      </c>
      <c r="O15" s="8">
        <v>2.6120000000000001E-2</v>
      </c>
    </row>
    <row r="16" spans="1:15" x14ac:dyDescent="0.25">
      <c r="A16" s="22">
        <v>2023</v>
      </c>
      <c r="B16" s="14" t="s">
        <v>10</v>
      </c>
      <c r="C16" s="14" t="str">
        <f t="shared" si="0"/>
        <v>2023August</v>
      </c>
      <c r="D16" s="9">
        <v>17.5</v>
      </c>
      <c r="E16" s="9">
        <v>0.10799</v>
      </c>
      <c r="F16" s="8">
        <v>6.2500000000000003E-3</v>
      </c>
      <c r="G16" s="8">
        <v>-6.6E-4</v>
      </c>
      <c r="H16" s="7"/>
      <c r="I16" s="8">
        <v>2.4699999999999999E-4</v>
      </c>
      <c r="J16" s="8">
        <v>3.5300000000000002E-3</v>
      </c>
      <c r="K16" s="8">
        <v>-1E-4</v>
      </c>
      <c r="L16" s="9">
        <v>0.3</v>
      </c>
      <c r="M16" s="8">
        <v>4.6917E-2</v>
      </c>
      <c r="N16" s="8">
        <v>1.3965E-2</v>
      </c>
      <c r="O16" s="8">
        <v>2.6120000000000001E-2</v>
      </c>
    </row>
    <row r="17" spans="1:15" x14ac:dyDescent="0.25">
      <c r="A17" s="22">
        <v>2023</v>
      </c>
      <c r="B17" s="14" t="s">
        <v>11</v>
      </c>
      <c r="C17" s="14" t="str">
        <f t="shared" si="0"/>
        <v>2023September</v>
      </c>
      <c r="D17" s="9">
        <v>17.5</v>
      </c>
      <c r="E17" s="9">
        <v>0.10799</v>
      </c>
      <c r="F17" s="8">
        <v>8.7799999999999996E-3</v>
      </c>
      <c r="G17" s="8">
        <v>-6.6E-4</v>
      </c>
      <c r="H17" s="7"/>
      <c r="I17" s="8">
        <v>2.4699999999999999E-4</v>
      </c>
      <c r="J17" s="8">
        <v>3.5300000000000002E-3</v>
      </c>
      <c r="K17" s="8">
        <v>-1E-4</v>
      </c>
      <c r="L17" s="9">
        <v>0.3</v>
      </c>
      <c r="M17" s="8">
        <v>4.6917E-2</v>
      </c>
      <c r="N17" s="8">
        <v>1.8069000000000002E-2</v>
      </c>
      <c r="O17" s="8">
        <v>2.6120000000000001E-2</v>
      </c>
    </row>
    <row r="18" spans="1:15" x14ac:dyDescent="0.25">
      <c r="A18" s="22">
        <v>2023</v>
      </c>
      <c r="B18" s="14" t="s">
        <v>12</v>
      </c>
      <c r="C18" s="14" t="str">
        <f t="shared" si="0"/>
        <v>2023October</v>
      </c>
      <c r="D18" s="9">
        <v>17.5</v>
      </c>
      <c r="E18" s="9">
        <v>0.10799</v>
      </c>
      <c r="F18" s="8">
        <v>9.7400000000000004E-3</v>
      </c>
      <c r="G18" s="8">
        <v>1.6000000000000001E-4</v>
      </c>
      <c r="H18" s="7"/>
      <c r="I18" s="8">
        <v>2.4699999999999999E-4</v>
      </c>
      <c r="J18" s="8">
        <v>5.5799999999999999E-3</v>
      </c>
      <c r="K18" s="8">
        <v>-1E-4</v>
      </c>
      <c r="L18" s="9">
        <v>0.3</v>
      </c>
      <c r="M18" s="8">
        <v>4.4077999999999999E-2</v>
      </c>
      <c r="N18" s="8">
        <v>1.4825E-2</v>
      </c>
      <c r="O18" s="8">
        <v>2.6120000000000001E-2</v>
      </c>
    </row>
    <row r="19" spans="1:15" x14ac:dyDescent="0.25">
      <c r="A19" s="22">
        <v>2023</v>
      </c>
      <c r="B19" s="14" t="s">
        <v>1</v>
      </c>
      <c r="C19" s="14" t="str">
        <f t="shared" si="0"/>
        <v>2023November</v>
      </c>
      <c r="D19" s="9">
        <v>17.5</v>
      </c>
      <c r="E19" s="9">
        <v>0.10799</v>
      </c>
      <c r="F19" s="8">
        <v>7.45E-3</v>
      </c>
      <c r="G19" s="8">
        <v>1.6000000000000001E-4</v>
      </c>
      <c r="H19" s="7"/>
      <c r="I19" s="8">
        <v>2.4699999999999999E-4</v>
      </c>
      <c r="J19" s="8">
        <v>5.5799999999999999E-3</v>
      </c>
      <c r="K19" s="8">
        <v>-1E-4</v>
      </c>
      <c r="L19" s="9">
        <v>0.3</v>
      </c>
      <c r="M19" s="8">
        <v>4.4077999999999999E-2</v>
      </c>
      <c r="N19" s="8">
        <v>1.8473E-2</v>
      </c>
      <c r="O19" s="8">
        <v>2.6120000000000001E-2</v>
      </c>
    </row>
    <row r="20" spans="1:15" x14ac:dyDescent="0.25">
      <c r="A20" s="22">
        <v>2023</v>
      </c>
      <c r="B20" s="14" t="s">
        <v>2</v>
      </c>
      <c r="C20" s="14" t="str">
        <f t="shared" si="0"/>
        <v>2023December</v>
      </c>
      <c r="D20" s="9">
        <v>17.5</v>
      </c>
      <c r="E20" s="9">
        <v>0.10799</v>
      </c>
      <c r="F20" s="8">
        <v>7.0200000000000002E-3</v>
      </c>
      <c r="G20" s="8">
        <v>1.6000000000000001E-4</v>
      </c>
      <c r="H20" s="7"/>
      <c r="I20" s="8">
        <v>2.4699999999999999E-4</v>
      </c>
      <c r="J20" s="8">
        <v>5.5799999999999999E-3</v>
      </c>
      <c r="K20" s="8">
        <v>-2.1870000000000001E-2</v>
      </c>
      <c r="L20" s="9">
        <v>0.3</v>
      </c>
      <c r="M20" s="8">
        <v>4.4077999999999999E-2</v>
      </c>
      <c r="N20" s="8">
        <v>1.3271E-2</v>
      </c>
      <c r="O20" s="8">
        <v>2.6120000000000001E-2</v>
      </c>
    </row>
    <row r="21" spans="1:15" x14ac:dyDescent="0.25">
      <c r="A21" s="22">
        <v>2024</v>
      </c>
      <c r="B21" s="14" t="s">
        <v>3</v>
      </c>
      <c r="C21" s="14" t="str">
        <f t="shared" si="0"/>
        <v>2024January</v>
      </c>
      <c r="D21" s="9">
        <v>20</v>
      </c>
      <c r="E21" s="9">
        <v>0.11284</v>
      </c>
      <c r="F21" s="8">
        <v>9.3500000000000007E-3</v>
      </c>
      <c r="G21" s="8">
        <v>1.6000000000000001E-4</v>
      </c>
      <c r="H21" s="7"/>
      <c r="I21" s="8">
        <v>1.4899999999999999E-4</v>
      </c>
      <c r="J21" s="8">
        <v>5.5799999999999999E-3</v>
      </c>
      <c r="K21" s="8">
        <v>-2.1870000000000001E-2</v>
      </c>
      <c r="L21" s="9">
        <v>0.4</v>
      </c>
      <c r="M21" s="8">
        <v>0</v>
      </c>
      <c r="N21" s="8">
        <v>1.9046E-2</v>
      </c>
      <c r="O21" s="8">
        <v>2.6120000000000001E-2</v>
      </c>
    </row>
    <row r="22" spans="1:15" x14ac:dyDescent="0.25">
      <c r="A22" s="22">
        <v>2024</v>
      </c>
      <c r="B22" s="14" t="s">
        <v>4</v>
      </c>
      <c r="C22" s="14" t="str">
        <f t="shared" si="0"/>
        <v>2024February</v>
      </c>
      <c r="D22" s="9">
        <v>20</v>
      </c>
      <c r="E22" s="9">
        <v>0.11284</v>
      </c>
      <c r="F22" s="8">
        <v>1.7659999999999999E-2</v>
      </c>
      <c r="G22" s="8">
        <v>1.6000000000000001E-4</v>
      </c>
      <c r="H22" s="7"/>
      <c r="I22" s="8">
        <v>1.4899999999999999E-4</v>
      </c>
      <c r="J22" s="8">
        <v>1.3600000000000001E-3</v>
      </c>
      <c r="K22" s="8">
        <v>-6.2E-4</v>
      </c>
      <c r="L22" s="9">
        <v>0.4</v>
      </c>
      <c r="M22" s="8">
        <v>0</v>
      </c>
      <c r="N22" s="8">
        <v>1.6064999999999999E-2</v>
      </c>
      <c r="O22" s="8">
        <v>2.6120000000000001E-2</v>
      </c>
    </row>
    <row r="23" spans="1:15" x14ac:dyDescent="0.25">
      <c r="A23" s="22">
        <v>2024</v>
      </c>
      <c r="B23" s="14" t="s">
        <v>5</v>
      </c>
      <c r="C23" s="14" t="str">
        <f t="shared" si="0"/>
        <v>2024March</v>
      </c>
      <c r="D23" s="9">
        <v>20</v>
      </c>
      <c r="E23" s="9">
        <v>0.11284</v>
      </c>
      <c r="F23" s="8">
        <v>1.396E-2</v>
      </c>
      <c r="G23" s="8">
        <v>1.6000000000000001E-4</v>
      </c>
      <c r="H23" s="7"/>
      <c r="I23" s="8">
        <v>1.4899999999999999E-4</v>
      </c>
      <c r="J23" s="8">
        <v>6.0499999999999998E-3</v>
      </c>
      <c r="K23" s="8">
        <v>-6.2E-4</v>
      </c>
      <c r="L23" s="9">
        <v>0.4</v>
      </c>
      <c r="M23" s="8">
        <v>0</v>
      </c>
      <c r="N23" s="8">
        <v>2.5107999999999998E-2</v>
      </c>
      <c r="O23" s="8">
        <v>2.6120000000000001E-2</v>
      </c>
    </row>
    <row r="24" spans="1:15" x14ac:dyDescent="0.25">
      <c r="A24" s="22">
        <v>2024</v>
      </c>
      <c r="B24" s="14" t="s">
        <v>6</v>
      </c>
      <c r="C24" s="14" t="str">
        <f t="shared" si="0"/>
        <v>2024April</v>
      </c>
      <c r="D24" s="9">
        <v>20</v>
      </c>
      <c r="E24" s="9">
        <v>0.11284</v>
      </c>
      <c r="F24" s="8">
        <v>8.6800000000000002E-3</v>
      </c>
      <c r="G24" s="8">
        <v>1.6000000000000001E-4</v>
      </c>
      <c r="H24" s="7"/>
      <c r="I24" s="8">
        <v>1.4899999999999999E-4</v>
      </c>
      <c r="J24" s="8">
        <v>6.0499999999999998E-3</v>
      </c>
      <c r="K24" s="8">
        <v>-6.2E-4</v>
      </c>
      <c r="L24" s="9">
        <v>0.4</v>
      </c>
      <c r="M24" s="8">
        <v>0</v>
      </c>
      <c r="N24" s="8">
        <v>3.0755999999999999E-2</v>
      </c>
      <c r="O24" s="8">
        <v>2.6120000000000001E-2</v>
      </c>
    </row>
    <row r="25" spans="1:15" x14ac:dyDescent="0.25">
      <c r="A25" s="22">
        <v>2024</v>
      </c>
      <c r="B25" s="14" t="s">
        <v>7</v>
      </c>
      <c r="C25" s="14" t="str">
        <f t="shared" si="0"/>
        <v>2024May</v>
      </c>
      <c r="D25" s="9">
        <v>20</v>
      </c>
      <c r="E25" s="9">
        <v>0.11284</v>
      </c>
      <c r="F25" s="8">
        <v>1.29E-2</v>
      </c>
      <c r="G25" s="8">
        <v>1.6000000000000001E-4</v>
      </c>
      <c r="H25" s="7"/>
      <c r="I25" s="8">
        <v>1.4899999999999999E-4</v>
      </c>
      <c r="J25" s="8">
        <v>6.0499999999999998E-3</v>
      </c>
      <c r="K25" s="8">
        <v>-6.2E-4</v>
      </c>
      <c r="L25" s="9">
        <v>0.4</v>
      </c>
      <c r="M25" s="8">
        <v>0</v>
      </c>
      <c r="N25" s="8">
        <v>3.9489000000000003E-2</v>
      </c>
      <c r="O25" s="8">
        <v>2.6120000000000001E-2</v>
      </c>
    </row>
    <row r="26" spans="1:15" x14ac:dyDescent="0.25">
      <c r="A26" s="22">
        <v>2024</v>
      </c>
      <c r="B26" s="14" t="s">
        <v>8</v>
      </c>
      <c r="C26" s="14" t="str">
        <f t="shared" si="0"/>
        <v>2024June</v>
      </c>
      <c r="D26" s="9">
        <v>20</v>
      </c>
      <c r="E26" s="9">
        <v>0.11284</v>
      </c>
      <c r="F26" s="8">
        <v>7.11E-3</v>
      </c>
      <c r="G26" s="8">
        <v>1.6000000000000001E-4</v>
      </c>
      <c r="H26" s="7"/>
      <c r="I26" s="8">
        <v>1.4899999999999999E-4</v>
      </c>
      <c r="J26" s="8">
        <v>6.0499999999999998E-3</v>
      </c>
      <c r="K26" s="8">
        <v>-6.2E-4</v>
      </c>
      <c r="L26" s="9">
        <v>0.4</v>
      </c>
      <c r="M26" s="8">
        <v>0</v>
      </c>
      <c r="N26" s="8">
        <v>4.1248E-2</v>
      </c>
      <c r="O26" s="8">
        <v>2.6120000000000001E-2</v>
      </c>
    </row>
    <row r="27" spans="1:15" x14ac:dyDescent="0.25">
      <c r="A27" s="22">
        <v>2024</v>
      </c>
      <c r="B27" s="14" t="s">
        <v>9</v>
      </c>
      <c r="C27" s="14" t="str">
        <f t="shared" si="0"/>
        <v>2024July</v>
      </c>
      <c r="D27" s="9">
        <v>20</v>
      </c>
      <c r="E27" s="9">
        <v>0.11284</v>
      </c>
      <c r="F27" s="8">
        <v>2.1199999999999999E-3</v>
      </c>
      <c r="G27" s="8">
        <v>1.6000000000000001E-4</v>
      </c>
      <c r="H27" s="7"/>
      <c r="I27" s="8">
        <v>1.4899999999999999E-4</v>
      </c>
      <c r="J27" s="8">
        <v>6.0499999999999998E-3</v>
      </c>
      <c r="K27" s="8">
        <v>-6.2E-4</v>
      </c>
      <c r="L27" s="9">
        <v>0.4</v>
      </c>
      <c r="M27" s="8">
        <v>0</v>
      </c>
      <c r="N27" s="8">
        <v>4.1792000000000003E-2</v>
      </c>
      <c r="O27" s="8">
        <v>2.6120000000000001E-2</v>
      </c>
    </row>
    <row r="28" spans="1:15" x14ac:dyDescent="0.25">
      <c r="A28" s="22">
        <v>2024</v>
      </c>
      <c r="B28" s="14" t="s">
        <v>10</v>
      </c>
      <c r="C28" s="14" t="str">
        <f t="shared" si="0"/>
        <v>2024August</v>
      </c>
      <c r="D28" s="9">
        <v>20</v>
      </c>
      <c r="E28" s="9">
        <v>0.11284</v>
      </c>
      <c r="F28" s="8">
        <v>1.2019999999999999E-2</v>
      </c>
      <c r="G28" s="8">
        <v>1.6000000000000001E-4</v>
      </c>
      <c r="H28" s="7"/>
      <c r="I28" s="8">
        <v>1.4899999999999999E-4</v>
      </c>
      <c r="J28" s="8">
        <v>6.0499999999999998E-3</v>
      </c>
      <c r="K28" s="8">
        <v>-6.2E-4</v>
      </c>
      <c r="L28" s="9">
        <v>0.4</v>
      </c>
      <c r="M28" s="8">
        <v>0</v>
      </c>
      <c r="N28" s="8">
        <v>3.6295000000000001E-2</v>
      </c>
      <c r="O28" s="8">
        <v>2.6120000000000001E-2</v>
      </c>
    </row>
    <row r="29" spans="1:15" x14ac:dyDescent="0.25">
      <c r="A29" s="22">
        <v>2024</v>
      </c>
      <c r="B29" s="14" t="s">
        <v>11</v>
      </c>
      <c r="C29" s="14" t="str">
        <f t="shared" si="0"/>
        <v>2024September</v>
      </c>
      <c r="D29" s="9">
        <v>20</v>
      </c>
      <c r="E29" s="9">
        <v>0.11284</v>
      </c>
      <c r="F29" s="8">
        <v>1.376E-2</v>
      </c>
      <c r="G29" s="8">
        <v>1.6000000000000001E-4</v>
      </c>
      <c r="H29" s="7"/>
      <c r="I29" s="8">
        <v>1.4899999999999999E-4</v>
      </c>
      <c r="J29" s="8">
        <v>6.0499999999999998E-3</v>
      </c>
      <c r="K29" s="8">
        <v>-6.2E-4</v>
      </c>
      <c r="L29" s="9">
        <v>0.4</v>
      </c>
      <c r="M29" s="8">
        <v>0</v>
      </c>
      <c r="N29" s="8">
        <v>3.1836000000000003E-2</v>
      </c>
      <c r="O29" s="8">
        <v>2.6120000000000001E-2</v>
      </c>
    </row>
    <row r="30" spans="1:15" x14ac:dyDescent="0.25">
      <c r="A30" s="22">
        <v>2024</v>
      </c>
      <c r="B30" s="14" t="s">
        <v>12</v>
      </c>
      <c r="C30" s="14" t="str">
        <f t="shared" si="0"/>
        <v>2024October</v>
      </c>
      <c r="D30" s="9">
        <v>20</v>
      </c>
      <c r="E30" s="9">
        <v>0.11284</v>
      </c>
      <c r="F30" s="8">
        <v>1.0160000000000001E-2</v>
      </c>
      <c r="G30" s="8">
        <v>5.8E-4</v>
      </c>
      <c r="H30" s="7"/>
      <c r="I30" s="8">
        <v>1.4899999999999999E-4</v>
      </c>
      <c r="J30" s="8">
        <v>2.2599999999999999E-3</v>
      </c>
      <c r="K30" s="8">
        <v>-6.2E-4</v>
      </c>
      <c r="L30" s="9">
        <v>0.4</v>
      </c>
      <c r="M30" s="8">
        <v>0</v>
      </c>
      <c r="N30" s="8">
        <v>2.8636000000000002E-2</v>
      </c>
      <c r="O30" s="8">
        <v>2.6120000000000001E-2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3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0VCNkQzQUM2LUNDRDQtNDAxQS1CODUyLUQyMzc4MUUyOTlGRX08L2lkPjxWYWxpZD50cnVlPC9WYWxpZD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OTA3OTI8L1VzZXJOYW1lPjxEYXRlVGltZT4yLzYvMjAyNiA2OjU5OjU2IFBNPC9EYXRlVGltZT48TGFiZWxTdHJpbmc+QUVQIEludGVybmFsPC9MYWJlbFN0cmluZz48L2l0ZW0+PC9sYWJlbEhpc3Rvcnk+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Tfng5Cqjta4tieM0PqofmawNva7KFrfF8M1cNyhGq0o=</DigestValue>
      </Reference>
      <Reference URI="#CLASSIFICATIONHISTORY">
        <DigestMethod Algorithm="http://www.w3.org/2001/04/xmlenc#sha256"/>
        <DigestValue>XUxU61xvzj2Dt1JCO1/jBjvKSRXtaB64GRJs8dr4FP0=</DigestValue>
      </Reference>
    </SignedInfo>
    <SignatureValue>ebnUuOgSXG1oGL3tdd1g5psraRjLKwG0g97DqrKPifd7tBxl06kwvkOasnqHXlsODcUmtq2KIV0aOYhWgwvh7A==</SignatureValue>
    <Object Id="CLASSIFICATIONHISTORY">
      <ArrayOfString xmlns:xsd="http://www.w3.org/2001/XMLSchema" xmlns:xsi="http://www.w3.org/2001/XMLSchema-instance" xmlns="">
        <string>qMc3Bj3+F/jHCXQK9jTnZ8TC9n5jc0XJ</string>
      </ArrayOfString>
    </Object>
  </Signature>
</WrappedLabelHistory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9AC8F14E-4379-46B1-81C0-BE92738CAA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470784-0562-4617-9BA8-6E61469514E8}">
  <ds:schemaRefs>
    <ds:schemaRef ds:uri="http://schemas.microsoft.com/office/2006/metadata/properties"/>
    <ds:schemaRef ds:uri="http://schemas.microsoft.com/office/infopath/2007/PartnerControls"/>
    <ds:schemaRef ds:uri="f88ffb1c-9230-4705-a789-27bae69f5829"/>
    <ds:schemaRef ds:uri="b6888f76-1100-40b0-929b-1efe9044426d"/>
  </ds:schemaRefs>
</ds:datastoreItem>
</file>

<file path=customXml/itemProps3.xml><?xml version="1.0" encoding="utf-8"?>
<ds:datastoreItem xmlns:ds="http://schemas.openxmlformats.org/officeDocument/2006/customXml" ds:itemID="{EB6D3AC6-CCD4-401A-B852-D23781E299FE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4.xml><?xml version="1.0" encoding="utf-8"?>
<ds:datastoreItem xmlns:ds="http://schemas.openxmlformats.org/officeDocument/2006/customXml" ds:itemID="{1E0C4920-0279-4EEF-8971-67B69F6BBB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C7501C6-7295-4674-97FB-447AA7CC824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 1_2 and 1_3</vt:lpstr>
      <vt:lpstr>Residential Rates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Lerah M Kahn</dc:creator>
  <cp:lastModifiedBy>Lerah M Kahn</cp:lastModifiedBy>
  <dcterms:created xsi:type="dcterms:W3CDTF">2026-02-06T14:19:15Z</dcterms:created>
  <dcterms:modified xsi:type="dcterms:W3CDTF">2026-02-20T20:32:23Z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d759be08-899c-4f63-9dfe-e219ad2c453a</vt:lpwstr>
  </property>
  <property fmtid="{D5CDD505-2E9C-101B-9397-08002B2CF9AE}" pid="3" name="bjClsUserRVM">
    <vt:lpwstr>[]</vt:lpwstr>
  </property>
  <property fmtid="{D5CDD505-2E9C-101B-9397-08002B2CF9AE}" pid="4" name="bjSaver">
    <vt:lpwstr>Yzo6iu4RCOp5VcJWjy40zzIEO7NbA0wx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pmDocIH">
    <vt:lpwstr>UlCBV6MZkbRiHma6CQZ9UtsxQkWfju0H</vt:lpwstr>
  </property>
  <property fmtid="{D5CDD505-2E9C-101B-9397-08002B2CF9AE}" pid="12" name="bjLabelHistoryID">
    <vt:lpwstr>{EB6D3AC6-CCD4-401A-B852-D23781E299FE}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</Properties>
</file>