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nternal\01_Regulatory Services\01_Recurring Filings\03_Monthly\FAC - Fuel Adjustment Clause\Year 2024\Backup\07 July\Corrections\"/>
    </mc:Choice>
  </mc:AlternateContent>
  <xr:revisionPtr revIDLastSave="0" documentId="13_ncr:1_{3D48CD71-8618-4395-B8A4-0DD727ED329E}" xr6:coauthVersionLast="47" xr6:coauthVersionMax="47" xr10:uidLastSave="{00000000-0000-0000-0000-000000000000}"/>
  <bookViews>
    <workbookView xWindow="-120" yWindow="-120" windowWidth="38640" windowHeight="21120" xr2:uid="{A21E0A74-AA8B-4C5B-9F21-664914C1CF98}"/>
  </bookViews>
  <sheets>
    <sheet name="Avg Res Bill" sheetId="2" r:id="rId1"/>
    <sheet name="Sheet1" sheetId="1" r:id="rId2"/>
  </sheets>
  <externalReferences>
    <externalReference r:id="rId3"/>
  </externalReferences>
  <definedNames>
    <definedName name="Marshall_Rate">'[1]Property Tax'!$B$2</definedName>
    <definedName name="PC_Percent">'[1]Property Tax'!$B$6</definedName>
    <definedName name="tim">#REF!</definedName>
    <definedName name="WV_List">'[1]Property Tax'!$B$4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I40" i="2" s="1"/>
  <c r="E39" i="2"/>
  <c r="I39" i="2" s="1"/>
  <c r="E38" i="2"/>
  <c r="I38" i="2" s="1"/>
  <c r="I37" i="2"/>
  <c r="E36" i="2"/>
  <c r="I36" i="2" s="1"/>
  <c r="E35" i="2"/>
  <c r="I35" i="2" s="1"/>
  <c r="E32" i="2"/>
  <c r="I32" i="2" s="1"/>
  <c r="I31" i="2"/>
  <c r="E20" i="2"/>
  <c r="I20" i="2" s="1"/>
  <c r="E19" i="2"/>
  <c r="I19" i="2" s="1"/>
  <c r="E18" i="2"/>
  <c r="I18" i="2" s="1"/>
  <c r="I17" i="2"/>
  <c r="E16" i="2"/>
  <c r="I16" i="2" s="1"/>
  <c r="E15" i="2"/>
  <c r="I15" i="2" s="1"/>
  <c r="E12" i="2"/>
  <c r="I12" i="2" s="1"/>
  <c r="I11" i="2"/>
  <c r="I13" i="2" l="1"/>
  <c r="I33" i="2"/>
  <c r="I41" i="2"/>
  <c r="I21" i="2"/>
  <c r="I23" i="2" l="1"/>
  <c r="E26" i="2" s="1"/>
  <c r="I26" i="2" s="1"/>
  <c r="I43" i="2"/>
  <c r="E45" i="2" s="1"/>
  <c r="I45" i="2" s="1"/>
  <c r="E25" i="2" l="1"/>
  <c r="I25" i="2" s="1"/>
  <c r="I27" i="2" s="1"/>
  <c r="E46" i="2"/>
  <c r="I46" i="2" s="1"/>
  <c r="I47" i="2" s="1"/>
  <c r="G51" i="2" l="1"/>
  <c r="G50" i="2"/>
</calcChain>
</file>

<file path=xl/sharedStrings.xml><?xml version="1.0" encoding="utf-8"?>
<sst xmlns="http://schemas.openxmlformats.org/spreadsheetml/2006/main" count="60" uniqueCount="25">
  <si>
    <t>Residential Service</t>
  </si>
  <si>
    <t xml:space="preserve"> </t>
  </si>
  <si>
    <t>Usage</t>
  </si>
  <si>
    <t>KWH</t>
  </si>
  <si>
    <t>Service Charge</t>
  </si>
  <si>
    <t>x</t>
  </si>
  <si>
    <t>Energy Charge (Kwh)</t>
  </si>
  <si>
    <t>Rate Billing</t>
  </si>
  <si>
    <t>Fuel Adjustment Clause (FAC)</t>
  </si>
  <si>
    <t>System Sales Clause</t>
  </si>
  <si>
    <t>REA</t>
  </si>
  <si>
    <t>Demand Side Management</t>
  </si>
  <si>
    <t>Purchase Power Adjustment</t>
  </si>
  <si>
    <t>Federal Tax Cut</t>
  </si>
  <si>
    <t>Surcharge Billing</t>
  </si>
  <si>
    <t>Subtotal</t>
  </si>
  <si>
    <t>Decommissioning Rider</t>
  </si>
  <si>
    <t>Environmental Surcharge</t>
  </si>
  <si>
    <t>Total Bill</t>
  </si>
  <si>
    <t>Monthly Effect on Average Residential Customer</t>
  </si>
  <si>
    <t>Percentage Change</t>
  </si>
  <si>
    <t>Rate Without Adjustment</t>
  </si>
  <si>
    <t>Rate With Adjustment</t>
  </si>
  <si>
    <t>July Expense Month - September Billing</t>
  </si>
  <si>
    <t>12 Months Ending  July 31, 2024 Avg Residential Monthly Usage: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</si>
</sst>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00_);_(&quot;$&quot;* \(#,##0.000000\);_(&quot;$&quot;* &quot;-&quot;??_);_(@_)"/>
    <numFmt numFmtId="166" formatCode="_(&quot;$&quot;* #,##0.00000_);_(&quot;$&quot;* \(#,##0.00000\);_(&quot;$&quot;* &quot;-&quot;??_);_(@_)"/>
    <numFmt numFmtId="167" formatCode="_(&quot;$&quot;* #,##0.00000000000_);_(&quot;$&quot;* \(#,##0.00000000000\);_(&quot;$&quot;* &quot;-&quot;??_);_(@_)"/>
    <numFmt numFmtId="168" formatCode="0.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FF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/>
    <xf numFmtId="0" fontId="4" fillId="0" borderId="0" xfId="1" applyFont="1"/>
    <xf numFmtId="0" fontId="4" fillId="0" borderId="2" xfId="1" applyFont="1" applyBorder="1"/>
    <xf numFmtId="0" fontId="4" fillId="0" borderId="3" xfId="1" applyFont="1" applyBorder="1" applyAlignment="1">
      <alignment horizontal="center"/>
    </xf>
    <xf numFmtId="0" fontId="6" fillId="0" borderId="0" xfId="1" applyFont="1"/>
    <xf numFmtId="0" fontId="4" fillId="0" borderId="5" xfId="1" applyFont="1" applyBorder="1" applyAlignment="1">
      <alignment horizontal="center"/>
    </xf>
    <xf numFmtId="0" fontId="4" fillId="0" borderId="7" xfId="1" applyFont="1" applyBorder="1"/>
    <xf numFmtId="164" fontId="4" fillId="0" borderId="7" xfId="2" applyNumberFormat="1" applyFont="1" applyFill="1" applyBorder="1"/>
    <xf numFmtId="0" fontId="4" fillId="0" borderId="8" xfId="1" applyFont="1" applyBorder="1" applyAlignment="1">
      <alignment horizontal="center"/>
    </xf>
    <xf numFmtId="164" fontId="0" fillId="0" borderId="0" xfId="2" applyNumberFormat="1" applyFont="1"/>
    <xf numFmtId="0" fontId="4" fillId="2" borderId="9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44" fontId="6" fillId="0" borderId="3" xfId="3" applyFont="1" applyBorder="1"/>
    <xf numFmtId="164" fontId="2" fillId="0" borderId="0" xfId="1" applyNumberForma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44" fontId="4" fillId="0" borderId="0" xfId="3" applyFont="1" applyFill="1" applyBorder="1" applyAlignment="1">
      <alignment horizontal="center"/>
    </xf>
    <xf numFmtId="44" fontId="4" fillId="0" borderId="5" xfId="3" applyFont="1" applyFill="1" applyBorder="1" applyAlignment="1">
      <alignment vertical="center"/>
    </xf>
    <xf numFmtId="164" fontId="4" fillId="0" borderId="0" xfId="2" applyNumberFormat="1" applyFont="1" applyBorder="1"/>
    <xf numFmtId="165" fontId="4" fillId="0" borderId="0" xfId="3" applyNumberFormat="1" applyFont="1" applyFill="1" applyBorder="1"/>
    <xf numFmtId="44" fontId="4" fillId="0" borderId="11" xfId="3" applyFont="1" applyFill="1" applyBorder="1" applyAlignment="1">
      <alignment vertical="center"/>
    </xf>
    <xf numFmtId="44" fontId="4" fillId="0" borderId="0" xfId="3" applyFont="1" applyFill="1" applyBorder="1"/>
    <xf numFmtId="44" fontId="6" fillId="0" borderId="5" xfId="3" applyFont="1" applyFill="1" applyBorder="1" applyAlignment="1">
      <alignment vertical="center"/>
    </xf>
    <xf numFmtId="165" fontId="4" fillId="0" borderId="0" xfId="3" applyNumberFormat="1" applyFont="1" applyFill="1" applyBorder="1" applyAlignment="1">
      <alignment horizontal="center"/>
    </xf>
    <xf numFmtId="44" fontId="4" fillId="0" borderId="5" xfId="3" applyFont="1" applyFill="1" applyBorder="1" applyAlignment="1">
      <alignment horizontal="right" vertical="center"/>
    </xf>
    <xf numFmtId="44" fontId="4" fillId="0" borderId="5" xfId="3" applyFont="1" applyFill="1" applyBorder="1" applyAlignment="1">
      <alignment horizontal="left" vertical="center"/>
    </xf>
    <xf numFmtId="44" fontId="4" fillId="0" borderId="11" xfId="3" applyFont="1" applyFill="1" applyBorder="1" applyAlignment="1">
      <alignment horizontal="left" vertical="center"/>
    </xf>
    <xf numFmtId="166" fontId="4" fillId="0" borderId="0" xfId="3" applyNumberFormat="1" applyFont="1" applyFill="1" applyBorder="1"/>
    <xf numFmtId="44" fontId="6" fillId="0" borderId="5" xfId="3" applyFont="1" applyFill="1" applyBorder="1" applyAlignment="1">
      <alignment horizontal="left" vertical="center"/>
    </xf>
    <xf numFmtId="167" fontId="4" fillId="0" borderId="0" xfId="3" applyNumberFormat="1" applyFont="1" applyFill="1" applyBorder="1"/>
    <xf numFmtId="44" fontId="4" fillId="0" borderId="0" xfId="1" applyNumberFormat="1" applyFont="1"/>
    <xf numFmtId="168" fontId="4" fillId="0" borderId="0" xfId="4" applyNumberFormat="1" applyFont="1" applyFill="1" applyBorder="1"/>
    <xf numFmtId="44" fontId="6" fillId="0" borderId="12" xfId="3" applyFont="1" applyBorder="1"/>
    <xf numFmtId="44" fontId="6" fillId="0" borderId="8" xfId="3" applyFont="1" applyBorder="1"/>
    <xf numFmtId="0" fontId="4" fillId="2" borderId="13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44" fontId="4" fillId="0" borderId="5" xfId="3" applyFont="1" applyBorder="1" applyAlignment="1">
      <alignment vertical="center"/>
    </xf>
    <xf numFmtId="44" fontId="4" fillId="0" borderId="11" xfId="3" applyFont="1" applyBorder="1" applyAlignment="1">
      <alignment vertical="center"/>
    </xf>
    <xf numFmtId="44" fontId="6" fillId="0" borderId="5" xfId="3" applyFont="1" applyBorder="1" applyAlignment="1">
      <alignment vertical="center"/>
    </xf>
    <xf numFmtId="44" fontId="6" fillId="0" borderId="5" xfId="3" applyFont="1" applyBorder="1" applyAlignment="1">
      <alignment horizontal="left" vertical="center"/>
    </xf>
    <xf numFmtId="44" fontId="4" fillId="0" borderId="5" xfId="3" applyFont="1" applyBorder="1" applyAlignment="1">
      <alignment horizontal="left" vertical="center"/>
    </xf>
    <xf numFmtId="44" fontId="6" fillId="0" borderId="12" xfId="3" applyFont="1" applyFill="1" applyBorder="1"/>
    <xf numFmtId="0" fontId="4" fillId="0" borderId="8" xfId="1" applyFont="1" applyBorder="1"/>
    <xf numFmtId="0" fontId="4" fillId="0" borderId="0" xfId="1" applyFont="1" applyFill="1"/>
    <xf numFmtId="44" fontId="4" fillId="0" borderId="0" xfId="1" applyNumberFormat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8" fillId="3" borderId="15" xfId="1" applyFont="1" applyFill="1" applyBorder="1"/>
    <xf numFmtId="0" fontId="8" fillId="3" borderId="16" xfId="1" applyFont="1" applyFill="1" applyBorder="1"/>
    <xf numFmtId="44" fontId="8" fillId="3" borderId="16" xfId="1" applyNumberFormat="1" applyFont="1" applyFill="1" applyBorder="1"/>
    <xf numFmtId="0" fontId="8" fillId="3" borderId="16" xfId="1" applyFont="1" applyFill="1" applyBorder="1" applyAlignment="1">
      <alignment vertical="center"/>
    </xf>
    <xf numFmtId="44" fontId="8" fillId="3" borderId="17" xfId="1" applyNumberFormat="1" applyFont="1" applyFill="1" applyBorder="1"/>
    <xf numFmtId="0" fontId="8" fillId="3" borderId="18" xfId="1" applyFont="1" applyFill="1" applyBorder="1"/>
    <xf numFmtId="0" fontId="8" fillId="3" borderId="19" xfId="1" applyFont="1" applyFill="1" applyBorder="1"/>
    <xf numFmtId="10" fontId="8" fillId="3" borderId="19" xfId="1" applyNumberFormat="1" applyFont="1" applyFill="1" applyBorder="1"/>
    <xf numFmtId="0" fontId="8" fillId="3" borderId="19" xfId="1" applyFont="1" applyFill="1" applyBorder="1" applyAlignment="1">
      <alignment horizontal="center" vertical="center"/>
    </xf>
    <xf numFmtId="10" fontId="8" fillId="3" borderId="20" xfId="1" applyNumberFormat="1" applyFont="1" applyFill="1" applyBorder="1"/>
    <xf numFmtId="0" fontId="4" fillId="3" borderId="0" xfId="1" applyFont="1" applyFill="1"/>
    <xf numFmtId="164" fontId="4" fillId="3" borderId="0" xfId="2" applyNumberFormat="1" applyFont="1" applyFill="1" applyBorder="1"/>
    <xf numFmtId="0" fontId="4" fillId="3" borderId="0" xfId="1" applyFont="1" applyFill="1" applyAlignment="1">
      <alignment horizontal="center"/>
    </xf>
    <xf numFmtId="165" fontId="4" fillId="3" borderId="0" xfId="3" applyNumberFormat="1" applyFont="1" applyFill="1" applyBorder="1" applyAlignment="1">
      <alignment horizontal="center"/>
    </xf>
    <xf numFmtId="44" fontId="4" fillId="3" borderId="5" xfId="3" applyFont="1" applyFill="1" applyBorder="1" applyAlignment="1">
      <alignment vertical="center"/>
    </xf>
    <xf numFmtId="0" fontId="2" fillId="0" borderId="0" xfId="1" applyAlignment="1">
      <alignment horizontal="right"/>
    </xf>
    <xf numFmtId="0" fontId="4" fillId="0" borderId="0" xfId="1" applyFont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2" borderId="2" xfId="1" applyFont="1" applyFill="1" applyBorder="1" applyAlignment="1">
      <alignment horizontal="right"/>
    </xf>
    <xf numFmtId="0" fontId="6" fillId="0" borderId="2" xfId="1" applyFont="1" applyBorder="1" applyAlignment="1">
      <alignment horizontal="right"/>
    </xf>
    <xf numFmtId="0" fontId="4" fillId="0" borderId="0" xfId="1" quotePrefix="1" applyFont="1" applyAlignment="1">
      <alignment horizontal="right"/>
    </xf>
    <xf numFmtId="0" fontId="6" fillId="0" borderId="0" xfId="1" applyFont="1" applyAlignment="1">
      <alignment horizontal="right"/>
    </xf>
    <xf numFmtId="0" fontId="4" fillId="3" borderId="0" xfId="1" applyFont="1" applyFill="1" applyAlignment="1">
      <alignment horizontal="right"/>
    </xf>
    <xf numFmtId="0" fontId="4" fillId="0" borderId="0" xfId="1" applyFont="1" applyFill="1" applyAlignment="1">
      <alignment horizontal="right"/>
    </xf>
    <xf numFmtId="0" fontId="6" fillId="0" borderId="7" xfId="1" applyFont="1" applyBorder="1" applyAlignment="1">
      <alignment horizontal="right"/>
    </xf>
    <xf numFmtId="0" fontId="4" fillId="2" borderId="7" xfId="1" applyFont="1" applyFill="1" applyBorder="1" applyAlignment="1">
      <alignment horizontal="right"/>
    </xf>
    <xf numFmtId="15" fontId="4" fillId="0" borderId="0" xfId="1" applyNumberFormat="1" applyFont="1" applyFill="1"/>
    <xf numFmtId="0" fontId="7" fillId="0" borderId="0" xfId="1" applyFont="1" applyFill="1"/>
    <xf numFmtId="3" fontId="4" fillId="0" borderId="0" xfId="1" applyNumberFormat="1" applyFont="1" applyFill="1"/>
    <xf numFmtId="43" fontId="2" fillId="0" borderId="0" xfId="5" applyFont="1"/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44" fontId="4" fillId="0" borderId="11" xfId="3" applyFont="1" applyFill="1" applyBorder="1" applyAlignment="1">
      <alignment horizontal="right" vertical="center"/>
    </xf>
  </cellXfs>
  <cellStyles count="6">
    <cellStyle name="Comma" xfId="5" builtinId="3"/>
    <cellStyle name="Comma 2" xfId="2" xr:uid="{44686D34-5BF8-4BB3-A215-919B740CFE22}"/>
    <cellStyle name="Currency 2" xfId="3" xr:uid="{F735DD86-3A14-404F-A61A-215A2090E096}"/>
    <cellStyle name="Normal" xfId="0" builtinId="0"/>
    <cellStyle name="Normal 2 2 2" xfId="1" xr:uid="{980AD687-D906-40B5-9BC4-5F279D4CAB7E}"/>
    <cellStyle name="Percent 2" xfId="4" xr:uid="{4B60CC60-8816-4717-97A2-DE369C711AD2}"/>
  </cellStyles>
  <dxfs count="0"/>
  <tableStyles count="0" defaultTableStyle="TableStyleMedium2" defaultPivotStyle="PivotStyleLight16"/>
  <colors>
    <mruColors>
      <color rgb="FFFFE7FF"/>
      <color rgb="FFE7FFE7"/>
      <color rgb="FFE7E7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sc.ky.gov/Internal/Regulatory%20Services/2014%20Compliance%20Plan/Workpapers/Mitchell%20Environmental%20Expenses,%201-1-14%20--%209-30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VY"/>
      <sheetName val="FGD"/>
      <sheetName val="Non-FGD"/>
      <sheetName val="Depreciation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ADFIT"/>
      <sheetName val="S2"/>
      <sheetName val="AN"/>
      <sheetName val="NOx"/>
      <sheetName val="Cash Working Capital"/>
      <sheetName val="Property Tax"/>
      <sheetName val="Summary"/>
      <sheetName val="Precipitator O &amp; 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B2">
            <v>2.1464E-2</v>
          </cell>
        </row>
        <row r="4">
          <cell r="B4">
            <v>0.6</v>
          </cell>
        </row>
        <row r="6">
          <cell r="B6">
            <v>0.05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EBC1-0BF2-4B74-BF90-C3A3C95661AA}">
  <dimension ref="B2:S52"/>
  <sheetViews>
    <sheetView showGridLines="0" tabSelected="1" workbookViewId="0">
      <selection activeCell="O30" sqref="O30"/>
    </sheetView>
  </sheetViews>
  <sheetFormatPr defaultRowHeight="12.75" x14ac:dyDescent="0.2"/>
  <cols>
    <col min="1" max="1" width="9.140625" style="1"/>
    <col min="2" max="2" width="12.28515625" style="1" customWidth="1"/>
    <col min="3" max="3" width="9.85546875" style="1" customWidth="1"/>
    <col min="4" max="4" width="13.42578125" style="1" customWidth="1"/>
    <col min="5" max="5" width="9" style="1" customWidth="1"/>
    <col min="6" max="6" width="7" style="1" customWidth="1"/>
    <col min="7" max="7" width="11.5703125" style="1" customWidth="1"/>
    <col min="8" max="8" width="6.140625" style="65" customWidth="1"/>
    <col min="9" max="9" width="14" style="1" customWidth="1"/>
    <col min="10" max="11" width="9.140625" style="1"/>
    <col min="12" max="12" width="16.5703125" style="1" bestFit="1" customWidth="1"/>
    <col min="13" max="15" width="9.140625" style="1"/>
    <col min="16" max="17" width="11" style="1" bestFit="1" customWidth="1"/>
    <col min="18" max="18" width="14" style="1" bestFit="1" customWidth="1"/>
    <col min="19" max="19" width="10.28515625" style="1" bestFit="1" customWidth="1"/>
    <col min="20" max="16384" width="9.140625" style="1"/>
  </cols>
  <sheetData>
    <row r="2" spans="2:19" ht="15.75" x14ac:dyDescent="0.25">
      <c r="B2" s="81" t="s">
        <v>0</v>
      </c>
      <c r="C2" s="81"/>
      <c r="D2" s="81"/>
      <c r="E2" s="81"/>
      <c r="F2" s="81"/>
      <c r="G2" s="81"/>
      <c r="H2" s="81"/>
      <c r="I2" s="81"/>
    </row>
    <row r="3" spans="2:19" ht="15.75" x14ac:dyDescent="0.25">
      <c r="B3" s="82" t="s">
        <v>23</v>
      </c>
      <c r="C3" s="82"/>
      <c r="D3" s="82"/>
      <c r="E3" s="82"/>
      <c r="F3" s="82"/>
      <c r="G3" s="82"/>
      <c r="H3" s="82"/>
      <c r="I3" s="82"/>
    </row>
    <row r="4" spans="2:19" ht="13.5" thickBot="1" x14ac:dyDescent="0.25">
      <c r="C4" s="2" t="s">
        <v>1</v>
      </c>
      <c r="D4" s="2"/>
      <c r="E4" s="2"/>
      <c r="F4" s="2"/>
      <c r="G4" s="2"/>
      <c r="H4" s="66"/>
      <c r="I4" s="2"/>
    </row>
    <row r="5" spans="2:19" ht="12.75" customHeight="1" x14ac:dyDescent="0.2">
      <c r="B5" s="83" t="s">
        <v>2</v>
      </c>
      <c r="C5" s="3"/>
      <c r="D5" s="3"/>
      <c r="E5" s="3"/>
      <c r="F5" s="3"/>
      <c r="G5" s="3"/>
      <c r="H5" s="67"/>
      <c r="I5" s="4"/>
    </row>
    <row r="6" spans="2:19" x14ac:dyDescent="0.2">
      <c r="B6" s="84"/>
      <c r="C6" s="49" t="s">
        <v>24</v>
      </c>
      <c r="D6" s="77"/>
      <c r="E6" s="46"/>
      <c r="F6" s="46"/>
      <c r="G6" s="78"/>
      <c r="H6" s="66"/>
      <c r="I6" s="6"/>
    </row>
    <row r="7" spans="2:19" x14ac:dyDescent="0.2">
      <c r="B7" s="84"/>
      <c r="C7" s="46" t="s">
        <v>3</v>
      </c>
      <c r="D7" s="79">
        <v>1185</v>
      </c>
      <c r="E7" s="46"/>
      <c r="F7" s="46"/>
      <c r="G7" s="46"/>
      <c r="H7" s="66"/>
      <c r="I7" s="6"/>
    </row>
    <row r="8" spans="2:19" ht="15.75" thickBot="1" x14ac:dyDescent="0.3">
      <c r="B8" s="85"/>
      <c r="C8" s="7"/>
      <c r="D8" s="7"/>
      <c r="E8" s="8"/>
      <c r="F8" s="7"/>
      <c r="G8" s="7"/>
      <c r="H8" s="68"/>
      <c r="I8" s="9"/>
      <c r="R8" s="10"/>
      <c r="S8" s="10"/>
    </row>
    <row r="9" spans="2:19" ht="6" customHeight="1" thickBot="1" x14ac:dyDescent="0.3">
      <c r="B9" s="11"/>
      <c r="C9" s="12"/>
      <c r="D9" s="12"/>
      <c r="E9" s="12"/>
      <c r="F9" s="12"/>
      <c r="G9" s="12"/>
      <c r="H9" s="69"/>
      <c r="I9" s="13"/>
      <c r="R9" s="10"/>
      <c r="S9" s="10"/>
    </row>
    <row r="10" spans="2:19" ht="12.75" customHeight="1" x14ac:dyDescent="0.2">
      <c r="B10" s="86" t="s">
        <v>21</v>
      </c>
      <c r="C10" s="3"/>
      <c r="D10" s="3"/>
      <c r="E10" s="3"/>
      <c r="F10" s="3"/>
      <c r="G10" s="3"/>
      <c r="H10" s="70"/>
      <c r="I10" s="14"/>
      <c r="R10" s="15"/>
      <c r="S10" s="15"/>
    </row>
    <row r="11" spans="2:19" x14ac:dyDescent="0.2">
      <c r="B11" s="87"/>
      <c r="C11" s="16" t="s">
        <v>4</v>
      </c>
      <c r="D11" s="2"/>
      <c r="E11" s="2">
        <v>1</v>
      </c>
      <c r="F11" s="17" t="s">
        <v>5</v>
      </c>
      <c r="G11" s="18">
        <v>20</v>
      </c>
      <c r="H11" s="71"/>
      <c r="I11" s="19">
        <f>G11</f>
        <v>20</v>
      </c>
      <c r="L11" s="80"/>
    </row>
    <row r="12" spans="2:19" x14ac:dyDescent="0.2">
      <c r="B12" s="87"/>
      <c r="C12" s="2" t="s">
        <v>6</v>
      </c>
      <c r="D12" s="2"/>
      <c r="E12" s="20">
        <f>$D$7</f>
        <v>1185</v>
      </c>
      <c r="F12" s="17" t="s">
        <v>5</v>
      </c>
      <c r="G12" s="21">
        <v>0.11284</v>
      </c>
      <c r="H12" s="66"/>
      <c r="I12" s="22">
        <f>E12*G12</f>
        <v>133.71539999999999</v>
      </c>
    </row>
    <row r="13" spans="2:19" ht="15" x14ac:dyDescent="0.25">
      <c r="B13" s="87"/>
      <c r="C13" s="2"/>
      <c r="E13" s="23"/>
      <c r="F13" s="17"/>
      <c r="G13" s="23"/>
      <c r="H13" s="72" t="s">
        <v>7</v>
      </c>
      <c r="I13" s="24">
        <f>SUM(I11:I12)</f>
        <v>153.71539999999999</v>
      </c>
      <c r="R13" s="10"/>
      <c r="S13" s="10"/>
    </row>
    <row r="14" spans="2:19" ht="15" x14ac:dyDescent="0.25">
      <c r="B14" s="87"/>
      <c r="C14" s="2"/>
      <c r="E14" s="23"/>
      <c r="F14" s="17"/>
      <c r="G14" s="23"/>
      <c r="H14" s="72"/>
      <c r="I14" s="24"/>
      <c r="R14" s="10"/>
      <c r="S14" s="10"/>
    </row>
    <row r="15" spans="2:19" x14ac:dyDescent="0.2">
      <c r="B15" s="87"/>
      <c r="C15" s="60" t="s">
        <v>8</v>
      </c>
      <c r="D15" s="60"/>
      <c r="E15" s="61">
        <f>$D$7</f>
        <v>1185</v>
      </c>
      <c r="F15" s="62" t="s">
        <v>5</v>
      </c>
      <c r="G15" s="63">
        <v>1.1849999999999999E-2</v>
      </c>
      <c r="H15" s="73"/>
      <c r="I15" s="64">
        <f>E15*G15</f>
        <v>14.042249999999999</v>
      </c>
      <c r="R15" s="15"/>
      <c r="S15" s="15"/>
    </row>
    <row r="16" spans="2:19" x14ac:dyDescent="0.2">
      <c r="B16" s="87"/>
      <c r="C16" s="2" t="s">
        <v>9</v>
      </c>
      <c r="D16" s="2"/>
      <c r="E16" s="20">
        <f>$D$7</f>
        <v>1185</v>
      </c>
      <c r="F16" s="17" t="s">
        <v>5</v>
      </c>
      <c r="G16" s="25">
        <v>1.6000000000000001E-4</v>
      </c>
      <c r="H16" s="66" t="s">
        <v>1</v>
      </c>
      <c r="I16" s="26">
        <f>E16*G16</f>
        <v>0.18960000000000002</v>
      </c>
    </row>
    <row r="17" spans="2:9" x14ac:dyDescent="0.2">
      <c r="B17" s="87"/>
      <c r="C17" s="2" t="s">
        <v>10</v>
      </c>
      <c r="D17" s="2"/>
      <c r="E17" s="20">
        <v>1</v>
      </c>
      <c r="F17" s="17" t="s">
        <v>5</v>
      </c>
      <c r="G17" s="18">
        <v>0.4</v>
      </c>
      <c r="H17" s="66"/>
      <c r="I17" s="27">
        <f>G17*E17</f>
        <v>0.4</v>
      </c>
    </row>
    <row r="18" spans="2:9" x14ac:dyDescent="0.2">
      <c r="B18" s="87"/>
      <c r="C18" s="2" t="s">
        <v>11</v>
      </c>
      <c r="D18" s="2"/>
      <c r="E18" s="20">
        <f>$D$7</f>
        <v>1185</v>
      </c>
      <c r="F18" s="17" t="s">
        <v>5</v>
      </c>
      <c r="G18" s="25">
        <v>1.4899999999999999E-4</v>
      </c>
      <c r="H18" s="66"/>
      <c r="I18" s="27">
        <f>E18*G18</f>
        <v>0.176565</v>
      </c>
    </row>
    <row r="19" spans="2:9" x14ac:dyDescent="0.2">
      <c r="B19" s="87"/>
      <c r="C19" s="2" t="s">
        <v>12</v>
      </c>
      <c r="D19" s="2"/>
      <c r="E19" s="20">
        <f>$D$7</f>
        <v>1185</v>
      </c>
      <c r="F19" s="17" t="s">
        <v>5</v>
      </c>
      <c r="G19" s="21">
        <v>6.0499999999999998E-3</v>
      </c>
      <c r="H19" s="66"/>
      <c r="I19" s="27">
        <f>E19*G19</f>
        <v>7.1692499999999999</v>
      </c>
    </row>
    <row r="20" spans="2:9" x14ac:dyDescent="0.2">
      <c r="B20" s="87"/>
      <c r="C20" s="2" t="s">
        <v>13</v>
      </c>
      <c r="D20" s="2"/>
      <c r="E20" s="20">
        <f>$D$7</f>
        <v>1185</v>
      </c>
      <c r="F20" s="17" t="s">
        <v>5</v>
      </c>
      <c r="G20" s="25">
        <v>-6.2E-4</v>
      </c>
      <c r="H20" s="66"/>
      <c r="I20" s="28">
        <f>E20*G20</f>
        <v>-0.73470000000000002</v>
      </c>
    </row>
    <row r="21" spans="2:9" x14ac:dyDescent="0.2">
      <c r="B21" s="87"/>
      <c r="C21" s="2"/>
      <c r="D21" s="2"/>
      <c r="E21" s="20"/>
      <c r="F21" s="17"/>
      <c r="G21" s="29"/>
      <c r="H21" s="72" t="s">
        <v>14</v>
      </c>
      <c r="I21" s="30">
        <f>(SUM(I15:I20))</f>
        <v>21.242965000000002</v>
      </c>
    </row>
    <row r="22" spans="2:9" x14ac:dyDescent="0.2">
      <c r="B22" s="87"/>
      <c r="C22" s="2"/>
      <c r="D22" s="2"/>
      <c r="E22" s="20"/>
      <c r="F22" s="17"/>
      <c r="G22" s="29"/>
      <c r="H22" s="66"/>
      <c r="I22" s="27"/>
    </row>
    <row r="23" spans="2:9" x14ac:dyDescent="0.2">
      <c r="B23" s="87"/>
      <c r="C23" s="2"/>
      <c r="E23" s="2"/>
      <c r="F23" s="17"/>
      <c r="G23" s="31"/>
      <c r="H23" s="72" t="s">
        <v>15</v>
      </c>
      <c r="I23" s="30">
        <f>ROUND(I13+I21,2)</f>
        <v>174.96</v>
      </c>
    </row>
    <row r="24" spans="2:9" x14ac:dyDescent="0.2">
      <c r="B24" s="87"/>
      <c r="C24" s="2"/>
      <c r="E24" s="2"/>
      <c r="F24" s="17"/>
      <c r="G24" s="31"/>
      <c r="H24" s="72"/>
      <c r="I24" s="30"/>
    </row>
    <row r="25" spans="2:9" x14ac:dyDescent="0.2">
      <c r="B25" s="87"/>
      <c r="C25" s="2" t="s">
        <v>16</v>
      </c>
      <c r="D25" s="5"/>
      <c r="E25" s="32">
        <f>$I$23</f>
        <v>174.96</v>
      </c>
      <c r="F25" s="17" t="s">
        <v>5</v>
      </c>
      <c r="G25" s="33">
        <v>0</v>
      </c>
      <c r="H25" s="66"/>
      <c r="I25" s="27">
        <f>E25*G25</f>
        <v>0</v>
      </c>
    </row>
    <row r="26" spans="2:9" x14ac:dyDescent="0.2">
      <c r="B26" s="87"/>
      <c r="C26" s="46" t="s">
        <v>17</v>
      </c>
      <c r="D26" s="46"/>
      <c r="E26" s="47">
        <f>$I$23</f>
        <v>174.96</v>
      </c>
      <c r="F26" s="48" t="s">
        <v>5</v>
      </c>
      <c r="G26" s="33">
        <v>3.1836000000000003E-2</v>
      </c>
      <c r="H26" s="74"/>
      <c r="I26" s="89">
        <f>ROUND(+E26*G26,3)</f>
        <v>5.57</v>
      </c>
    </row>
    <row r="27" spans="2:9" ht="13.5" thickBot="1" x14ac:dyDescent="0.25">
      <c r="B27" s="87"/>
      <c r="C27" s="2"/>
      <c r="D27" s="2"/>
      <c r="E27" s="2"/>
      <c r="F27" s="2"/>
      <c r="G27" s="2"/>
      <c r="H27" s="72" t="s">
        <v>18</v>
      </c>
      <c r="I27" s="34">
        <f>ROUND(SUM(I23:I26),2)</f>
        <v>180.53</v>
      </c>
    </row>
    <row r="28" spans="2:9" ht="14.25" thickTop="1" thickBot="1" x14ac:dyDescent="0.25">
      <c r="B28" s="88"/>
      <c r="C28" s="7"/>
      <c r="D28" s="7"/>
      <c r="E28" s="7"/>
      <c r="F28" s="7"/>
      <c r="G28" s="7"/>
      <c r="H28" s="75"/>
      <c r="I28" s="35"/>
    </row>
    <row r="29" spans="2:9" ht="6" customHeight="1" thickBot="1" x14ac:dyDescent="0.25">
      <c r="B29" s="36"/>
      <c r="C29" s="37"/>
      <c r="D29" s="37"/>
      <c r="E29" s="37"/>
      <c r="F29" s="37"/>
      <c r="G29" s="37"/>
      <c r="H29" s="76"/>
      <c r="I29" s="38"/>
    </row>
    <row r="30" spans="2:9" ht="12.75" customHeight="1" x14ac:dyDescent="0.2">
      <c r="B30" s="86" t="s">
        <v>22</v>
      </c>
      <c r="C30" s="3"/>
      <c r="D30" s="3"/>
      <c r="E30" s="3"/>
      <c r="F30" s="3"/>
      <c r="G30" s="3"/>
      <c r="H30" s="70"/>
      <c r="I30" s="14"/>
    </row>
    <row r="31" spans="2:9" x14ac:dyDescent="0.2">
      <c r="B31" s="87"/>
      <c r="C31" s="16" t="s">
        <v>4</v>
      </c>
      <c r="D31" s="2"/>
      <c r="E31" s="2">
        <v>1</v>
      </c>
      <c r="F31" s="17" t="s">
        <v>5</v>
      </c>
      <c r="G31" s="18">
        <v>20</v>
      </c>
      <c r="H31" s="71"/>
      <c r="I31" s="39">
        <f>G31*E31</f>
        <v>20</v>
      </c>
    </row>
    <row r="32" spans="2:9" x14ac:dyDescent="0.2">
      <c r="B32" s="87"/>
      <c r="C32" s="2" t="s">
        <v>6</v>
      </c>
      <c r="D32" s="2"/>
      <c r="E32" s="20">
        <f>$D$7</f>
        <v>1185</v>
      </c>
      <c r="F32" s="17" t="s">
        <v>5</v>
      </c>
      <c r="G32" s="21">
        <v>0.11284</v>
      </c>
      <c r="H32" s="66"/>
      <c r="I32" s="40">
        <f>E32*G32</f>
        <v>133.71539999999999</v>
      </c>
    </row>
    <row r="33" spans="2:9" x14ac:dyDescent="0.2">
      <c r="B33" s="87"/>
      <c r="C33" s="2"/>
      <c r="E33" s="23"/>
      <c r="F33" s="17"/>
      <c r="G33" s="23"/>
      <c r="H33" s="72" t="s">
        <v>7</v>
      </c>
      <c r="I33" s="41">
        <f>SUM(I31:I32)</f>
        <v>153.71539999999999</v>
      </c>
    </row>
    <row r="34" spans="2:9" x14ac:dyDescent="0.2">
      <c r="B34" s="87"/>
      <c r="C34" s="2"/>
      <c r="E34" s="23"/>
      <c r="F34" s="17"/>
      <c r="G34" s="23"/>
      <c r="H34" s="72"/>
      <c r="I34" s="24"/>
    </row>
    <row r="35" spans="2:9" x14ac:dyDescent="0.2">
      <c r="B35" s="87"/>
      <c r="C35" s="60" t="s">
        <v>8</v>
      </c>
      <c r="D35" s="60"/>
      <c r="E35" s="61">
        <f>$D$7</f>
        <v>1185</v>
      </c>
      <c r="F35" s="62" t="s">
        <v>5</v>
      </c>
      <c r="G35" s="63">
        <v>1.376E-2</v>
      </c>
      <c r="H35" s="73"/>
      <c r="I35" s="64">
        <f>E35*G35</f>
        <v>16.305599999999998</v>
      </c>
    </row>
    <row r="36" spans="2:9" x14ac:dyDescent="0.2">
      <c r="B36" s="87"/>
      <c r="C36" s="2" t="s">
        <v>9</v>
      </c>
      <c r="D36" s="2"/>
      <c r="E36" s="20">
        <f>$D$7</f>
        <v>1185</v>
      </c>
      <c r="F36" s="17" t="s">
        <v>5</v>
      </c>
      <c r="G36" s="25">
        <v>1.6000000000000001E-4</v>
      </c>
      <c r="H36" s="66" t="s">
        <v>1</v>
      </c>
      <c r="I36" s="26">
        <f>E36*G36</f>
        <v>0.18960000000000002</v>
      </c>
    </row>
    <row r="37" spans="2:9" x14ac:dyDescent="0.2">
      <c r="B37" s="87"/>
      <c r="C37" s="2" t="s">
        <v>10</v>
      </c>
      <c r="D37" s="2"/>
      <c r="E37" s="20">
        <v>1</v>
      </c>
      <c r="F37" s="17" t="s">
        <v>5</v>
      </c>
      <c r="G37" s="23">
        <v>0.4</v>
      </c>
      <c r="H37" s="66"/>
      <c r="I37" s="27">
        <f>G37*E37</f>
        <v>0.4</v>
      </c>
    </row>
    <row r="38" spans="2:9" x14ac:dyDescent="0.2">
      <c r="B38" s="87"/>
      <c r="C38" s="2" t="s">
        <v>11</v>
      </c>
      <c r="D38" s="2"/>
      <c r="E38" s="20">
        <f>$D$7</f>
        <v>1185</v>
      </c>
      <c r="F38" s="17" t="s">
        <v>5</v>
      </c>
      <c r="G38" s="25">
        <v>1.4899999999999999E-4</v>
      </c>
      <c r="H38" s="66"/>
      <c r="I38" s="27">
        <f>E38*G38</f>
        <v>0.176565</v>
      </c>
    </row>
    <row r="39" spans="2:9" x14ac:dyDescent="0.2">
      <c r="B39" s="87"/>
      <c r="C39" s="2" t="s">
        <v>12</v>
      </c>
      <c r="D39" s="2"/>
      <c r="E39" s="20">
        <f>$D$7</f>
        <v>1185</v>
      </c>
      <c r="F39" s="17" t="s">
        <v>5</v>
      </c>
      <c r="G39" s="21">
        <v>6.0499999999999998E-3</v>
      </c>
      <c r="H39" s="66"/>
      <c r="I39" s="27">
        <f>E39*G39</f>
        <v>7.1692499999999999</v>
      </c>
    </row>
    <row r="40" spans="2:9" x14ac:dyDescent="0.2">
      <c r="B40" s="87"/>
      <c r="C40" s="2" t="s">
        <v>13</v>
      </c>
      <c r="D40" s="2"/>
      <c r="E40" s="20">
        <f>$D$7</f>
        <v>1185</v>
      </c>
      <c r="F40" s="17" t="s">
        <v>5</v>
      </c>
      <c r="G40" s="25">
        <v>-6.2E-4</v>
      </c>
      <c r="H40" s="66"/>
      <c r="I40" s="28">
        <f>E40*G40</f>
        <v>-0.73470000000000002</v>
      </c>
    </row>
    <row r="41" spans="2:9" x14ac:dyDescent="0.2">
      <c r="B41" s="87"/>
      <c r="C41" s="2"/>
      <c r="D41" s="2"/>
      <c r="E41" s="20"/>
      <c r="F41" s="17"/>
      <c r="G41" s="29"/>
      <c r="H41" s="72" t="s">
        <v>14</v>
      </c>
      <c r="I41" s="42">
        <f>(SUM(I35:I40))</f>
        <v>23.506314999999997</v>
      </c>
    </row>
    <row r="42" spans="2:9" x14ac:dyDescent="0.2">
      <c r="B42" s="87"/>
      <c r="C42" s="2"/>
      <c r="D42" s="2"/>
      <c r="E42" s="20"/>
      <c r="F42" s="17"/>
      <c r="G42" s="29"/>
      <c r="H42" s="66"/>
      <c r="I42" s="43"/>
    </row>
    <row r="43" spans="2:9" x14ac:dyDescent="0.2">
      <c r="B43" s="87"/>
      <c r="C43" s="2"/>
      <c r="E43" s="2"/>
      <c r="F43" s="17"/>
      <c r="G43" s="31"/>
      <c r="H43" s="72" t="s">
        <v>15</v>
      </c>
      <c r="I43" s="42">
        <f>ROUND(I33+I41,2)</f>
        <v>177.22</v>
      </c>
    </row>
    <row r="44" spans="2:9" x14ac:dyDescent="0.2">
      <c r="B44" s="87"/>
      <c r="C44" s="2"/>
      <c r="E44" s="2"/>
      <c r="F44" s="17"/>
      <c r="G44" s="31"/>
      <c r="H44" s="72"/>
      <c r="I44" s="30"/>
    </row>
    <row r="45" spans="2:9" x14ac:dyDescent="0.2">
      <c r="B45" s="87"/>
      <c r="C45" s="46" t="s">
        <v>16</v>
      </c>
      <c r="D45" s="49"/>
      <c r="E45" s="47">
        <f>$I$43</f>
        <v>177.22</v>
      </c>
      <c r="F45" s="48" t="s">
        <v>5</v>
      </c>
      <c r="G45" s="33">
        <v>0</v>
      </c>
      <c r="H45" s="74"/>
      <c r="I45" s="27">
        <f>E45*G45</f>
        <v>0</v>
      </c>
    </row>
    <row r="46" spans="2:9" x14ac:dyDescent="0.2">
      <c r="B46" s="87"/>
      <c r="C46" s="46" t="s">
        <v>17</v>
      </c>
      <c r="D46" s="46"/>
      <c r="E46" s="47">
        <f>$I$43</f>
        <v>177.22</v>
      </c>
      <c r="F46" s="48" t="s">
        <v>5</v>
      </c>
      <c r="G46" s="33">
        <v>3.1836000000000003E-2</v>
      </c>
      <c r="H46" s="74"/>
      <c r="I46" s="89">
        <f>ROUND(+E46*G46,3)</f>
        <v>5.6420000000000003</v>
      </c>
    </row>
    <row r="47" spans="2:9" ht="13.5" thickBot="1" x14ac:dyDescent="0.25">
      <c r="B47" s="87"/>
      <c r="C47" s="2"/>
      <c r="D47" s="2"/>
      <c r="E47" s="2"/>
      <c r="F47" s="2"/>
      <c r="G47" s="2"/>
      <c r="H47" s="72" t="s">
        <v>18</v>
      </c>
      <c r="I47" s="44">
        <f>ROUND(SUM(I43:I46),2)</f>
        <v>182.86</v>
      </c>
    </row>
    <row r="48" spans="2:9" ht="14.25" thickTop="1" thickBot="1" x14ac:dyDescent="0.25">
      <c r="B48" s="88"/>
      <c r="C48" s="7"/>
      <c r="D48" s="7"/>
      <c r="E48" s="7"/>
      <c r="F48" s="7"/>
      <c r="G48" s="7"/>
      <c r="H48" s="68"/>
      <c r="I48" s="45"/>
    </row>
    <row r="49" spans="3:9" x14ac:dyDescent="0.2">
      <c r="C49" s="2"/>
      <c r="D49" s="2"/>
      <c r="E49" s="2"/>
      <c r="F49" s="2"/>
      <c r="G49" s="2"/>
      <c r="H49" s="66"/>
      <c r="I49" s="2"/>
    </row>
    <row r="50" spans="3:9" x14ac:dyDescent="0.2">
      <c r="C50" s="50" t="s">
        <v>19</v>
      </c>
      <c r="D50" s="51"/>
      <c r="E50" s="52"/>
      <c r="F50" s="53"/>
      <c r="G50" s="54">
        <f>I47-I27</f>
        <v>2.3300000000000125</v>
      </c>
      <c r="H50" s="66"/>
      <c r="I50" s="2"/>
    </row>
    <row r="51" spans="3:9" x14ac:dyDescent="0.2">
      <c r="C51" s="55" t="s">
        <v>20</v>
      </c>
      <c r="D51" s="56"/>
      <c r="E51" s="57"/>
      <c r="F51" s="58"/>
      <c r="G51" s="59">
        <f>-(I27-I47)/I27</f>
        <v>1.290644214258025E-2</v>
      </c>
      <c r="H51" s="66"/>
      <c r="I51" s="2"/>
    </row>
    <row r="52" spans="3:9" x14ac:dyDescent="0.2">
      <c r="H52" s="66"/>
      <c r="I52" s="2"/>
    </row>
  </sheetData>
  <mergeCells count="5">
    <mergeCell ref="B2:I2"/>
    <mergeCell ref="B3:I3"/>
    <mergeCell ref="B5:B8"/>
    <mergeCell ref="B10:B28"/>
    <mergeCell ref="B30:B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747C2-FE69-482C-AAC8-C3CA0FD64ED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43LzE2LzIwMjQgMTI6MjA6MTA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4A8F1E08-5C1B-4818-BA1D-8A440446E1C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8C24892-271D-4BB7-BBCA-FDE0398BC206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FB85945F-3E53-41CA-933D-C363BF2868DB}"/>
</file>

<file path=customXml/itemProps4.xml><?xml version="1.0" encoding="utf-8"?>
<ds:datastoreItem xmlns:ds="http://schemas.openxmlformats.org/officeDocument/2006/customXml" ds:itemID="{0336C004-8159-4375-9455-944911A937D0}"/>
</file>

<file path=customXml/itemProps5.xml><?xml version="1.0" encoding="utf-8"?>
<ds:datastoreItem xmlns:ds="http://schemas.openxmlformats.org/officeDocument/2006/customXml" ds:itemID="{BECEAA85-468F-4803-A971-99A6A024F4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Avg Res Bill</vt:lpstr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dcterms:created xsi:type="dcterms:W3CDTF">2024-07-16T12:02:50Z</dcterms:created>
  <dcterms:modified xsi:type="dcterms:W3CDTF">2024-08-19T15:57:54Z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99888282-cd25-4015-a21b-d0161251b62b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{4A8F1E08-5C1B-4818-BA1D-8A440446E1C6}</vt:lpwstr>
  </property>
  <property fmtid="{D5CDD505-2E9C-101B-9397-08002B2CF9AE}" pid="12" name="ContentTypeId">
    <vt:lpwstr>0x0101004DF805D1E1DA4A49A223477D3B105720</vt:lpwstr>
  </property>
</Properties>
</file>