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ternal\01_Regulatory Services\02_Cases\2025 Cases\2025-00338 FAC 2 yr review\07_Testimony\01_Direct\Kahn\"/>
    </mc:Choice>
  </mc:AlternateContent>
  <xr:revisionPtr revIDLastSave="0" documentId="13_ncr:1_{DAFDE060-E0D3-4375-8015-2DEEE5A257BE}" xr6:coauthVersionLast="47" xr6:coauthVersionMax="47" xr10:uidLastSave="{00000000-0000-0000-0000-000000000000}"/>
  <bookViews>
    <workbookView xWindow="38280" yWindow="-120" windowWidth="38640" windowHeight="21120" xr2:uid="{ACBE4371-D03F-47DE-9580-F55936B49B5C}"/>
  </bookViews>
  <sheets>
    <sheet name="Table LMK-1" sheetId="1" r:id="rId1"/>
    <sheet name="Table LMK-2" sheetId="3" r:id="rId2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3" l="1"/>
  <c r="E5" i="3"/>
  <c r="F8" i="3"/>
  <c r="E6" i="3" l="1"/>
  <c r="G6" i="3" s="1"/>
  <c r="G7" i="3"/>
  <c r="G5" i="3"/>
  <c r="E8" i="3" l="1"/>
  <c r="G8" i="3" s="1"/>
  <c r="F30" i="1"/>
  <c r="L30" i="1" s="1"/>
  <c r="F31" i="1"/>
  <c r="I31" i="1" s="1"/>
  <c r="F32" i="1"/>
  <c r="L32" i="1" s="1"/>
  <c r="F33" i="1"/>
  <c r="I33" i="1" s="1"/>
  <c r="F34" i="1"/>
  <c r="L34" i="1" s="1"/>
  <c r="F35" i="1"/>
  <c r="I35" i="1" s="1"/>
  <c r="F36" i="1"/>
  <c r="L36" i="1" s="1"/>
  <c r="F37" i="1"/>
  <c r="L37" i="1" s="1"/>
  <c r="F38" i="1"/>
  <c r="L38" i="1" s="1"/>
  <c r="F39" i="1"/>
  <c r="I39" i="1" s="1"/>
  <c r="F40" i="1"/>
  <c r="L40" i="1" s="1"/>
  <c r="F41" i="1"/>
  <c r="L41" i="1" s="1"/>
  <c r="F29" i="1"/>
  <c r="I29" i="1" s="1"/>
  <c r="F28" i="1"/>
  <c r="I28" i="1" s="1"/>
  <c r="F27" i="1"/>
  <c r="I27" i="1" s="1"/>
  <c r="F26" i="1"/>
  <c r="I26" i="1" s="1"/>
  <c r="F25" i="1"/>
  <c r="I25" i="1" s="1"/>
  <c r="F24" i="1"/>
  <c r="I24" i="1" s="1"/>
  <c r="F23" i="1"/>
  <c r="I23" i="1" s="1"/>
  <c r="F22" i="1"/>
  <c r="I22" i="1" s="1"/>
  <c r="F21" i="1"/>
  <c r="I21" i="1" s="1"/>
  <c r="F20" i="1"/>
  <c r="I20" i="1" s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9" i="1"/>
  <c r="I9" i="1" s="1"/>
  <c r="F8" i="1"/>
  <c r="I8" i="1" s="1"/>
  <c r="F7" i="1"/>
  <c r="I7" i="1" s="1"/>
  <c r="F6" i="1"/>
  <c r="I6" i="1" s="1"/>
  <c r="F47" i="1" l="1"/>
  <c r="F48" i="1"/>
  <c r="I41" i="1"/>
  <c r="L35" i="1"/>
  <c r="I38" i="1"/>
  <c r="L31" i="1"/>
  <c r="I34" i="1"/>
  <c r="I30" i="1"/>
  <c r="I48" i="1" s="1"/>
  <c r="L39" i="1"/>
  <c r="L33" i="1"/>
  <c r="I36" i="1"/>
  <c r="I37" i="1"/>
  <c r="I32" i="1"/>
  <c r="I40" i="1"/>
  <c r="L28" i="1"/>
  <c r="L29" i="1"/>
  <c r="L20" i="1"/>
  <c r="L6" i="1"/>
  <c r="L14" i="1"/>
  <c r="L22" i="1"/>
  <c r="L7" i="1"/>
  <c r="L15" i="1"/>
  <c r="L23" i="1"/>
  <c r="L13" i="1"/>
  <c r="L21" i="1"/>
  <c r="L8" i="1"/>
  <c r="L16" i="1"/>
  <c r="L24" i="1"/>
  <c r="L12" i="1"/>
  <c r="L9" i="1"/>
  <c r="L17" i="1"/>
  <c r="L25" i="1"/>
  <c r="L10" i="1"/>
  <c r="L18" i="1"/>
  <c r="L26" i="1"/>
  <c r="L11" i="1"/>
  <c r="L19" i="1"/>
  <c r="L27" i="1"/>
  <c r="I44" i="1"/>
  <c r="F44" i="1"/>
  <c r="I43" i="1"/>
  <c r="F43" i="1"/>
  <c r="G11" i="1" s="1"/>
  <c r="G16" i="1" l="1"/>
  <c r="G20" i="1"/>
  <c r="G8" i="1"/>
  <c r="G41" i="1"/>
  <c r="G22" i="1"/>
  <c r="G37" i="1"/>
  <c r="G35" i="1"/>
  <c r="G12" i="1"/>
  <c r="G33" i="1"/>
  <c r="G39" i="1"/>
  <c r="G29" i="1"/>
  <c r="G27" i="1"/>
  <c r="G38" i="1"/>
  <c r="G6" i="1"/>
  <c r="G25" i="1"/>
  <c r="G23" i="1"/>
  <c r="G21" i="1"/>
  <c r="G19" i="1"/>
  <c r="G40" i="1"/>
  <c r="G15" i="1"/>
  <c r="G13" i="1"/>
  <c r="G17" i="1"/>
  <c r="G9" i="1"/>
  <c r="G30" i="1"/>
  <c r="G18" i="1"/>
  <c r="G26" i="1"/>
  <c r="G10" i="1"/>
  <c r="G32" i="1"/>
  <c r="G7" i="1"/>
  <c r="G36" i="1"/>
  <c r="G34" i="1"/>
  <c r="G24" i="1"/>
  <c r="G14" i="1"/>
  <c r="G28" i="1"/>
  <c r="G31" i="1"/>
  <c r="L48" i="1"/>
  <c r="L47" i="1"/>
  <c r="I47" i="1"/>
  <c r="L43" i="1"/>
  <c r="L44" i="1"/>
</calcChain>
</file>

<file path=xl/sharedStrings.xml><?xml version="1.0" encoding="utf-8"?>
<sst xmlns="http://schemas.openxmlformats.org/spreadsheetml/2006/main" count="70" uniqueCount="45">
  <si>
    <t>Year</t>
  </si>
  <si>
    <t>Month</t>
  </si>
  <si>
    <t>(1)</t>
  </si>
  <si>
    <t>(2)</t>
  </si>
  <si>
    <t>(3)</t>
  </si>
  <si>
    <t>(4)</t>
  </si>
  <si>
    <t>(5)</t>
  </si>
  <si>
    <t>(6)</t>
  </si>
  <si>
    <t>(7)</t>
  </si>
  <si>
    <t>Monthly Fuel Rate in Cents per kWh 
(3) / (4)</t>
  </si>
  <si>
    <t>November</t>
  </si>
  <si>
    <t>January</t>
  </si>
  <si>
    <t>February</t>
  </si>
  <si>
    <t>December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</si>
  <si>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</si>
  <si>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</si>
  <si>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</si>
  <si>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</si>
  <si>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</si>
  <si>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</si>
  <si>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</si>
  <si>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</si>
  <si>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Cents per kWh Above or (Below) Base Fuel Rate
(5) - (6)</t>
  </si>
  <si>
    <t>Final Cost
Pg 5</t>
  </si>
  <si>
    <t>Total Sales
Pg 3</t>
  </si>
  <si>
    <t>Base Fuel Rate in Cents per kWh
Pg 1</t>
  </si>
  <si>
    <t>(8)</t>
  </si>
  <si>
    <t>(9)</t>
  </si>
  <si>
    <t>Current Base Fuel Rate in Cents per kWh
Per 2023-00008</t>
  </si>
  <si>
    <t>Median Nov 2022 - October 2024</t>
  </si>
  <si>
    <t>Average Nov 2022 - Oct 2024</t>
  </si>
  <si>
    <t>% Change from Nov22-Oct24 Avg</t>
  </si>
  <si>
    <t>Average</t>
  </si>
  <si>
    <t>Median</t>
  </si>
  <si>
    <t>Fuel Cost  and Sales Projections</t>
  </si>
  <si>
    <t>Year of Projection</t>
  </si>
  <si>
    <t xml:space="preserve">Projected Fuel Cost </t>
  </si>
  <si>
    <t>Projected kWh Sales</t>
  </si>
  <si>
    <t>Projected Fuel Cost in cents/kWh</t>
  </si>
  <si>
    <t>Fuel Cost in Current Base Rates in cents/kWh</t>
  </si>
  <si>
    <t>Difference in Fuel Cost in cents/kWh</t>
  </si>
  <si>
    <t>Cents per kWh Above or (Below) Current Base Fuel Rate
(5) - (8)</t>
  </si>
  <si>
    <t>Table LMK-1</t>
  </si>
  <si>
    <t>Shifting to exclude January and February 2022 and instead include January and February 2024</t>
  </si>
  <si>
    <t>Table LMK-2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</si>
</sst>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"/>
    <numFmt numFmtId="167" formatCode="#,##0.000_);\(#,##0.000\)"/>
    <numFmt numFmtId="168" formatCode="0.0%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Aptos Narrow"/>
      <family val="2"/>
      <scheme val="minor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1" fillId="0" borderId="0"/>
  </cellStyleXfs>
  <cellXfs count="77">
    <xf numFmtId="0" fontId="0" fillId="0" borderId="0" xfId="0"/>
    <xf numFmtId="0" fontId="2" fillId="0" borderId="0" xfId="0" applyFont="1"/>
    <xf numFmtId="164" fontId="2" fillId="0" borderId="0" xfId="1" applyNumberFormat="1" applyFont="1" applyAlignment="1">
      <alignment horizontal="center"/>
    </xf>
    <xf numFmtId="0" fontId="2" fillId="0" borderId="0" xfId="0" applyFont="1" applyAlignment="1">
      <alignment wrapText="1"/>
    </xf>
    <xf numFmtId="164" fontId="2" fillId="0" borderId="1" xfId="1" quotePrefix="1" applyNumberFormat="1" applyFont="1" applyBorder="1" applyAlignment="1">
      <alignment horizontal="center"/>
    </xf>
    <xf numFmtId="164" fontId="2" fillId="0" borderId="0" xfId="1" quotePrefix="1" applyNumberFormat="1" applyFont="1" applyBorder="1" applyAlignment="1">
      <alignment horizontal="center"/>
    </xf>
    <xf numFmtId="0" fontId="5" fillId="0" borderId="0" xfId="0" applyFont="1"/>
    <xf numFmtId="164" fontId="2" fillId="2" borderId="1" xfId="1" quotePrefix="1" applyNumberFormat="1" applyFont="1" applyFill="1" applyBorder="1" applyAlignment="1">
      <alignment horizontal="center"/>
    </xf>
    <xf numFmtId="164" fontId="2" fillId="2" borderId="0" xfId="1" quotePrefix="1" applyNumberFormat="1" applyFont="1" applyFill="1" applyBorder="1" applyAlignment="1">
      <alignment horizontal="center"/>
    </xf>
    <xf numFmtId="0" fontId="3" fillId="0" borderId="3" xfId="0" applyFont="1" applyBorder="1"/>
    <xf numFmtId="165" fontId="3" fillId="0" borderId="3" xfId="2" applyNumberFormat="1" applyFont="1" applyBorder="1"/>
    <xf numFmtId="166" fontId="3" fillId="0" borderId="3" xfId="0" applyNumberFormat="1" applyFont="1" applyBorder="1" applyAlignment="1">
      <alignment horizontal="center"/>
    </xf>
    <xf numFmtId="166" fontId="3" fillId="2" borderId="3" xfId="0" applyNumberFormat="1" applyFont="1" applyFill="1" applyBorder="1" applyAlignment="1">
      <alignment horizontal="center"/>
    </xf>
    <xf numFmtId="0" fontId="3" fillId="0" borderId="1" xfId="0" applyFont="1" applyBorder="1"/>
    <xf numFmtId="166" fontId="3" fillId="0" borderId="1" xfId="0" applyNumberFormat="1" applyFont="1" applyBorder="1" applyAlignment="1">
      <alignment horizontal="center"/>
    </xf>
    <xf numFmtId="166" fontId="3" fillId="2" borderId="1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165" fontId="2" fillId="0" borderId="7" xfId="2" applyNumberFormat="1" applyFont="1" applyBorder="1"/>
    <xf numFmtId="164" fontId="2" fillId="0" borderId="7" xfId="1" applyNumberFormat="1" applyFont="1" applyBorder="1"/>
    <xf numFmtId="166" fontId="2" fillId="0" borderId="7" xfId="0" applyNumberFormat="1" applyFont="1" applyBorder="1" applyAlignment="1">
      <alignment horizontal="center"/>
    </xf>
    <xf numFmtId="165" fontId="2" fillId="0" borderId="7" xfId="2" applyNumberFormat="1" applyFont="1" applyFill="1" applyBorder="1"/>
    <xf numFmtId="164" fontId="2" fillId="0" borderId="7" xfId="1" applyNumberFormat="1" applyFont="1" applyFill="1" applyBorder="1"/>
    <xf numFmtId="0" fontId="3" fillId="0" borderId="2" xfId="0" applyFont="1" applyBorder="1"/>
    <xf numFmtId="0" fontId="3" fillId="0" borderId="5" xfId="0" applyFont="1" applyBorder="1"/>
    <xf numFmtId="164" fontId="2" fillId="0" borderId="0" xfId="1" applyNumberFormat="1" applyFont="1" applyAlignment="1">
      <alignment horizontal="left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4" fontId="2" fillId="0" borderId="5" xfId="1" quotePrefix="1" applyNumberFormat="1" applyFont="1" applyBorder="1" applyAlignment="1">
      <alignment horizontal="center"/>
    </xf>
    <xf numFmtId="164" fontId="2" fillId="0" borderId="8" xfId="1" quotePrefix="1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/>
    <xf numFmtId="165" fontId="2" fillId="0" borderId="13" xfId="2" applyNumberFormat="1" applyFont="1" applyBorder="1"/>
    <xf numFmtId="164" fontId="2" fillId="0" borderId="13" xfId="1" applyNumberFormat="1" applyFont="1" applyBorder="1"/>
    <xf numFmtId="166" fontId="2" fillId="0" borderId="13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6" fontId="2" fillId="2" borderId="1" xfId="0" applyNumberFormat="1" applyFont="1" applyFill="1" applyBorder="1" applyAlignment="1">
      <alignment horizontal="center"/>
    </xf>
    <xf numFmtId="166" fontId="2" fillId="0" borderId="0" xfId="0" applyNumberFormat="1" applyFont="1"/>
    <xf numFmtId="9" fontId="2" fillId="0" borderId="7" xfId="3" applyFont="1" applyBorder="1" applyAlignment="1">
      <alignment horizontal="center"/>
    </xf>
    <xf numFmtId="9" fontId="2" fillId="0" borderId="13" xfId="3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165" fontId="2" fillId="0" borderId="16" xfId="2" applyNumberFormat="1" applyFont="1" applyBorder="1"/>
    <xf numFmtId="164" fontId="2" fillId="0" borderId="16" xfId="1" applyNumberFormat="1" applyFont="1" applyBorder="1"/>
    <xf numFmtId="166" fontId="2" fillId="0" borderId="16" xfId="0" applyNumberFormat="1" applyFont="1" applyBorder="1" applyAlignment="1">
      <alignment horizontal="center"/>
    </xf>
    <xf numFmtId="9" fontId="2" fillId="0" borderId="16" xfId="3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6" fillId="0" borderId="0" xfId="0" applyFont="1"/>
    <xf numFmtId="0" fontId="10" fillId="0" borderId="7" xfId="5" applyFont="1" applyBorder="1" applyAlignment="1">
      <alignment horizontal="center" vertical="center" wrapText="1"/>
    </xf>
    <xf numFmtId="0" fontId="11" fillId="0" borderId="7" xfId="5" applyFont="1" applyBorder="1" applyAlignment="1">
      <alignment horizontal="center" vertical="center"/>
    </xf>
    <xf numFmtId="6" fontId="11" fillId="0" borderId="7" xfId="5" applyNumberFormat="1" applyFont="1" applyBorder="1" applyAlignment="1">
      <alignment horizontal="center" vertical="center"/>
    </xf>
    <xf numFmtId="3" fontId="11" fillId="0" borderId="7" xfId="5" applyNumberFormat="1" applyFont="1" applyBorder="1" applyAlignment="1">
      <alignment horizontal="center" vertical="center" wrapText="1"/>
    </xf>
    <xf numFmtId="167" fontId="11" fillId="0" borderId="7" xfId="5" applyNumberFormat="1" applyFont="1" applyBorder="1" applyAlignment="1">
      <alignment horizontal="center" vertical="center"/>
    </xf>
    <xf numFmtId="10" fontId="6" fillId="0" borderId="0" xfId="3" applyNumberFormat="1" applyFont="1"/>
    <xf numFmtId="167" fontId="6" fillId="0" borderId="0" xfId="0" applyNumberFormat="1" applyFont="1"/>
    <xf numFmtId="9" fontId="2" fillId="0" borderId="7" xfId="3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4" fontId="2" fillId="0" borderId="6" xfId="1" quotePrefix="1" applyNumberFormat="1" applyFont="1" applyBorder="1" applyAlignment="1">
      <alignment horizontal="center"/>
    </xf>
    <xf numFmtId="164" fontId="2" fillId="0" borderId="9" xfId="1" quotePrefix="1" applyNumberFormat="1" applyFont="1" applyBorder="1" applyAlignment="1">
      <alignment horizontal="center"/>
    </xf>
    <xf numFmtId="166" fontId="2" fillId="2" borderId="0" xfId="0" applyNumberFormat="1" applyFont="1" applyFill="1" applyAlignment="1">
      <alignment horizontal="center"/>
    </xf>
    <xf numFmtId="166" fontId="2" fillId="0" borderId="11" xfId="0" applyNumberFormat="1" applyFont="1" applyBorder="1" applyAlignment="1">
      <alignment horizontal="center"/>
    </xf>
    <xf numFmtId="166" fontId="2" fillId="0" borderId="14" xfId="0" applyNumberFormat="1" applyFont="1" applyBorder="1" applyAlignment="1">
      <alignment horizontal="center"/>
    </xf>
    <xf numFmtId="166" fontId="2" fillId="0" borderId="17" xfId="0" applyNumberFormat="1" applyFont="1" applyBorder="1" applyAlignment="1">
      <alignment horizontal="center"/>
    </xf>
    <xf numFmtId="166" fontId="3" fillId="0" borderId="4" xfId="0" applyNumberFormat="1" applyFont="1" applyBorder="1" applyAlignment="1">
      <alignment horizontal="center"/>
    </xf>
    <xf numFmtId="166" fontId="3" fillId="0" borderId="6" xfId="0" applyNumberFormat="1" applyFont="1" applyBorder="1" applyAlignment="1">
      <alignment horizontal="center"/>
    </xf>
    <xf numFmtId="9" fontId="2" fillId="0" borderId="0" xfId="3" applyFont="1"/>
    <xf numFmtId="168" fontId="2" fillId="0" borderId="0" xfId="3" applyNumberFormat="1" applyFont="1"/>
    <xf numFmtId="44" fontId="2" fillId="0" borderId="0" xfId="2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0" borderId="18" xfId="5" applyFont="1" applyBorder="1" applyAlignment="1">
      <alignment horizontal="center"/>
    </xf>
    <xf numFmtId="0" fontId="6" fillId="0" borderId="19" xfId="5" applyFont="1" applyBorder="1" applyAlignment="1">
      <alignment horizontal="center"/>
    </xf>
    <xf numFmtId="0" fontId="6" fillId="0" borderId="20" xfId="5" applyFont="1" applyBorder="1" applyAlignment="1">
      <alignment horizontal="center"/>
    </xf>
    <xf numFmtId="0" fontId="9" fillId="0" borderId="16" xfId="5" applyFont="1" applyBorder="1" applyAlignment="1">
      <alignment horizontal="center" vertical="center"/>
    </xf>
  </cellXfs>
  <cellStyles count="6">
    <cellStyle name="Comma" xfId="1" builtinId="3"/>
    <cellStyle name="Currency" xfId="2" builtinId="4"/>
    <cellStyle name="Normal" xfId="0" builtinId="0"/>
    <cellStyle name="Normal 2" xfId="4" xr:uid="{863CC844-8C9F-4623-BD55-756D8933496E}"/>
    <cellStyle name="Normal 4" xfId="5" xr:uid="{DD6BF09C-526A-4768-9FA6-1B1525CAE40B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6A6BC-E466-4A0B-9A6A-ADC74DDCF7D4}">
  <dimension ref="B1:R54"/>
  <sheetViews>
    <sheetView showGridLines="0" tabSelected="1" zoomScale="80" zoomScaleNormal="8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U43" sqref="U43"/>
    </sheetView>
  </sheetViews>
  <sheetFormatPr defaultColWidth="9.140625" defaultRowHeight="15.75" x14ac:dyDescent="0.25"/>
  <cols>
    <col min="1" max="2" width="9.140625" style="1"/>
    <col min="3" max="3" width="12.28515625" style="1" customWidth="1"/>
    <col min="4" max="4" width="15.5703125" style="1" customWidth="1"/>
    <col min="5" max="6" width="17.7109375" style="1" customWidth="1"/>
    <col min="7" max="7" width="12.7109375" style="1" customWidth="1"/>
    <col min="8" max="9" width="17.7109375" style="1" customWidth="1"/>
    <col min="10" max="10" width="1.5703125" style="1" customWidth="1"/>
    <col min="11" max="12" width="17.7109375" style="1" customWidth="1"/>
    <col min="13" max="16384" width="9.140625" style="1"/>
  </cols>
  <sheetData>
    <row r="1" spans="2:18" ht="16.5" thickBot="1" x14ac:dyDescent="0.3"/>
    <row r="2" spans="2:18" x14ac:dyDescent="0.25">
      <c r="B2" s="70" t="s">
        <v>42</v>
      </c>
      <c r="C2" s="71"/>
      <c r="D2" s="71"/>
      <c r="E2" s="71"/>
      <c r="F2" s="71"/>
      <c r="G2" s="71"/>
      <c r="H2" s="71"/>
      <c r="I2" s="71"/>
      <c r="J2" s="71"/>
      <c r="K2" s="71"/>
      <c r="L2" s="72"/>
    </row>
    <row r="3" spans="2:18" s="3" customFormat="1" ht="76.5" customHeight="1" x14ac:dyDescent="0.25">
      <c r="B3" s="26" t="s">
        <v>0</v>
      </c>
      <c r="C3" s="57" t="s">
        <v>1</v>
      </c>
      <c r="D3" s="57" t="s">
        <v>23</v>
      </c>
      <c r="E3" s="57" t="s">
        <v>24</v>
      </c>
      <c r="F3" s="57" t="s">
        <v>9</v>
      </c>
      <c r="G3" s="57" t="s">
        <v>31</v>
      </c>
      <c r="H3" s="57" t="s">
        <v>25</v>
      </c>
      <c r="I3" s="57" t="s">
        <v>22</v>
      </c>
      <c r="J3" s="58"/>
      <c r="K3" s="57" t="s">
        <v>28</v>
      </c>
      <c r="L3" s="27" t="s">
        <v>41</v>
      </c>
    </row>
    <row r="4" spans="2:18" s="2" customFormat="1" ht="16.5" thickBot="1" x14ac:dyDescent="0.3">
      <c r="B4" s="28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/>
      <c r="H4" s="4" t="s">
        <v>7</v>
      </c>
      <c r="I4" s="4" t="s">
        <v>8</v>
      </c>
      <c r="J4" s="7"/>
      <c r="K4" s="4" t="s">
        <v>26</v>
      </c>
      <c r="L4" s="59" t="s">
        <v>27</v>
      </c>
      <c r="R4" s="25"/>
    </row>
    <row r="5" spans="2:18" s="2" customFormat="1" ht="4.5" customHeight="1" x14ac:dyDescent="0.25">
      <c r="B5" s="29"/>
      <c r="C5" s="5"/>
      <c r="D5" s="5"/>
      <c r="E5" s="5"/>
      <c r="F5" s="5"/>
      <c r="G5" s="5"/>
      <c r="H5" s="5"/>
      <c r="I5" s="5"/>
      <c r="J5" s="8"/>
      <c r="K5" s="5"/>
      <c r="L5" s="60"/>
    </row>
    <row r="6" spans="2:18" x14ac:dyDescent="0.25">
      <c r="B6" s="30">
        <v>2022</v>
      </c>
      <c r="C6" s="17" t="s">
        <v>10</v>
      </c>
      <c r="D6" s="18">
        <v>28062246</v>
      </c>
      <c r="E6" s="19">
        <v>440706130</v>
      </c>
      <c r="F6" s="20">
        <f>(D6/E6)*100</f>
        <v>6.3675642542117581</v>
      </c>
      <c r="G6" s="39">
        <f>(F6-$F$43)/$F$43</f>
        <v>0.68559906635493939</v>
      </c>
      <c r="H6" s="16">
        <v>2.6120000000000001</v>
      </c>
      <c r="I6" s="20">
        <f t="shared" ref="I6:I41" si="0">+F6-H6</f>
        <v>3.755564254211758</v>
      </c>
      <c r="J6" s="61"/>
      <c r="K6" s="20">
        <v>3.38</v>
      </c>
      <c r="L6" s="62">
        <f t="shared" ref="L6:L41" si="1">+F6-K6</f>
        <v>2.9875642542117582</v>
      </c>
      <c r="P6" s="38"/>
    </row>
    <row r="7" spans="2:18" x14ac:dyDescent="0.25">
      <c r="B7" s="30">
        <v>2022</v>
      </c>
      <c r="C7" s="17" t="s">
        <v>13</v>
      </c>
      <c r="D7" s="18">
        <v>32296542</v>
      </c>
      <c r="E7" s="19">
        <v>530871212</v>
      </c>
      <c r="F7" s="20">
        <f t="shared" ref="F7:F29" si="2">(D7/E7)*100</f>
        <v>6.0836868283601717</v>
      </c>
      <c r="G7" s="39">
        <f t="shared" ref="G7:G41" si="3">(F7-$F$43)/$F$43</f>
        <v>0.61045203919173863</v>
      </c>
      <c r="H7" s="16">
        <v>2.6120000000000001</v>
      </c>
      <c r="I7" s="20">
        <f t="shared" si="0"/>
        <v>3.4716868283601716</v>
      </c>
      <c r="J7" s="61"/>
      <c r="K7" s="20">
        <v>3.38</v>
      </c>
      <c r="L7" s="62">
        <f t="shared" si="1"/>
        <v>2.7036868283601718</v>
      </c>
      <c r="P7" s="38"/>
    </row>
    <row r="8" spans="2:18" x14ac:dyDescent="0.25">
      <c r="B8" s="30">
        <v>2023</v>
      </c>
      <c r="C8" s="17" t="s">
        <v>11</v>
      </c>
      <c r="D8" s="18">
        <v>20863053</v>
      </c>
      <c r="E8" s="19">
        <v>499846850</v>
      </c>
      <c r="F8" s="20">
        <f t="shared" si="2"/>
        <v>4.1738890622197582</v>
      </c>
      <c r="G8" s="39">
        <f t="shared" si="3"/>
        <v>0.10489713577576523</v>
      </c>
      <c r="H8" s="16">
        <v>2.6120000000000001</v>
      </c>
      <c r="I8" s="20">
        <f t="shared" si="0"/>
        <v>1.5618890622197581</v>
      </c>
      <c r="J8" s="61"/>
      <c r="K8" s="20">
        <v>3.38</v>
      </c>
      <c r="L8" s="62">
        <f t="shared" si="1"/>
        <v>0.7938890622197583</v>
      </c>
    </row>
    <row r="9" spans="2:18" x14ac:dyDescent="0.25">
      <c r="B9" s="30">
        <v>2023</v>
      </c>
      <c r="C9" s="17" t="s">
        <v>12</v>
      </c>
      <c r="D9" s="18">
        <v>14588781</v>
      </c>
      <c r="E9" s="19">
        <v>421121053</v>
      </c>
      <c r="F9" s="20">
        <f t="shared" si="2"/>
        <v>3.464272540180982</v>
      </c>
      <c r="G9" s="39">
        <f t="shared" si="3"/>
        <v>-8.2950037690514858E-2</v>
      </c>
      <c r="H9" s="16">
        <v>2.6120000000000001</v>
      </c>
      <c r="I9" s="20">
        <f t="shared" si="0"/>
        <v>0.85227254018098186</v>
      </c>
      <c r="J9" s="61"/>
      <c r="K9" s="20">
        <v>3.38</v>
      </c>
      <c r="L9" s="62">
        <f t="shared" si="1"/>
        <v>8.427254018098207E-2</v>
      </c>
    </row>
    <row r="10" spans="2:18" x14ac:dyDescent="0.25">
      <c r="B10" s="30">
        <v>2023</v>
      </c>
      <c r="C10" s="17" t="s">
        <v>14</v>
      </c>
      <c r="D10" s="18">
        <v>14261261</v>
      </c>
      <c r="E10" s="19">
        <v>451733027</v>
      </c>
      <c r="F10" s="20">
        <f t="shared" si="2"/>
        <v>3.1570109218514149</v>
      </c>
      <c r="G10" s="39">
        <f t="shared" si="3"/>
        <v>-0.16428724549967885</v>
      </c>
      <c r="H10" s="16">
        <v>2.6120000000000001</v>
      </c>
      <c r="I10" s="20">
        <f t="shared" si="0"/>
        <v>0.54501092185141475</v>
      </c>
      <c r="J10" s="61"/>
      <c r="K10" s="20">
        <v>3.38</v>
      </c>
      <c r="L10" s="62">
        <f t="shared" si="1"/>
        <v>-0.22298907814858504</v>
      </c>
    </row>
    <row r="11" spans="2:18" x14ac:dyDescent="0.25">
      <c r="B11" s="30">
        <v>2023</v>
      </c>
      <c r="C11" s="17" t="s">
        <v>15</v>
      </c>
      <c r="D11" s="21">
        <v>13597999</v>
      </c>
      <c r="E11" s="22">
        <v>388944272</v>
      </c>
      <c r="F11" s="20">
        <f t="shared" si="2"/>
        <v>3.49613041736735</v>
      </c>
      <c r="G11" s="39">
        <f t="shared" si="3"/>
        <v>-7.4516733227843246E-2</v>
      </c>
      <c r="H11" s="16">
        <v>2.6120000000000001</v>
      </c>
      <c r="I11" s="20">
        <f t="shared" si="0"/>
        <v>0.88413041736734987</v>
      </c>
      <c r="J11" s="61"/>
      <c r="K11" s="20">
        <v>3.38</v>
      </c>
      <c r="L11" s="62">
        <f t="shared" si="1"/>
        <v>0.11613041736735008</v>
      </c>
    </row>
    <row r="12" spans="2:18" x14ac:dyDescent="0.25">
      <c r="B12" s="30">
        <v>2023</v>
      </c>
      <c r="C12" s="17" t="s">
        <v>16</v>
      </c>
      <c r="D12" s="18">
        <v>12336153</v>
      </c>
      <c r="E12" s="19">
        <v>398514364</v>
      </c>
      <c r="F12" s="20">
        <f t="shared" si="2"/>
        <v>3.0955353468764808</v>
      </c>
      <c r="G12" s="39">
        <f t="shared" si="3"/>
        <v>-0.18056084206571923</v>
      </c>
      <c r="H12" s="16">
        <v>2.6120000000000001</v>
      </c>
      <c r="I12" s="20">
        <f t="shared" si="0"/>
        <v>0.4835353468764807</v>
      </c>
      <c r="J12" s="61"/>
      <c r="K12" s="20">
        <v>3.38</v>
      </c>
      <c r="L12" s="62">
        <f t="shared" si="1"/>
        <v>-0.2844646531235191</v>
      </c>
    </row>
    <row r="13" spans="2:18" x14ac:dyDescent="0.25">
      <c r="B13" s="30">
        <v>2023</v>
      </c>
      <c r="C13" s="17" t="s">
        <v>17</v>
      </c>
      <c r="D13" s="18">
        <v>13457845</v>
      </c>
      <c r="E13" s="19">
        <v>417684971</v>
      </c>
      <c r="F13" s="20">
        <f t="shared" si="2"/>
        <v>3.2220084356350953</v>
      </c>
      <c r="G13" s="39">
        <f t="shared" si="3"/>
        <v>-0.14708133376086963</v>
      </c>
      <c r="H13" s="16">
        <v>2.6120000000000001</v>
      </c>
      <c r="I13" s="20">
        <f t="shared" si="0"/>
        <v>0.61000843563509521</v>
      </c>
      <c r="J13" s="61"/>
      <c r="K13" s="20">
        <v>3.38</v>
      </c>
      <c r="L13" s="62">
        <f t="shared" si="1"/>
        <v>-0.15799156436490458</v>
      </c>
    </row>
    <row r="14" spans="2:18" x14ac:dyDescent="0.25">
      <c r="B14" s="30">
        <v>2023</v>
      </c>
      <c r="C14" s="17" t="s">
        <v>18</v>
      </c>
      <c r="D14" s="21">
        <v>16391425</v>
      </c>
      <c r="E14" s="22">
        <v>478933865</v>
      </c>
      <c r="F14" s="20">
        <f t="shared" si="2"/>
        <v>3.4224819328656162</v>
      </c>
      <c r="G14" s="56">
        <f t="shared" si="3"/>
        <v>-9.4012699308195932E-2</v>
      </c>
      <c r="H14" s="16">
        <v>2.6120000000000001</v>
      </c>
      <c r="I14" s="20">
        <f t="shared" si="0"/>
        <v>0.81048193286561609</v>
      </c>
      <c r="J14" s="61"/>
      <c r="K14" s="20">
        <v>3.38</v>
      </c>
      <c r="L14" s="62">
        <f t="shared" si="1"/>
        <v>4.2481932865616301E-2</v>
      </c>
    </row>
    <row r="15" spans="2:18" x14ac:dyDescent="0.25">
      <c r="B15" s="30">
        <v>2023</v>
      </c>
      <c r="C15" s="17" t="s">
        <v>19</v>
      </c>
      <c r="D15" s="21">
        <v>16708140</v>
      </c>
      <c r="E15" s="22">
        <v>467128731</v>
      </c>
      <c r="F15" s="20">
        <f t="shared" si="2"/>
        <v>3.5767742147292587</v>
      </c>
      <c r="G15" s="56">
        <f t="shared" si="3"/>
        <v>-5.3168992692576758E-2</v>
      </c>
      <c r="H15" s="16">
        <v>2.6120000000000001</v>
      </c>
      <c r="I15" s="20">
        <f t="shared" si="0"/>
        <v>0.96477421472925862</v>
      </c>
      <c r="J15" s="61"/>
      <c r="K15" s="20">
        <v>3.38</v>
      </c>
      <c r="L15" s="62">
        <f t="shared" si="1"/>
        <v>0.19677421472925882</v>
      </c>
    </row>
    <row r="16" spans="2:18" x14ac:dyDescent="0.25">
      <c r="B16" s="30">
        <v>2023</v>
      </c>
      <c r="C16" s="17" t="s">
        <v>20</v>
      </c>
      <c r="D16" s="21">
        <v>13661588</v>
      </c>
      <c r="E16" s="22">
        <v>411034614</v>
      </c>
      <c r="F16" s="20">
        <f t="shared" si="2"/>
        <v>3.3237074286887185</v>
      </c>
      <c r="G16" s="56">
        <f t="shared" si="3"/>
        <v>-0.12015993636357783</v>
      </c>
      <c r="H16" s="16">
        <v>2.6120000000000001</v>
      </c>
      <c r="I16" s="20">
        <f t="shared" si="0"/>
        <v>0.71170742868871839</v>
      </c>
      <c r="J16" s="61"/>
      <c r="K16" s="20">
        <v>3.38</v>
      </c>
      <c r="L16" s="62">
        <f t="shared" si="1"/>
        <v>-5.6292571311281403E-2</v>
      </c>
    </row>
    <row r="17" spans="2:12" x14ac:dyDescent="0.25">
      <c r="B17" s="30">
        <v>2023</v>
      </c>
      <c r="C17" s="17" t="s">
        <v>21</v>
      </c>
      <c r="D17" s="21">
        <v>13451852</v>
      </c>
      <c r="E17" s="22">
        <v>385659292</v>
      </c>
      <c r="F17" s="20">
        <f t="shared" si="2"/>
        <v>3.4880144933730781</v>
      </c>
      <c r="G17" s="56">
        <f t="shared" si="3"/>
        <v>-7.6665151894887512E-2</v>
      </c>
      <c r="H17" s="16">
        <v>2.6120000000000001</v>
      </c>
      <c r="I17" s="20">
        <f t="shared" si="0"/>
        <v>0.87601449337307802</v>
      </c>
      <c r="J17" s="61"/>
      <c r="K17" s="20">
        <v>3.38</v>
      </c>
      <c r="L17" s="62">
        <f t="shared" si="1"/>
        <v>0.10801449337307822</v>
      </c>
    </row>
    <row r="18" spans="2:12" x14ac:dyDescent="0.25">
      <c r="B18" s="30">
        <v>2023</v>
      </c>
      <c r="C18" s="17" t="s">
        <v>10</v>
      </c>
      <c r="D18" s="21">
        <v>16265612</v>
      </c>
      <c r="E18" s="22">
        <v>443997586</v>
      </c>
      <c r="F18" s="20">
        <f t="shared" si="2"/>
        <v>3.66344604405124</v>
      </c>
      <c r="G18" s="56">
        <f t="shared" si="3"/>
        <v>-3.0225532877817297E-2</v>
      </c>
      <c r="H18" s="16">
        <v>2.6120000000000001</v>
      </c>
      <c r="I18" s="20">
        <f t="shared" si="0"/>
        <v>1.0514460440512399</v>
      </c>
      <c r="J18" s="61"/>
      <c r="K18" s="20">
        <v>3.38</v>
      </c>
      <c r="L18" s="62">
        <f t="shared" si="1"/>
        <v>0.28344604405124008</v>
      </c>
    </row>
    <row r="19" spans="2:12" x14ac:dyDescent="0.25">
      <c r="B19" s="30">
        <v>2023</v>
      </c>
      <c r="C19" s="17" t="s">
        <v>13</v>
      </c>
      <c r="D19" s="21">
        <v>17795663</v>
      </c>
      <c r="E19" s="22">
        <v>463175334</v>
      </c>
      <c r="F19" s="20">
        <f t="shared" si="2"/>
        <v>3.8421007540094956</v>
      </c>
      <c r="G19" s="56">
        <f t="shared" si="3"/>
        <v>1.7067309452962819E-2</v>
      </c>
      <c r="H19" s="16">
        <v>2.6120000000000001</v>
      </c>
      <c r="I19" s="20">
        <f t="shared" si="0"/>
        <v>1.2301007540094955</v>
      </c>
      <c r="J19" s="61"/>
      <c r="K19" s="20">
        <v>3.38</v>
      </c>
      <c r="L19" s="62">
        <f t="shared" si="1"/>
        <v>0.46210075400949568</v>
      </c>
    </row>
    <row r="20" spans="2:12" x14ac:dyDescent="0.25">
      <c r="B20" s="30">
        <v>2024</v>
      </c>
      <c r="C20" s="17" t="s">
        <v>11</v>
      </c>
      <c r="D20" s="21">
        <v>24185079</v>
      </c>
      <c r="E20" s="22">
        <v>617468853</v>
      </c>
      <c r="F20" s="20">
        <f t="shared" si="2"/>
        <v>3.9168095495822524</v>
      </c>
      <c r="G20" s="56">
        <f t="shared" si="3"/>
        <v>3.6843957326228707E-2</v>
      </c>
      <c r="H20" s="16">
        <v>2.6120000000000001</v>
      </c>
      <c r="I20" s="20">
        <f t="shared" si="0"/>
        <v>1.3048095495822523</v>
      </c>
      <c r="J20" s="61"/>
      <c r="K20" s="20">
        <v>3.38</v>
      </c>
      <c r="L20" s="62">
        <f t="shared" si="1"/>
        <v>0.53680954958225247</v>
      </c>
    </row>
    <row r="21" spans="2:12" x14ac:dyDescent="0.25">
      <c r="B21" s="30">
        <v>2024</v>
      </c>
      <c r="C21" s="17" t="s">
        <v>12</v>
      </c>
      <c r="D21" s="21">
        <v>18502948</v>
      </c>
      <c r="E21" s="22">
        <v>436331073</v>
      </c>
      <c r="F21" s="20">
        <f t="shared" si="2"/>
        <v>4.2405753669530659</v>
      </c>
      <c r="G21" s="56">
        <f t="shared" si="3"/>
        <v>0.12255009827595115</v>
      </c>
      <c r="H21" s="16">
        <v>2.6120000000000001</v>
      </c>
      <c r="I21" s="20">
        <f t="shared" si="0"/>
        <v>1.6285753669530658</v>
      </c>
      <c r="J21" s="61"/>
      <c r="K21" s="20">
        <v>3.38</v>
      </c>
      <c r="L21" s="62">
        <f t="shared" si="1"/>
        <v>0.86057536695306602</v>
      </c>
    </row>
    <row r="22" spans="2:12" x14ac:dyDescent="0.25">
      <c r="B22" s="30">
        <v>2024</v>
      </c>
      <c r="C22" s="17" t="s">
        <v>14</v>
      </c>
      <c r="D22" s="21">
        <v>15124068</v>
      </c>
      <c r="E22" s="22">
        <v>425311577</v>
      </c>
      <c r="F22" s="20">
        <f t="shared" si="2"/>
        <v>3.5559972542200518</v>
      </c>
      <c r="G22" s="56">
        <f t="shared" si="3"/>
        <v>-5.8668996122121737E-2</v>
      </c>
      <c r="H22" s="16">
        <v>2.6120000000000001</v>
      </c>
      <c r="I22" s="20">
        <f t="shared" si="0"/>
        <v>0.94399725422005165</v>
      </c>
      <c r="J22" s="61"/>
      <c r="K22" s="20">
        <v>3.38</v>
      </c>
      <c r="L22" s="62">
        <f t="shared" si="1"/>
        <v>0.17599725422005186</v>
      </c>
    </row>
    <row r="23" spans="2:12" x14ac:dyDescent="0.25">
      <c r="B23" s="30">
        <v>2024</v>
      </c>
      <c r="C23" s="17" t="s">
        <v>15</v>
      </c>
      <c r="D23" s="21">
        <v>12657058</v>
      </c>
      <c r="E23" s="22">
        <v>397483028</v>
      </c>
      <c r="F23" s="20">
        <f t="shared" si="2"/>
        <v>3.1843014942514727</v>
      </c>
      <c r="G23" s="56">
        <f t="shared" si="3"/>
        <v>-0.15706298179045872</v>
      </c>
      <c r="H23" s="16">
        <v>2.6120000000000001</v>
      </c>
      <c r="I23" s="20">
        <f t="shared" si="0"/>
        <v>0.57230149425147259</v>
      </c>
      <c r="J23" s="61"/>
      <c r="K23" s="20">
        <v>3.38</v>
      </c>
      <c r="L23" s="62">
        <f t="shared" si="1"/>
        <v>-0.19569850574852721</v>
      </c>
    </row>
    <row r="24" spans="2:12" x14ac:dyDescent="0.25">
      <c r="B24" s="30">
        <v>2024</v>
      </c>
      <c r="C24" s="17" t="s">
        <v>16</v>
      </c>
      <c r="D24" s="21">
        <v>12566487</v>
      </c>
      <c r="E24" s="22">
        <v>411878407</v>
      </c>
      <c r="F24" s="20">
        <f t="shared" si="2"/>
        <v>3.0510186468697302</v>
      </c>
      <c r="G24" s="56">
        <f t="shared" si="3"/>
        <v>-0.19234514528950672</v>
      </c>
      <c r="H24" s="16">
        <v>2.6120000000000001</v>
      </c>
      <c r="I24" s="20">
        <f t="shared" si="0"/>
        <v>0.43901864686973013</v>
      </c>
      <c r="J24" s="61"/>
      <c r="K24" s="20">
        <v>3.38</v>
      </c>
      <c r="L24" s="62">
        <f t="shared" si="1"/>
        <v>-0.32898135313026966</v>
      </c>
    </row>
    <row r="25" spans="2:12" x14ac:dyDescent="0.25">
      <c r="B25" s="30">
        <v>2024</v>
      </c>
      <c r="C25" s="17" t="s">
        <v>17</v>
      </c>
      <c r="D25" s="18">
        <v>16824281</v>
      </c>
      <c r="E25" s="19">
        <v>457765100</v>
      </c>
      <c r="F25" s="20">
        <f t="shared" si="2"/>
        <v>3.6753087992072788</v>
      </c>
      <c r="G25" s="39">
        <f t="shared" si="3"/>
        <v>-2.7085266330496589E-2</v>
      </c>
      <c r="H25" s="16">
        <v>2.6120000000000001</v>
      </c>
      <c r="I25" s="20">
        <f t="shared" si="0"/>
        <v>1.0633087992072787</v>
      </c>
      <c r="J25" s="61"/>
      <c r="K25" s="20">
        <v>3.38</v>
      </c>
      <c r="L25" s="62">
        <f t="shared" si="1"/>
        <v>0.29530879920727893</v>
      </c>
    </row>
    <row r="26" spans="2:12" x14ac:dyDescent="0.25">
      <c r="B26" s="30">
        <v>2024</v>
      </c>
      <c r="C26" s="17" t="s">
        <v>18</v>
      </c>
      <c r="D26" s="21">
        <v>18576640</v>
      </c>
      <c r="E26" s="22">
        <v>477823165</v>
      </c>
      <c r="F26" s="20">
        <f t="shared" si="2"/>
        <v>3.8877646294105479</v>
      </c>
      <c r="G26" s="39">
        <f t="shared" si="3"/>
        <v>2.9155288885797034E-2</v>
      </c>
      <c r="H26" s="16">
        <v>2.6120000000000001</v>
      </c>
      <c r="I26" s="20">
        <f t="shared" si="0"/>
        <v>1.2757646294105478</v>
      </c>
      <c r="J26" s="61"/>
      <c r="K26" s="20">
        <v>3.38</v>
      </c>
      <c r="L26" s="62">
        <f t="shared" si="1"/>
        <v>0.50776462941054801</v>
      </c>
    </row>
    <row r="27" spans="2:12" x14ac:dyDescent="0.25">
      <c r="B27" s="30">
        <v>2024</v>
      </c>
      <c r="C27" s="17" t="s">
        <v>19</v>
      </c>
      <c r="D27" s="18">
        <v>16584826</v>
      </c>
      <c r="E27" s="19">
        <v>463052563</v>
      </c>
      <c r="F27" s="20">
        <f t="shared" si="2"/>
        <v>3.5816292415165831</v>
      </c>
      <c r="G27" s="39">
        <f t="shared" si="3"/>
        <v>-5.1883787189635933E-2</v>
      </c>
      <c r="H27" s="16">
        <v>2.6120000000000001</v>
      </c>
      <c r="I27" s="20">
        <f t="shared" si="0"/>
        <v>0.96962924151658303</v>
      </c>
      <c r="J27" s="61"/>
      <c r="K27" s="20">
        <v>3.38</v>
      </c>
      <c r="L27" s="62">
        <f t="shared" si="1"/>
        <v>0.20162924151658324</v>
      </c>
    </row>
    <row r="28" spans="2:12" x14ac:dyDescent="0.25">
      <c r="B28" s="30">
        <v>2024</v>
      </c>
      <c r="C28" s="17" t="s">
        <v>20</v>
      </c>
      <c r="D28" s="18">
        <v>13306331</v>
      </c>
      <c r="E28" s="19">
        <v>399193129</v>
      </c>
      <c r="F28" s="20">
        <f t="shared" si="2"/>
        <v>3.3333066211167175</v>
      </c>
      <c r="G28" s="39">
        <f t="shared" si="3"/>
        <v>-0.11761887212795678</v>
      </c>
      <c r="H28" s="16">
        <v>2.6120000000000001</v>
      </c>
      <c r="I28" s="20">
        <f t="shared" si="0"/>
        <v>0.72130662111671739</v>
      </c>
      <c r="J28" s="61"/>
      <c r="K28" s="20">
        <v>3.38</v>
      </c>
      <c r="L28" s="62">
        <f t="shared" si="1"/>
        <v>-4.6693378883282399E-2</v>
      </c>
    </row>
    <row r="29" spans="2:12" ht="16.5" thickBot="1" x14ac:dyDescent="0.3">
      <c r="B29" s="31">
        <v>2024</v>
      </c>
      <c r="C29" s="32" t="s">
        <v>21</v>
      </c>
      <c r="D29" s="33">
        <v>15436148</v>
      </c>
      <c r="E29" s="34">
        <v>399930296</v>
      </c>
      <c r="F29" s="35">
        <f t="shared" si="2"/>
        <v>3.8597095929936751</v>
      </c>
      <c r="G29" s="40">
        <f t="shared" si="3"/>
        <v>2.1728658968469473E-2</v>
      </c>
      <c r="H29" s="36">
        <v>2.6120000000000001</v>
      </c>
      <c r="I29" s="35">
        <f t="shared" si="0"/>
        <v>1.247709592993675</v>
      </c>
      <c r="J29" s="37"/>
      <c r="K29" s="35">
        <v>3.38</v>
      </c>
      <c r="L29" s="63">
        <f t="shared" si="1"/>
        <v>0.47970959299367522</v>
      </c>
    </row>
    <row r="30" spans="2:12" x14ac:dyDescent="0.25">
      <c r="B30" s="41">
        <v>2024</v>
      </c>
      <c r="C30" s="42" t="s">
        <v>10</v>
      </c>
      <c r="D30" s="43">
        <v>15114125</v>
      </c>
      <c r="E30" s="44">
        <v>406295923</v>
      </c>
      <c r="F30" s="45">
        <f t="shared" ref="F30:F40" si="4">(D30/E30)*100</f>
        <v>3.7199794889401341</v>
      </c>
      <c r="G30" s="46">
        <f t="shared" si="3"/>
        <v>-1.5260199491582841E-2</v>
      </c>
      <c r="H30" s="47">
        <v>2.6120000000000001</v>
      </c>
      <c r="I30" s="45">
        <f t="shared" si="0"/>
        <v>1.107979488940134</v>
      </c>
      <c r="J30" s="61"/>
      <c r="K30" s="45">
        <v>3.38</v>
      </c>
      <c r="L30" s="64">
        <f t="shared" si="1"/>
        <v>0.33997948894013419</v>
      </c>
    </row>
    <row r="31" spans="2:12" x14ac:dyDescent="0.25">
      <c r="B31" s="30">
        <v>2024</v>
      </c>
      <c r="C31" s="17" t="s">
        <v>13</v>
      </c>
      <c r="D31" s="18">
        <v>20838355</v>
      </c>
      <c r="E31" s="19">
        <v>494553500</v>
      </c>
      <c r="F31" s="20">
        <f t="shared" si="4"/>
        <v>4.2135694116005649</v>
      </c>
      <c r="G31" s="39">
        <f t="shared" si="3"/>
        <v>0.11540117738393353</v>
      </c>
      <c r="H31" s="16">
        <v>2.6120000000000001</v>
      </c>
      <c r="I31" s="20">
        <f t="shared" si="0"/>
        <v>1.6015694116005648</v>
      </c>
      <c r="J31" s="61"/>
      <c r="K31" s="20">
        <v>3.38</v>
      </c>
      <c r="L31" s="62">
        <f t="shared" si="1"/>
        <v>0.83356941160056497</v>
      </c>
    </row>
    <row r="32" spans="2:12" x14ac:dyDescent="0.25">
      <c r="B32" s="30">
        <v>2025</v>
      </c>
      <c r="C32" s="17" t="s">
        <v>11</v>
      </c>
      <c r="D32" s="18">
        <v>30031105</v>
      </c>
      <c r="E32" s="19">
        <v>628318548</v>
      </c>
      <c r="F32" s="20">
        <f t="shared" si="4"/>
        <v>4.7795986757978053</v>
      </c>
      <c r="G32" s="39">
        <f t="shared" si="3"/>
        <v>0.26523844029484384</v>
      </c>
      <c r="H32" s="20">
        <v>3.38</v>
      </c>
      <c r="I32" s="20">
        <f t="shared" si="0"/>
        <v>1.3995986757978054</v>
      </c>
      <c r="J32" s="61"/>
      <c r="K32" s="20">
        <v>3.38</v>
      </c>
      <c r="L32" s="62">
        <f t="shared" si="1"/>
        <v>1.3995986757978054</v>
      </c>
    </row>
    <row r="33" spans="2:13" x14ac:dyDescent="0.25">
      <c r="B33" s="30">
        <v>2025</v>
      </c>
      <c r="C33" s="17" t="s">
        <v>12</v>
      </c>
      <c r="D33" s="18">
        <v>22518821</v>
      </c>
      <c r="E33" s="19">
        <v>486703753</v>
      </c>
      <c r="F33" s="20">
        <f t="shared" si="4"/>
        <v>4.6268024154726417</v>
      </c>
      <c r="G33" s="39">
        <f t="shared" si="3"/>
        <v>0.22479075520454167</v>
      </c>
      <c r="H33" s="20">
        <v>3.38</v>
      </c>
      <c r="I33" s="20">
        <f t="shared" si="0"/>
        <v>1.2468024154726418</v>
      </c>
      <c r="J33" s="61"/>
      <c r="K33" s="20">
        <v>3.38</v>
      </c>
      <c r="L33" s="62">
        <f t="shared" si="1"/>
        <v>1.2468024154726418</v>
      </c>
    </row>
    <row r="34" spans="2:13" x14ac:dyDescent="0.25">
      <c r="B34" s="30">
        <v>2025</v>
      </c>
      <c r="C34" s="17" t="s">
        <v>14</v>
      </c>
      <c r="D34" s="18">
        <v>20361100</v>
      </c>
      <c r="E34" s="19">
        <v>442249970</v>
      </c>
      <c r="F34" s="20">
        <f t="shared" si="4"/>
        <v>4.6039799618301842</v>
      </c>
      <c r="G34" s="39">
        <f t="shared" si="3"/>
        <v>0.2187492760744002</v>
      </c>
      <c r="H34" s="20">
        <v>3.38</v>
      </c>
      <c r="I34" s="20">
        <f t="shared" si="0"/>
        <v>1.2239799618301843</v>
      </c>
      <c r="J34" s="61"/>
      <c r="K34" s="20">
        <v>3.38</v>
      </c>
      <c r="L34" s="62">
        <f t="shared" si="1"/>
        <v>1.2239799618301843</v>
      </c>
    </row>
    <row r="35" spans="2:13" x14ac:dyDescent="0.25">
      <c r="B35" s="30">
        <v>2025</v>
      </c>
      <c r="C35" s="17" t="s">
        <v>15</v>
      </c>
      <c r="D35" s="18">
        <v>14734850</v>
      </c>
      <c r="E35" s="19">
        <v>394135849</v>
      </c>
      <c r="F35" s="20">
        <f t="shared" si="4"/>
        <v>3.7385206236340096</v>
      </c>
      <c r="G35" s="39">
        <f t="shared" si="3"/>
        <v>-1.0352055956402045E-2</v>
      </c>
      <c r="H35" s="20">
        <v>3.38</v>
      </c>
      <c r="I35" s="20">
        <f t="shared" si="0"/>
        <v>0.35852062363400972</v>
      </c>
      <c r="J35" s="61"/>
      <c r="K35" s="20">
        <v>3.38</v>
      </c>
      <c r="L35" s="62">
        <f t="shared" si="1"/>
        <v>0.35852062363400972</v>
      </c>
    </row>
    <row r="36" spans="2:13" x14ac:dyDescent="0.25">
      <c r="B36" s="30">
        <v>2025</v>
      </c>
      <c r="C36" s="17" t="s">
        <v>16</v>
      </c>
      <c r="D36" s="18">
        <v>11994230</v>
      </c>
      <c r="E36" s="19">
        <v>372175164</v>
      </c>
      <c r="F36" s="20">
        <f t="shared" si="4"/>
        <v>3.2227378826385094</v>
      </c>
      <c r="G36" s="39">
        <f t="shared" si="3"/>
        <v>-0.14688823713257931</v>
      </c>
      <c r="H36" s="20">
        <v>3.38</v>
      </c>
      <c r="I36" s="20">
        <f t="shared" si="0"/>
        <v>-0.15726211736149054</v>
      </c>
      <c r="J36" s="61"/>
      <c r="K36" s="20">
        <v>3.38</v>
      </c>
      <c r="L36" s="62">
        <f t="shared" si="1"/>
        <v>-0.15726211736149054</v>
      </c>
    </row>
    <row r="37" spans="2:13" x14ac:dyDescent="0.25">
      <c r="B37" s="30">
        <v>2025</v>
      </c>
      <c r="C37" s="17" t="s">
        <v>17</v>
      </c>
      <c r="D37" s="18">
        <v>22179909</v>
      </c>
      <c r="E37" s="19">
        <v>441328196</v>
      </c>
      <c r="F37" s="20">
        <f t="shared" si="4"/>
        <v>5.0257176407554978</v>
      </c>
      <c r="G37" s="39">
        <f t="shared" si="3"/>
        <v>0.33039018136609055</v>
      </c>
      <c r="H37" s="20">
        <v>3.38</v>
      </c>
      <c r="I37" s="20">
        <f t="shared" si="0"/>
        <v>1.6457176407554979</v>
      </c>
      <c r="J37" s="61"/>
      <c r="K37" s="20">
        <v>3.38</v>
      </c>
      <c r="L37" s="62">
        <f t="shared" si="1"/>
        <v>1.6457176407554979</v>
      </c>
    </row>
    <row r="38" spans="2:13" x14ac:dyDescent="0.25">
      <c r="B38" s="30">
        <v>2025</v>
      </c>
      <c r="C38" s="17" t="s">
        <v>18</v>
      </c>
      <c r="D38" s="18">
        <v>20639408</v>
      </c>
      <c r="E38" s="19">
        <v>504760607</v>
      </c>
      <c r="F38" s="20">
        <f t="shared" si="4"/>
        <v>4.0889498335990391</v>
      </c>
      <c r="G38" s="39">
        <f t="shared" si="3"/>
        <v>8.2412323884736044E-2</v>
      </c>
      <c r="H38" s="20">
        <v>3.38</v>
      </c>
      <c r="I38" s="20">
        <f t="shared" si="0"/>
        <v>0.70894983359903918</v>
      </c>
      <c r="J38" s="61"/>
      <c r="K38" s="20">
        <v>3.38</v>
      </c>
      <c r="L38" s="62">
        <f t="shared" si="1"/>
        <v>0.70894983359903918</v>
      </c>
    </row>
    <row r="39" spans="2:13" x14ac:dyDescent="0.25">
      <c r="B39" s="30">
        <v>2025</v>
      </c>
      <c r="C39" s="17" t="s">
        <v>19</v>
      </c>
      <c r="D39" s="18">
        <v>15396867</v>
      </c>
      <c r="E39" s="19">
        <v>437073485</v>
      </c>
      <c r="F39" s="20">
        <f t="shared" si="4"/>
        <v>3.5227181534473546</v>
      </c>
      <c r="G39" s="39">
        <f t="shared" si="3"/>
        <v>-6.7478521861023655E-2</v>
      </c>
      <c r="H39" s="20">
        <v>3.38</v>
      </c>
      <c r="I39" s="20">
        <f t="shared" si="0"/>
        <v>0.14271815344735472</v>
      </c>
      <c r="J39" s="61"/>
      <c r="K39" s="20">
        <v>3.38</v>
      </c>
      <c r="L39" s="62">
        <f t="shared" si="1"/>
        <v>0.14271815344735472</v>
      </c>
    </row>
    <row r="40" spans="2:13" x14ac:dyDescent="0.25">
      <c r="B40" s="30">
        <v>2025</v>
      </c>
      <c r="C40" s="17" t="s">
        <v>20</v>
      </c>
      <c r="D40" s="18">
        <v>13969963</v>
      </c>
      <c r="E40" s="19">
        <v>362457407</v>
      </c>
      <c r="F40" s="20">
        <f t="shared" si="4"/>
        <v>3.8542357612793934</v>
      </c>
      <c r="G40" s="39">
        <f t="shared" si="3"/>
        <v>2.0279645616013007E-2</v>
      </c>
      <c r="H40" s="20">
        <v>3.38</v>
      </c>
      <c r="I40" s="20">
        <f t="shared" si="0"/>
        <v>0.47423576127939349</v>
      </c>
      <c r="J40" s="61"/>
      <c r="K40" s="20">
        <v>3.38</v>
      </c>
      <c r="L40" s="62">
        <f t="shared" si="1"/>
        <v>0.47423576127939349</v>
      </c>
    </row>
    <row r="41" spans="2:13" ht="16.5" thickBot="1" x14ac:dyDescent="0.3">
      <c r="B41" s="31">
        <v>2025</v>
      </c>
      <c r="C41" s="32" t="s">
        <v>21</v>
      </c>
      <c r="D41" s="33">
        <v>14844226</v>
      </c>
      <c r="E41" s="34">
        <v>386538129</v>
      </c>
      <c r="F41" s="35">
        <f t="shared" ref="F41" si="5">(D41/E41)*100</f>
        <v>3.8403005774366958</v>
      </c>
      <c r="G41" s="40">
        <f t="shared" si="3"/>
        <v>1.6590773083757244E-2</v>
      </c>
      <c r="H41" s="35">
        <v>3.38</v>
      </c>
      <c r="I41" s="35">
        <f t="shared" si="0"/>
        <v>0.46030057743669595</v>
      </c>
      <c r="J41" s="37"/>
      <c r="K41" s="35">
        <v>3.38</v>
      </c>
      <c r="L41" s="63">
        <f t="shared" si="1"/>
        <v>0.46030057743669595</v>
      </c>
    </row>
    <row r="42" spans="2:13" s="2" customFormat="1" ht="4.5" customHeight="1" thickBot="1" x14ac:dyDescent="0.3">
      <c r="B42" s="5"/>
      <c r="C42" s="5"/>
      <c r="D42" s="5"/>
      <c r="E42" s="5"/>
      <c r="F42" s="5"/>
      <c r="G42" s="5"/>
      <c r="H42" s="5"/>
      <c r="I42" s="5"/>
      <c r="J42" s="8"/>
      <c r="K42" s="5"/>
      <c r="L42" s="5"/>
    </row>
    <row r="43" spans="2:13" x14ac:dyDescent="0.25">
      <c r="B43" s="23" t="s">
        <v>30</v>
      </c>
      <c r="C43" s="9"/>
      <c r="D43" s="10"/>
      <c r="E43" s="9"/>
      <c r="F43" s="11">
        <f>AVERAGE(F6:F29)</f>
        <v>3.7776268279392422</v>
      </c>
      <c r="G43" s="11"/>
      <c r="H43" s="9"/>
      <c r="I43" s="11">
        <f>AVERAGE(I6:I29)</f>
        <v>1.1656268279392412</v>
      </c>
      <c r="J43" s="12"/>
      <c r="K43" s="9"/>
      <c r="L43" s="65">
        <f>AVERAGE(L6:L29)</f>
        <v>0.39762682793924159</v>
      </c>
      <c r="M43" s="68"/>
    </row>
    <row r="44" spans="2:13" ht="16.5" thickBot="1" x14ac:dyDescent="0.3">
      <c r="B44" s="24" t="s">
        <v>29</v>
      </c>
      <c r="C44" s="13"/>
      <c r="D44" s="13"/>
      <c r="E44" s="13"/>
      <c r="F44" s="14">
        <f>MEDIAN(F6:F29)</f>
        <v>3.5663857344746552</v>
      </c>
      <c r="G44" s="14"/>
      <c r="H44" s="13"/>
      <c r="I44" s="14">
        <f>MEDIAN(I6:I29)</f>
        <v>0.95438573447465513</v>
      </c>
      <c r="J44" s="15"/>
      <c r="K44" s="13"/>
      <c r="L44" s="66">
        <f>MEDIAN(L6:L29)</f>
        <v>0.18638573447465534</v>
      </c>
    </row>
    <row r="45" spans="2:13" s="2" customFormat="1" ht="4.5" customHeight="1" x14ac:dyDescent="0.25">
      <c r="B45" s="5"/>
      <c r="C45" s="5"/>
      <c r="D45" s="5"/>
      <c r="E45" s="5"/>
      <c r="F45" s="5"/>
      <c r="G45" s="5"/>
      <c r="H45" s="5"/>
      <c r="I45" s="5"/>
      <c r="J45" s="1"/>
      <c r="K45" s="5"/>
      <c r="L45" s="5"/>
    </row>
    <row r="46" spans="2:13" ht="16.5" thickBot="1" x14ac:dyDescent="0.3">
      <c r="B46" s="6" t="s">
        <v>43</v>
      </c>
    </row>
    <row r="47" spans="2:13" x14ac:dyDescent="0.25">
      <c r="B47" s="23" t="s">
        <v>32</v>
      </c>
      <c r="C47" s="9"/>
      <c r="D47" s="10"/>
      <c r="E47" s="9"/>
      <c r="F47" s="11">
        <f>AVERAGE(F8:F31)</f>
        <v>3.5893892370212739</v>
      </c>
      <c r="G47" s="11"/>
      <c r="H47" s="9"/>
      <c r="I47" s="11">
        <f>AVERAGE(I8:I31)</f>
        <v>0.97738923702127323</v>
      </c>
      <c r="J47" s="12"/>
      <c r="K47" s="9"/>
      <c r="L47" s="65">
        <f>AVERAGE(L8:L31)</f>
        <v>0.20938923702127354</v>
      </c>
    </row>
    <row r="48" spans="2:13" ht="16.5" thickBot="1" x14ac:dyDescent="0.3">
      <c r="B48" s="24" t="s">
        <v>33</v>
      </c>
      <c r="C48" s="13"/>
      <c r="D48" s="13"/>
      <c r="E48" s="13"/>
      <c r="F48" s="14">
        <f>MEDIAN(F8:F31)</f>
        <v>3.5663857344746552</v>
      </c>
      <c r="G48" s="14"/>
      <c r="H48" s="13"/>
      <c r="I48" s="14">
        <f>MEDIAN(I8:I31)</f>
        <v>0.95438573447465513</v>
      </c>
      <c r="J48" s="15"/>
      <c r="K48" s="13"/>
      <c r="L48" s="66">
        <f>MEDIAN(L8:L31)</f>
        <v>0.18638573447465534</v>
      </c>
    </row>
    <row r="49" spans="2:12" s="2" customFormat="1" ht="4.5" customHeight="1" x14ac:dyDescent="0.25">
      <c r="B49" s="5"/>
      <c r="C49" s="5"/>
      <c r="D49" s="5"/>
      <c r="E49" s="5"/>
      <c r="F49" s="5"/>
      <c r="G49" s="5"/>
      <c r="H49" s="5"/>
      <c r="I49" s="5"/>
      <c r="J49" s="1"/>
      <c r="K49" s="5"/>
      <c r="L49" s="5"/>
    </row>
    <row r="51" spans="2:12" x14ac:dyDescent="0.25">
      <c r="F51" s="67"/>
    </row>
    <row r="52" spans="2:12" x14ac:dyDescent="0.25">
      <c r="L52" s="69"/>
    </row>
    <row r="54" spans="2:12" x14ac:dyDescent="0.25">
      <c r="L54" s="69"/>
    </row>
  </sheetData>
  <mergeCells count="1">
    <mergeCell ref="B2:L2"/>
  </mergeCells>
  <phoneticPr fontId="4" type="noConversion"/>
  <pageMargins left="0.7" right="0.7" top="0.75" bottom="0.75" header="0.3" footer="0.3"/>
  <ignoredErrors>
    <ignoredError sqref="H4:I4 K4:L4 B4:F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CEBED-009C-4C2F-A242-785D4829AADC}">
  <dimension ref="B2:I9"/>
  <sheetViews>
    <sheetView showGridLines="0" zoomScaleNormal="100" workbookViewId="0"/>
  </sheetViews>
  <sheetFormatPr defaultRowHeight="12.75" x14ac:dyDescent="0.2"/>
  <cols>
    <col min="1" max="1" width="9.140625" style="48"/>
    <col min="2" max="2" width="11" style="48" customWidth="1"/>
    <col min="3" max="7" width="14.7109375" style="48" customWidth="1"/>
    <col min="8" max="16384" width="9.140625" style="48"/>
  </cols>
  <sheetData>
    <row r="2" spans="2:9" x14ac:dyDescent="0.2">
      <c r="B2" s="73" t="s">
        <v>44</v>
      </c>
      <c r="C2" s="74"/>
      <c r="D2" s="74"/>
      <c r="E2" s="74"/>
      <c r="F2" s="74"/>
      <c r="G2" s="75"/>
    </row>
    <row r="3" spans="2:9" x14ac:dyDescent="0.2">
      <c r="B3" s="76" t="s">
        <v>34</v>
      </c>
      <c r="C3" s="76"/>
      <c r="D3" s="76"/>
      <c r="E3" s="76"/>
      <c r="F3" s="76"/>
      <c r="G3" s="76"/>
    </row>
    <row r="4" spans="2:9" ht="51" x14ac:dyDescent="0.2">
      <c r="B4" s="49" t="s">
        <v>35</v>
      </c>
      <c r="C4" s="49" t="s">
        <v>36</v>
      </c>
      <c r="D4" s="49" t="s">
        <v>37</v>
      </c>
      <c r="E4" s="49" t="s">
        <v>38</v>
      </c>
      <c r="F4" s="49" t="s">
        <v>39</v>
      </c>
      <c r="G4" s="49" t="s">
        <v>40</v>
      </c>
    </row>
    <row r="5" spans="2:9" x14ac:dyDescent="0.2">
      <c r="B5" s="50">
        <v>2026</v>
      </c>
      <c r="C5" s="51">
        <v>206065416.5</v>
      </c>
      <c r="D5" s="52">
        <v>5656497000</v>
      </c>
      <c r="E5" s="53">
        <f>ROUND((C5/D5)*100,2)</f>
        <v>3.64</v>
      </c>
      <c r="F5" s="53">
        <v>3.38</v>
      </c>
      <c r="G5" s="53">
        <f>E5-F5</f>
        <v>0.26000000000000023</v>
      </c>
      <c r="I5" s="54"/>
    </row>
    <row r="6" spans="2:9" x14ac:dyDescent="0.2">
      <c r="B6" s="50">
        <v>2027</v>
      </c>
      <c r="C6" s="51">
        <v>209214565</v>
      </c>
      <c r="D6" s="52">
        <v>5634756000</v>
      </c>
      <c r="E6" s="53">
        <f>ROUND((C6/D6)*100,2)</f>
        <v>3.71</v>
      </c>
      <c r="F6" s="53">
        <v>3.38</v>
      </c>
      <c r="G6" s="53">
        <f>E6-F6</f>
        <v>0.33000000000000007</v>
      </c>
      <c r="I6" s="54"/>
    </row>
    <row r="7" spans="2:9" x14ac:dyDescent="0.2">
      <c r="B7" s="50">
        <v>2028</v>
      </c>
      <c r="C7" s="51">
        <v>212132132</v>
      </c>
      <c r="D7" s="52">
        <v>5613181000</v>
      </c>
      <c r="E7" s="53">
        <f>ROUND((C7/D7)*100,2)</f>
        <v>3.78</v>
      </c>
      <c r="F7" s="53">
        <v>3.38</v>
      </c>
      <c r="G7" s="53">
        <f>E7-F7</f>
        <v>0.39999999999999991</v>
      </c>
      <c r="I7" s="54"/>
    </row>
    <row r="8" spans="2:9" x14ac:dyDescent="0.2">
      <c r="B8" s="50" t="s">
        <v>32</v>
      </c>
      <c r="C8" s="50"/>
      <c r="D8" s="50"/>
      <c r="E8" s="53">
        <f>AVERAGE(E5:E7)</f>
        <v>3.7099999999999995</v>
      </c>
      <c r="F8" s="53">
        <f>AVERAGE(F5:F7)</f>
        <v>3.3800000000000003</v>
      </c>
      <c r="G8" s="53">
        <f>E8-F8</f>
        <v>0.32999999999999918</v>
      </c>
    </row>
    <row r="9" spans="2:9" x14ac:dyDescent="0.2">
      <c r="E9" s="55"/>
      <c r="F9" s="55"/>
    </row>
  </sheetData>
  <mergeCells count="2">
    <mergeCell ref="B2:G2"/>
    <mergeCell ref="B3:G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WQ+e0VCMTBFN0E3LTg5REYtNDEyRC05NEU4LTgwQTc0QzgzNzY3Mn08L2lkPjxWYWxpZD50cnVlPC9WYWxpZD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yOTA3OTI8L1VzZXJOYW1lPjxEYXRlVGltZT4xLzYvMjAyNiA1OjU1OjQwIFBNPC9EYXRlVGltZT48TGFiZWxTdHJpbmc+QUVQIEludGVybmFsPC9MYWJlbFN0cmluZz48L2l0ZW0+PC9sYWJlbEhpc3Rvcnk+</Value>
  <Signature xmlns="http://www.w3.org/2000/09/xmldsig#">
    <SignedInfo>
      <CanonicalizationMethod Algorithm="http://www.w3.org/TR/2001/REC-xml-c14n-20010315"/>
      <SignatureMethod Algorithm="http://www.w3.org/2001/04/xmldsig-more#rsa-sha256"/>
      <Reference URI="">
        <Transforms>
          <Transform Algorithm="http://www.w3.org/2000/09/xmldsig#enveloped-signature"/>
        </Transforms>
        <DigestMethod Algorithm="http://www.w3.org/2001/04/xmlenc#sha256"/>
        <DigestValue>6uEaAQaCnW4I9I7bg74kPSX8nc0zNUIPHPAcC5gUXis=</DigestValue>
      </Reference>
      <Reference URI="#CLASSIFICATIONHISTORY">
        <DigestMethod Algorithm="http://www.w3.org/2001/04/xmlenc#sha256"/>
        <DigestValue>8nLkWkOkjoJYEE9Rp+xOjhRd4gT43vpjuq+fvn0mivg=</DigestValue>
      </Reference>
    </SignedInfo>
    <SignatureValue>OEsoSLMLqVm4tOxlmvdt+IJjVjjvDHjJmB0ehatfVO8ManV18RQLSsykoXuy1GD1++EDQGtBJciizQ1uHtARJw==</SignatureValue>
    <Object Id="CLASSIFICATIONHISTORY">
      <ArrayOfString xmlns:xsd="http://www.w3.org/2001/XMLSchema" xmlns:xsi="http://www.w3.org/2001/XMLSchema-instance" xmlns="">
        <string>9AJRLSfJugsWn7xtr1XgUL5O0TIQn24x</string>
      </ArrayOfString>
    </Object>
  </Signatur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049995464e7bd8919604ce5b50842935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d05b0b3c092d42dd81fdac30d210b6a3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OriginalFileDate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riginalFileDate" ma:index="23" nillable="true" ma:displayName="Original File Date" ma:format="DateOnly" ma:internalName="OriginalFileDate">
      <xsd:simpleType>
        <xsd:restriction base="dms:DateTime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</documentManagement>
</p:properties>
</file>

<file path=customXml/itemProps1.xml><?xml version="1.0" encoding="utf-8"?>
<ds:datastoreItem xmlns:ds="http://schemas.openxmlformats.org/officeDocument/2006/customXml" ds:itemID="{EB10E7A7-89DF-412D-94E8-80A74C837672}">
  <ds:schemaRefs>
    <ds:schemaRef ds:uri="http://www.w3.org/2001/XMLSchema"/>
    <ds:schemaRef ds:uri="http://www.boldonjames.com/2016/02/Classifier/internal/wrappedLabelHistory"/>
    <ds:schemaRef ds:uri="http://www.w3.org/2000/09/xmldsig#"/>
    <ds:schemaRef ds:uri=""/>
  </ds:schemaRefs>
</ds:datastoreItem>
</file>

<file path=customXml/itemProps2.xml><?xml version="1.0" encoding="utf-8"?>
<ds:datastoreItem xmlns:ds="http://schemas.openxmlformats.org/officeDocument/2006/customXml" ds:itemID="{CC59B790-4B1A-4BC8-A529-AC5B71E5FD6C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8B3BC921-375A-40CD-BA37-C11919A5E11B}"/>
</file>

<file path=customXml/itemProps4.xml><?xml version="1.0" encoding="utf-8"?>
<ds:datastoreItem xmlns:ds="http://schemas.openxmlformats.org/officeDocument/2006/customXml" ds:itemID="{1ECA251E-EACA-4EB0-AA02-B863AD52526C}"/>
</file>

<file path=customXml/itemProps5.xml><?xml version="1.0" encoding="utf-8"?>
<ds:datastoreItem xmlns:ds="http://schemas.openxmlformats.org/officeDocument/2006/customXml" ds:itemID="{77A66FD0-4B6C-44E3-98F4-BE074BC665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LMK-1</vt:lpstr>
      <vt:lpstr>Table LMK-2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Lerah M Kahn</dc:creator>
  <cp:lastModifiedBy>Lerah M Kahn</cp:lastModifiedBy>
  <dcterms:created xsi:type="dcterms:W3CDTF">2026-01-06T17:17:48Z</dcterms:created>
  <dcterms:modified xsi:type="dcterms:W3CDTF">2026-01-19T20:05:23Z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bdec5bf3-492c-4214-9bc2-468440eb8305</vt:lpwstr>
  </property>
  <property fmtid="{D5CDD505-2E9C-101B-9397-08002B2CF9AE}" pid="3" name="bjClsUserRVM">
    <vt:lpwstr>[]</vt:lpwstr>
  </property>
  <property fmtid="{D5CDD505-2E9C-101B-9397-08002B2CF9AE}" pid="4" name="bjSaver">
    <vt:lpwstr>Yzo6iu4RCOp5VcJWjy40zzIEO7NbA0wx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pmDocIH">
    <vt:lpwstr>UlCBV6MZkbRiHma6CQZ9UtsxQkWfju0H</vt:lpwstr>
  </property>
  <property fmtid="{D5CDD505-2E9C-101B-9397-08002B2CF9AE}" pid="12" name="bjLabelHistoryID">
    <vt:lpwstr>{EB10E7A7-89DF-412D-94E8-80A74C837672}</vt:lpwstr>
  </property>
  <property fmtid="{D5CDD505-2E9C-101B-9397-08002B2CF9AE}" pid="13" name="ContentTypeId">
    <vt:lpwstr>0x0101004DF805D1E1DA4A49A223477D3B105720</vt:lpwstr>
  </property>
</Properties>
</file>