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ER\ER DR\17\"/>
    </mc:Choice>
  </mc:AlternateContent>
  <xr:revisionPtr revIDLastSave="0" documentId="13_ncr:1_{30002623-9160-4D80-AE5C-D4C09F1D76DF}" xr6:coauthVersionLast="47" xr6:coauthVersionMax="47" xr10:uidLastSave="{00000000-0000-0000-0000-000000000000}"/>
  <bookViews>
    <workbookView xWindow="-120" yWindow="-120" windowWidth="29040" windowHeight="15720" xr2:uid="{3EC631FF-9B04-4B89-965A-586D0EF9D8B8}"/>
  </bookViews>
  <sheets>
    <sheet name="Cash Flow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1" l="1"/>
  <c r="AF20" i="1" s="1"/>
  <c r="AD18" i="1"/>
  <c r="AB18" i="1"/>
  <c r="Z18" i="1"/>
  <c r="X18" i="1"/>
  <c r="V18" i="1"/>
  <c r="V20" i="1" s="1"/>
  <c r="T18" i="1"/>
  <c r="T20" i="1" s="1"/>
  <c r="R18" i="1"/>
  <c r="R20" i="1" s="1"/>
  <c r="P18" i="1"/>
  <c r="P20" i="1" s="1"/>
  <c r="N18" i="1"/>
  <c r="N20" i="1" s="1"/>
  <c r="L18" i="1"/>
  <c r="L20" i="1" s="1"/>
  <c r="N5" i="1"/>
  <c r="AF5" i="1"/>
  <c r="AF36" i="1" s="1"/>
  <c r="AB5" i="1"/>
  <c r="Z5" i="1"/>
  <c r="X5" i="1"/>
  <c r="V5" i="1"/>
  <c r="R5" i="1"/>
  <c r="P5" i="1"/>
  <c r="L5" i="1"/>
  <c r="J5" i="1"/>
  <c r="J18" i="1"/>
  <c r="J20" i="1" s="1"/>
  <c r="X20" i="1" l="1"/>
  <c r="N36" i="1"/>
  <c r="L36" i="1"/>
  <c r="R36" i="1"/>
  <c r="AD20" i="1"/>
  <c r="X36" i="1"/>
  <c r="AB20" i="1"/>
  <c r="AB36" i="1" s="1"/>
  <c r="V36" i="1"/>
  <c r="Z20" i="1"/>
  <c r="Z36" i="1" s="1"/>
  <c r="J36" i="1"/>
  <c r="P36" i="1"/>
  <c r="AD5" i="1"/>
  <c r="T5" i="1"/>
  <c r="T36" i="1" s="1"/>
  <c r="AD36" i="1" l="1"/>
  <c r="F23" i="1" l="1"/>
  <c r="F17" i="1"/>
  <c r="F16" i="1"/>
  <c r="F15" i="1"/>
  <c r="F14" i="1"/>
  <c r="F12" i="1"/>
  <c r="F8" i="1"/>
  <c r="F5" i="1"/>
  <c r="F4" i="1"/>
  <c r="F3" i="1"/>
  <c r="F18" i="1" l="1"/>
  <c r="F20" i="1" s="1"/>
  <c r="F36" i="1" s="1"/>
</calcChain>
</file>

<file path=xl/sharedStrings.xml><?xml version="1.0" encoding="utf-8"?>
<sst xmlns="http://schemas.openxmlformats.org/spreadsheetml/2006/main" count="41" uniqueCount="41">
  <si>
    <t>2025 Navitas KYNG, LLC pro forma cash flow</t>
  </si>
  <si>
    <t>Total TY operating revenue</t>
  </si>
  <si>
    <t>Non-commodity revenue</t>
  </si>
  <si>
    <t>Direct and non-allocated expense</t>
  </si>
  <si>
    <t>KY LN Albany City System</t>
  </si>
  <si>
    <t>KY LN Chicken Processor</t>
  </si>
  <si>
    <t>KY LN Floyd &amp; Johnson Co.</t>
  </si>
  <si>
    <t>KY LOC Interest</t>
  </si>
  <si>
    <t>Total Direct Cash Outlays</t>
  </si>
  <si>
    <t>Admin, insur, equip,…</t>
  </si>
  <si>
    <t>Cash flow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</si>
  <si>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</si>
  <si>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</si>
  <si>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</si>
  <si>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</si>
  <si>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</si>
  <si>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</si>
  <si>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</si>
  <si>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</si>
  <si>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</si>
  <si>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</si>
  <si>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</si>
  <si>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</si>
  <si>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Debt Service - No allocation or charge from NUC</t>
  </si>
  <si>
    <t>874 · Mains &amp; Services</t>
  </si>
  <si>
    <t>887 · Maintenance of Mains</t>
  </si>
  <si>
    <t>908 · Customer Assistance</t>
  </si>
  <si>
    <t>909 · Information Advertising</t>
  </si>
  <si>
    <t>920 · Administration &amp; Gen Sales</t>
  </si>
  <si>
    <t>924 · Insurance</t>
  </si>
  <si>
    <t>931 · Rents</t>
  </si>
  <si>
    <t>932 · Maintenance of General Plant</t>
  </si>
  <si>
    <t>804  - Direct Charge from NUC to NKY</t>
  </si>
  <si>
    <t>Direct costs - Direct charge from NUC to NKY</t>
  </si>
  <si>
    <t>Allocated from NUC to NKY 19.68%</t>
  </si>
  <si>
    <t>Property tax - 408 accruals - No allocation or charge from NUC</t>
  </si>
  <si>
    <t>903 · Customer Records &amp; Collections - Partial Direct biling, partial 19.68% Allocation</t>
  </si>
  <si>
    <t>921 · Office Supplies - Partial Direct biling, partial 19.68% Allocation</t>
  </si>
  <si>
    <t>923 · Outside Services - Partial Direct biling, partial 19.68% Allocation</t>
  </si>
  <si>
    <t>925 · I/D - Safety &amp; Security - Partial Direct biling, partial 19.68% Allocation</t>
  </si>
  <si>
    <t>926 · Employee Benefits - Partial Direct biling, partial 19.68%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</si>
</sst>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1" fontId="0" fillId="0" borderId="0" xfId="0" applyNumberFormat="1"/>
    <xf numFmtId="41" fontId="0" fillId="0" borderId="1" xfId="0" applyNumberFormat="1" applyBorder="1"/>
    <xf numFmtId="4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9" fontId="0" fillId="0" borderId="0" xfId="2" applyFont="1"/>
    <xf numFmtId="165" fontId="0" fillId="0" borderId="1" xfId="1" applyNumberFormat="1" applyFont="1" applyBorder="1"/>
    <xf numFmtId="165" fontId="0" fillId="0" borderId="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Gonzalez\Navitas%20Utility%20Dropbox\Carlos%20Gonzalez\Accounting\Rate%20Cases\KY\2025\DR\ER\ER%20DR\17\KYNG%20History.xlsx" TargetMode="External"/><Relationship Id="rId1" Type="http://schemas.openxmlformats.org/officeDocument/2006/relationships/externalLinkPath" Target="KYNG%20His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ap"/>
      <sheetName val="Cash Flow"/>
    </sheetNames>
    <sheetDataSet>
      <sheetData sheetId="0">
        <row r="3">
          <cell r="AE3">
            <v>1319198</v>
          </cell>
        </row>
        <row r="5">
          <cell r="AE5">
            <v>634240</v>
          </cell>
        </row>
        <row r="6">
          <cell r="AE6">
            <v>684958</v>
          </cell>
        </row>
        <row r="8">
          <cell r="AI8">
            <v>204644</v>
          </cell>
        </row>
        <row r="11">
          <cell r="AI11">
            <v>778026</v>
          </cell>
        </row>
        <row r="13">
          <cell r="AI13">
            <v>24000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8FBE-DEE8-4383-978E-71351777A8DF}">
  <dimension ref="A1:AH36"/>
  <sheetViews>
    <sheetView tabSelected="1" workbookViewId="0">
      <selection activeCell="C35" sqref="C35"/>
    </sheetView>
  </sheetViews>
  <sheetFormatPr defaultRowHeight="15" x14ac:dyDescent="0.25"/>
  <cols>
    <col min="1" max="2" width="1.7109375" customWidth="1"/>
    <col min="3" max="3" width="77" bestFit="1" customWidth="1"/>
    <col min="4" max="5" width="1.7109375" customWidth="1"/>
    <col min="6" max="6" width="12.7109375" style="2" customWidth="1"/>
    <col min="7" max="7" width="1.7109375" customWidth="1"/>
    <col min="8" max="8" width="8.7109375" customWidth="1"/>
    <col min="9" max="9" width="1.7109375" customWidth="1"/>
    <col min="10" max="10" width="11.5703125" bestFit="1" customWidth="1"/>
    <col min="11" max="11" width="1.7109375" customWidth="1"/>
    <col min="12" max="12" width="10.7109375" customWidth="1"/>
    <col min="13" max="13" width="1.7109375" customWidth="1"/>
    <col min="14" max="14" width="10.7109375" customWidth="1"/>
    <col min="15" max="15" width="1.7109375" customWidth="1"/>
    <col min="16" max="16" width="10.7109375" customWidth="1"/>
    <col min="17" max="17" width="1.7109375" customWidth="1"/>
    <col min="18" max="18" width="10.7109375" customWidth="1"/>
    <col min="19" max="19" width="1.7109375" customWidth="1"/>
    <col min="20" max="20" width="10.7109375" customWidth="1"/>
    <col min="21" max="21" width="1.7109375" customWidth="1"/>
    <col min="22" max="22" width="10.7109375" customWidth="1"/>
    <col min="23" max="23" width="1.7109375" customWidth="1"/>
    <col min="24" max="24" width="10.7109375" customWidth="1"/>
    <col min="25" max="25" width="1.7109375" customWidth="1"/>
    <col min="26" max="26" width="10.7109375" customWidth="1"/>
    <col min="27" max="27" width="1.7109375" customWidth="1"/>
    <col min="28" max="28" width="10.7109375" customWidth="1"/>
    <col min="29" max="29" width="1.7109375" customWidth="1"/>
    <col min="30" max="30" width="10.7109375" customWidth="1"/>
    <col min="31" max="31" width="1.7109375" customWidth="1"/>
    <col min="32" max="32" width="10.7109375" customWidth="1"/>
    <col min="33" max="33" width="1.7109375" customWidth="1"/>
    <col min="34" max="34" width="11.5703125" bestFit="1" customWidth="1"/>
  </cols>
  <sheetData>
    <row r="1" spans="1:32" x14ac:dyDescent="0.25">
      <c r="A1" s="1" t="s">
        <v>0</v>
      </c>
      <c r="J1" s="6" t="s">
        <v>11</v>
      </c>
      <c r="L1" s="6" t="s">
        <v>12</v>
      </c>
      <c r="N1" s="6" t="s">
        <v>13</v>
      </c>
      <c r="P1" s="6" t="s">
        <v>14</v>
      </c>
      <c r="R1" s="6" t="s">
        <v>15</v>
      </c>
      <c r="T1" s="6" t="s">
        <v>16</v>
      </c>
      <c r="V1" s="6" t="s">
        <v>17</v>
      </c>
      <c r="X1" s="6" t="s">
        <v>18</v>
      </c>
      <c r="Z1" s="6" t="s">
        <v>19</v>
      </c>
      <c r="AB1" s="6" t="s">
        <v>20</v>
      </c>
      <c r="AD1" s="6" t="s">
        <v>21</v>
      </c>
      <c r="AF1" s="6" t="s">
        <v>22</v>
      </c>
    </row>
    <row r="3" spans="1:32" x14ac:dyDescent="0.25">
      <c r="A3" t="s">
        <v>1</v>
      </c>
      <c r="F3" s="2">
        <f>[1]Recap!AE3</f>
        <v>1319198</v>
      </c>
      <c r="H3" s="10"/>
      <c r="J3" s="8">
        <v>145915.96133106336</v>
      </c>
      <c r="K3" s="8"/>
      <c r="L3" s="8">
        <v>124610.59959276915</v>
      </c>
      <c r="M3" s="8"/>
      <c r="N3" s="8">
        <v>201387.2480922174</v>
      </c>
      <c r="O3" s="8"/>
      <c r="P3" s="8">
        <v>58579.989863569295</v>
      </c>
      <c r="Q3" s="8"/>
      <c r="R3" s="8">
        <v>42990.533983844667</v>
      </c>
      <c r="S3" s="8"/>
      <c r="T3" s="8">
        <v>98906.912780471001</v>
      </c>
      <c r="U3" s="8"/>
      <c r="V3" s="8">
        <v>68814.162570423839</v>
      </c>
      <c r="W3" s="8"/>
      <c r="X3" s="8">
        <v>65531.889930335565</v>
      </c>
      <c r="Y3" s="8"/>
      <c r="Z3" s="8">
        <v>122465.46861188774</v>
      </c>
      <c r="AA3" s="8"/>
      <c r="AB3" s="8">
        <v>85931.815477406708</v>
      </c>
      <c r="AC3" s="8"/>
      <c r="AD3" s="8">
        <v>126785.88724578293</v>
      </c>
      <c r="AE3" s="8"/>
      <c r="AF3" s="8">
        <v>177277.23406480727</v>
      </c>
    </row>
    <row r="4" spans="1:32" x14ac:dyDescent="0.25">
      <c r="B4" t="s">
        <v>32</v>
      </c>
      <c r="F4" s="3">
        <f>[1]Recap!AE5</f>
        <v>634240</v>
      </c>
      <c r="H4" s="2"/>
      <c r="J4" s="11">
        <v>94931</v>
      </c>
      <c r="K4" s="11"/>
      <c r="L4" s="11">
        <v>92717</v>
      </c>
      <c r="M4" s="11"/>
      <c r="N4" s="11">
        <v>69942</v>
      </c>
      <c r="O4" s="11"/>
      <c r="P4" s="11">
        <v>53859</v>
      </c>
      <c r="Q4" s="11"/>
      <c r="R4" s="11">
        <v>28917</v>
      </c>
      <c r="S4" s="11"/>
      <c r="T4" s="11">
        <v>31322</v>
      </c>
      <c r="U4" s="11"/>
      <c r="V4" s="11">
        <v>40708</v>
      </c>
      <c r="W4" s="11"/>
      <c r="X4" s="11">
        <v>45237</v>
      </c>
      <c r="Y4" s="11"/>
      <c r="Z4" s="11">
        <v>52432</v>
      </c>
      <c r="AA4" s="11"/>
      <c r="AB4" s="11">
        <v>45717</v>
      </c>
      <c r="AC4" s="11"/>
      <c r="AD4" s="11">
        <v>37059</v>
      </c>
      <c r="AE4" s="11"/>
      <c r="AF4" s="11">
        <v>41399</v>
      </c>
    </row>
    <row r="5" spans="1:32" x14ac:dyDescent="0.25">
      <c r="A5" t="s">
        <v>2</v>
      </c>
      <c r="F5" s="4">
        <f>[1]Recap!AE6</f>
        <v>684958</v>
      </c>
      <c r="J5" s="9">
        <f>+J3-J4</f>
        <v>50984.961331063358</v>
      </c>
      <c r="L5" s="9">
        <f>+L3-L4</f>
        <v>31893.599592769155</v>
      </c>
      <c r="N5" s="9">
        <f>+N3-N4</f>
        <v>131445.2480922174</v>
      </c>
      <c r="P5" s="9">
        <f>+P3-P4</f>
        <v>4720.9898635692953</v>
      </c>
      <c r="R5" s="9">
        <f>+R3-R4</f>
        <v>14073.533983844667</v>
      </c>
      <c r="T5" s="9">
        <f>+T3-T4</f>
        <v>67584.912780471001</v>
      </c>
      <c r="V5" s="9">
        <f>+V3-V4</f>
        <v>28106.162570423839</v>
      </c>
      <c r="X5" s="9">
        <f>+X3-X4</f>
        <v>20294.889930335565</v>
      </c>
      <c r="Z5" s="9">
        <f>+Z3-Z4</f>
        <v>70033.468611887743</v>
      </c>
      <c r="AB5" s="9">
        <f>+AB3-AB4</f>
        <v>40214.815477406708</v>
      </c>
      <c r="AD5" s="9">
        <f>+AD3-AD4</f>
        <v>89726.887245782927</v>
      </c>
      <c r="AF5" s="9">
        <f>+AF3-AF4</f>
        <v>135878.23406480727</v>
      </c>
    </row>
    <row r="6" spans="1:32" x14ac:dyDescent="0.25"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25">
      <c r="A7" t="s">
        <v>3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B8" t="s">
        <v>33</v>
      </c>
      <c r="F8" s="2">
        <f>[1]Recap!AI8</f>
        <v>204644</v>
      </c>
      <c r="H8" s="10"/>
      <c r="J8" s="11">
        <v>15660.326121978118</v>
      </c>
      <c r="K8" s="11"/>
      <c r="L8" s="11">
        <v>10846.164240012604</v>
      </c>
      <c r="M8" s="11"/>
      <c r="N8" s="11">
        <v>34259.693392894354</v>
      </c>
      <c r="O8" s="11"/>
      <c r="P8" s="11">
        <v>15646.80611669284</v>
      </c>
      <c r="Q8" s="11"/>
      <c r="R8" s="11">
        <v>33403.773058295599</v>
      </c>
      <c r="S8" s="11"/>
      <c r="T8" s="11">
        <v>38968.815233797322</v>
      </c>
      <c r="U8" s="11"/>
      <c r="V8" s="11">
        <v>16720.086536262599</v>
      </c>
      <c r="W8" s="11"/>
      <c r="X8" s="11">
        <v>12404.084849039249</v>
      </c>
      <c r="Y8" s="11"/>
      <c r="Z8" s="11">
        <v>14150.245531653227</v>
      </c>
      <c r="AA8" s="11"/>
      <c r="AB8" s="11">
        <v>22178.008669888655</v>
      </c>
      <c r="AC8" s="11"/>
      <c r="AD8" s="11">
        <v>18505.767234325849</v>
      </c>
      <c r="AE8" s="12"/>
      <c r="AF8" s="12">
        <v>-28099.739784828205</v>
      </c>
    </row>
    <row r="9" spans="1:32" x14ac:dyDescent="0.25">
      <c r="C9" t="s">
        <v>24</v>
      </c>
      <c r="H9" s="10"/>
      <c r="J9" s="8">
        <v>10199.283987132381</v>
      </c>
      <c r="K9" s="8"/>
      <c r="L9" s="8">
        <v>9285.1236297662799</v>
      </c>
      <c r="M9" s="8"/>
      <c r="N9" s="8">
        <v>16682.646521626444</v>
      </c>
      <c r="O9" s="8"/>
      <c r="P9" s="8">
        <v>12624.564935229937</v>
      </c>
      <c r="Q9" s="8"/>
      <c r="R9" s="8">
        <v>15643.686115473161</v>
      </c>
      <c r="S9" s="8"/>
      <c r="T9" s="8">
        <v>11974.564681130034</v>
      </c>
      <c r="U9" s="8"/>
      <c r="V9" s="8">
        <v>12529.92489823299</v>
      </c>
      <c r="W9" s="8"/>
      <c r="X9" s="8">
        <v>11497.204494519066</v>
      </c>
      <c r="Y9" s="8"/>
      <c r="Z9" s="8">
        <v>12397.84484659989</v>
      </c>
      <c r="AA9" s="8"/>
      <c r="AB9" s="8">
        <v>14424.805638985024</v>
      </c>
      <c r="AC9" s="8"/>
      <c r="AD9" s="8">
        <v>14905.285826815672</v>
      </c>
      <c r="AE9" s="9"/>
      <c r="AF9" s="8">
        <v>7505.6829341423881</v>
      </c>
    </row>
    <row r="10" spans="1:32" x14ac:dyDescent="0.25">
      <c r="C10" t="s">
        <v>25</v>
      </c>
      <c r="H10" s="10"/>
      <c r="J10" s="8">
        <v>5461.0421348457367</v>
      </c>
      <c r="K10" s="8"/>
      <c r="L10" s="8">
        <v>1561.0406102463246</v>
      </c>
      <c r="M10" s="8"/>
      <c r="N10" s="8">
        <v>17577.04687126791</v>
      </c>
      <c r="O10" s="8"/>
      <c r="P10" s="8">
        <v>3022.241181462904</v>
      </c>
      <c r="Q10" s="8"/>
      <c r="R10" s="8">
        <v>17760.086942822443</v>
      </c>
      <c r="S10" s="8"/>
      <c r="T10" s="8">
        <v>26994.25055266729</v>
      </c>
      <c r="U10" s="8"/>
      <c r="V10" s="8">
        <v>4190.1616380296082</v>
      </c>
      <c r="W10" s="8"/>
      <c r="X10" s="8">
        <v>906.88035452018323</v>
      </c>
      <c r="Y10" s="8"/>
      <c r="Z10" s="8">
        <v>1752.4006850533358</v>
      </c>
      <c r="AA10" s="8"/>
      <c r="AB10" s="8">
        <v>7753.2030309036309</v>
      </c>
      <c r="AC10" s="8"/>
      <c r="AD10" s="8">
        <v>3600.4814075101772</v>
      </c>
      <c r="AE10" s="9"/>
      <c r="AF10" s="8">
        <v>-35605.422718970593</v>
      </c>
    </row>
    <row r="11" spans="1:32" x14ac:dyDescent="0.25">
      <c r="H11" s="1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9"/>
      <c r="AF11" s="8"/>
    </row>
    <row r="12" spans="1:32" x14ac:dyDescent="0.25">
      <c r="B12" t="s">
        <v>35</v>
      </c>
      <c r="F12" s="2">
        <f>[1]Recap!AI13</f>
        <v>24000</v>
      </c>
      <c r="J12" s="8">
        <v>2000</v>
      </c>
      <c r="K12" s="8"/>
      <c r="L12" s="8">
        <v>2000</v>
      </c>
      <c r="M12" s="8"/>
      <c r="N12" s="8">
        <v>2000</v>
      </c>
      <c r="O12" s="8"/>
      <c r="P12" s="8">
        <v>2000</v>
      </c>
      <c r="Q12" s="8"/>
      <c r="R12" s="8">
        <v>2000</v>
      </c>
      <c r="S12" s="8"/>
      <c r="T12" s="8">
        <v>2000</v>
      </c>
      <c r="U12" s="8"/>
      <c r="V12" s="8">
        <v>2000</v>
      </c>
      <c r="W12" s="8"/>
      <c r="X12" s="8">
        <v>2000</v>
      </c>
      <c r="Y12" s="8"/>
      <c r="Z12" s="8">
        <v>2000</v>
      </c>
      <c r="AA12" s="8"/>
      <c r="AB12" s="8">
        <v>2000</v>
      </c>
      <c r="AC12" s="8"/>
      <c r="AD12" s="8">
        <v>2000</v>
      </c>
      <c r="AE12" s="9"/>
      <c r="AF12" s="8">
        <v>2000</v>
      </c>
    </row>
    <row r="13" spans="1:32" x14ac:dyDescent="0.25">
      <c r="B13" t="s">
        <v>23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9"/>
      <c r="AF13" s="9"/>
    </row>
    <row r="14" spans="1:32" x14ac:dyDescent="0.25">
      <c r="C14" t="s">
        <v>4</v>
      </c>
      <c r="F14" s="2">
        <f>12*2815</f>
        <v>33780</v>
      </c>
      <c r="J14" s="8">
        <v>2815</v>
      </c>
      <c r="K14" s="8"/>
      <c r="L14" s="8">
        <v>2815</v>
      </c>
      <c r="M14" s="8"/>
      <c r="N14" s="8">
        <v>2815</v>
      </c>
      <c r="O14" s="8"/>
      <c r="P14" s="8">
        <v>2815</v>
      </c>
      <c r="Q14" s="8"/>
      <c r="R14" s="8">
        <v>2815</v>
      </c>
      <c r="S14" s="8"/>
      <c r="T14" s="8">
        <v>2815</v>
      </c>
      <c r="U14" s="8"/>
      <c r="V14" s="8">
        <v>2815</v>
      </c>
      <c r="W14" s="8"/>
      <c r="X14" s="8">
        <v>2815</v>
      </c>
      <c r="Y14" s="8"/>
      <c r="Z14" s="8">
        <v>2815</v>
      </c>
      <c r="AA14" s="8"/>
      <c r="AB14" s="8">
        <v>2815</v>
      </c>
      <c r="AC14" s="8"/>
      <c r="AD14" s="8">
        <v>2815</v>
      </c>
      <c r="AE14" s="9"/>
      <c r="AF14" s="8">
        <v>2815</v>
      </c>
    </row>
    <row r="15" spans="1:32" x14ac:dyDescent="0.25">
      <c r="C15" t="s">
        <v>5</v>
      </c>
      <c r="F15" s="2">
        <f>12*14805</f>
        <v>177660</v>
      </c>
      <c r="J15" s="8">
        <v>14805</v>
      </c>
      <c r="K15" s="8"/>
      <c r="L15" s="8">
        <v>14805</v>
      </c>
      <c r="M15" s="8"/>
      <c r="N15" s="8">
        <v>14805</v>
      </c>
      <c r="O15" s="8"/>
      <c r="P15" s="8">
        <v>14805</v>
      </c>
      <c r="Q15" s="8"/>
      <c r="R15" s="8">
        <v>14805</v>
      </c>
      <c r="S15" s="8"/>
      <c r="T15" s="8">
        <v>14805</v>
      </c>
      <c r="U15" s="8"/>
      <c r="V15" s="8">
        <v>14805</v>
      </c>
      <c r="W15" s="8"/>
      <c r="X15" s="8">
        <v>14805</v>
      </c>
      <c r="Y15" s="8"/>
      <c r="Z15" s="8">
        <v>14805</v>
      </c>
      <c r="AA15" s="8"/>
      <c r="AB15" s="8">
        <v>14805</v>
      </c>
      <c r="AC15" s="8"/>
      <c r="AD15" s="8">
        <v>14805</v>
      </c>
      <c r="AE15" s="9"/>
      <c r="AF15" s="8">
        <v>14805</v>
      </c>
    </row>
    <row r="16" spans="1:32" x14ac:dyDescent="0.25">
      <c r="C16" t="s">
        <v>6</v>
      </c>
      <c r="F16" s="2">
        <f>12*4815</f>
        <v>57780</v>
      </c>
      <c r="J16" s="8">
        <v>4815</v>
      </c>
      <c r="K16" s="8"/>
      <c r="L16" s="8">
        <v>4815</v>
      </c>
      <c r="M16" s="8"/>
      <c r="N16" s="8">
        <v>4815</v>
      </c>
      <c r="O16" s="8"/>
      <c r="P16" s="8">
        <v>4815</v>
      </c>
      <c r="Q16" s="8"/>
      <c r="R16" s="8">
        <v>4815</v>
      </c>
      <c r="S16" s="8"/>
      <c r="T16" s="8">
        <v>4815</v>
      </c>
      <c r="U16" s="8"/>
      <c r="V16" s="8">
        <v>4815</v>
      </c>
      <c r="W16" s="8"/>
      <c r="X16" s="8">
        <v>4815</v>
      </c>
      <c r="Y16" s="8"/>
      <c r="Z16" s="8">
        <v>4815</v>
      </c>
      <c r="AA16" s="8"/>
      <c r="AB16" s="8">
        <v>4815</v>
      </c>
      <c r="AC16" s="8"/>
      <c r="AD16" s="8">
        <v>4815</v>
      </c>
      <c r="AE16" s="9"/>
      <c r="AF16" s="8">
        <v>4815</v>
      </c>
    </row>
    <row r="17" spans="1:34" x14ac:dyDescent="0.25">
      <c r="C17" t="s">
        <v>7</v>
      </c>
      <c r="F17" s="3">
        <f>12*(8%/12)*350000</f>
        <v>28000</v>
      </c>
      <c r="J17" s="11">
        <v>2333</v>
      </c>
      <c r="K17" s="11"/>
      <c r="L17" s="11">
        <v>2333</v>
      </c>
      <c r="M17" s="11"/>
      <c r="N17" s="11">
        <v>2333</v>
      </c>
      <c r="O17" s="11"/>
      <c r="P17" s="11">
        <v>2333</v>
      </c>
      <c r="Q17" s="11"/>
      <c r="R17" s="11">
        <v>2333</v>
      </c>
      <c r="S17" s="11"/>
      <c r="T17" s="11">
        <v>2333</v>
      </c>
      <c r="U17" s="11"/>
      <c r="V17" s="11">
        <v>2333</v>
      </c>
      <c r="W17" s="11"/>
      <c r="X17" s="11">
        <v>2333</v>
      </c>
      <c r="Y17" s="11"/>
      <c r="Z17" s="11">
        <v>2333</v>
      </c>
      <c r="AA17" s="11"/>
      <c r="AB17" s="11">
        <v>2333</v>
      </c>
      <c r="AC17" s="11"/>
      <c r="AD17" s="11">
        <v>2333</v>
      </c>
      <c r="AE17" s="12"/>
      <c r="AF17" s="11">
        <v>2333</v>
      </c>
    </row>
    <row r="18" spans="1:34" x14ac:dyDescent="0.25">
      <c r="F18" s="2">
        <f>SUM(F14:F17)</f>
        <v>297220</v>
      </c>
      <c r="J18" s="8">
        <f>SUM(J14:J17)</f>
        <v>24768</v>
      </c>
      <c r="K18" s="8"/>
      <c r="L18" s="8">
        <f>SUM(L14:L17)</f>
        <v>24768</v>
      </c>
      <c r="M18" s="8"/>
      <c r="N18" s="8">
        <f>SUM(N14:N17)</f>
        <v>24768</v>
      </c>
      <c r="O18" s="8"/>
      <c r="P18" s="8">
        <f>SUM(P14:P17)</f>
        <v>24768</v>
      </c>
      <c r="Q18" s="8"/>
      <c r="R18" s="8">
        <f>SUM(R14:R17)</f>
        <v>24768</v>
      </c>
      <c r="S18" s="8"/>
      <c r="T18" s="8">
        <f>SUM(T14:T17)</f>
        <v>24768</v>
      </c>
      <c r="U18" s="8"/>
      <c r="V18" s="8">
        <f>SUM(V14:V17)</f>
        <v>24768</v>
      </c>
      <c r="W18" s="8"/>
      <c r="X18" s="8">
        <f>SUM(X14:X17)</f>
        <v>24768</v>
      </c>
      <c r="Y18" s="8"/>
      <c r="Z18" s="8">
        <f>SUM(Z14:Z17)</f>
        <v>24768</v>
      </c>
      <c r="AA18" s="8"/>
      <c r="AB18" s="8">
        <f>SUM(AB14:AB17)</f>
        <v>24768</v>
      </c>
      <c r="AC18" s="8"/>
      <c r="AD18" s="8">
        <f>SUM(AD14:AD17)</f>
        <v>24768</v>
      </c>
      <c r="AE18" s="9"/>
      <c r="AF18" s="8">
        <f>SUM(AF14:AF17)</f>
        <v>24768</v>
      </c>
    </row>
    <row r="19" spans="1:34" x14ac:dyDescent="0.25"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9"/>
      <c r="AF19" s="9"/>
    </row>
    <row r="20" spans="1:34" x14ac:dyDescent="0.25">
      <c r="C20" t="s">
        <v>8</v>
      </c>
      <c r="F20" s="2">
        <f>F8+F12+F18</f>
        <v>525864</v>
      </c>
      <c r="J20" s="2">
        <f>J8+J12+J18</f>
        <v>42428.32612197812</v>
      </c>
      <c r="K20" s="8"/>
      <c r="L20" s="2">
        <f>L8+L12+L18</f>
        <v>37614.1642400126</v>
      </c>
      <c r="M20" s="8"/>
      <c r="N20" s="2">
        <f>N8+N12+N18</f>
        <v>61027.693392894354</v>
      </c>
      <c r="O20" s="8"/>
      <c r="P20" s="2">
        <f>P8+P12+P18</f>
        <v>42414.806116692838</v>
      </c>
      <c r="Q20" s="8"/>
      <c r="R20" s="2">
        <f>R8+R12+R18</f>
        <v>60171.773058295599</v>
      </c>
      <c r="S20" s="8"/>
      <c r="T20" s="2">
        <f>T8+T12+T18</f>
        <v>65736.81523379733</v>
      </c>
      <c r="U20" s="8"/>
      <c r="V20" s="2">
        <f>V8+V12+V18</f>
        <v>43488.086536262599</v>
      </c>
      <c r="W20" s="8"/>
      <c r="X20" s="2">
        <f>X8+X12+X18</f>
        <v>39172.084849039253</v>
      </c>
      <c r="Y20" s="8"/>
      <c r="Z20" s="2">
        <f>Z8+Z12+Z18</f>
        <v>40918.245531653229</v>
      </c>
      <c r="AA20" s="8"/>
      <c r="AB20" s="2">
        <f>AB8+AB12+AB18</f>
        <v>48946.008669888659</v>
      </c>
      <c r="AC20" s="8"/>
      <c r="AD20" s="2">
        <f>AD8+AD12+AD18</f>
        <v>45273.767234325845</v>
      </c>
      <c r="AE20" s="9"/>
      <c r="AF20" s="2">
        <f>AF8+AF12+AF18</f>
        <v>-1331.7397848282053</v>
      </c>
    </row>
    <row r="21" spans="1:34" x14ac:dyDescent="0.25"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9"/>
      <c r="AF21" s="9"/>
    </row>
    <row r="22" spans="1:34" x14ac:dyDescent="0.25">
      <c r="A22" t="s">
        <v>34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"/>
      <c r="AF22" s="9"/>
    </row>
    <row r="23" spans="1:34" x14ac:dyDescent="0.25">
      <c r="B23" t="s">
        <v>9</v>
      </c>
      <c r="F23" s="2">
        <f>[1]Recap!AI11</f>
        <v>778026</v>
      </c>
      <c r="H23" s="10"/>
      <c r="J23" s="11">
        <v>58136.138553698729</v>
      </c>
      <c r="K23" s="11"/>
      <c r="L23" s="11">
        <v>62219.973951264714</v>
      </c>
      <c r="M23" s="11"/>
      <c r="N23" s="11">
        <v>65779.567101416469</v>
      </c>
      <c r="O23" s="11"/>
      <c r="P23" s="11">
        <v>60773.753680457856</v>
      </c>
      <c r="Q23" s="11"/>
      <c r="R23" s="11">
        <v>57723.475339928569</v>
      </c>
      <c r="S23" s="11"/>
      <c r="T23" s="11">
        <v>64646.548098711275</v>
      </c>
      <c r="U23" s="11"/>
      <c r="V23" s="11">
        <v>60354.604260771361</v>
      </c>
      <c r="W23" s="11"/>
      <c r="X23" s="11">
        <v>78081.669773232643</v>
      </c>
      <c r="Y23" s="11"/>
      <c r="Z23" s="11">
        <v>59996.019916109035</v>
      </c>
      <c r="AA23" s="11"/>
      <c r="AB23" s="11">
        <v>59856.948329915314</v>
      </c>
      <c r="AC23" s="11"/>
      <c r="AD23" s="11">
        <v>80881.328041204746</v>
      </c>
      <c r="AE23" s="12"/>
      <c r="AF23" s="12">
        <v>69576.034047850582</v>
      </c>
      <c r="AH23" s="8"/>
    </row>
    <row r="24" spans="1:34" x14ac:dyDescent="0.25">
      <c r="C24" t="s">
        <v>36</v>
      </c>
      <c r="H24" s="10"/>
      <c r="J24" s="8">
        <v>2171.483989493343</v>
      </c>
      <c r="K24" s="8"/>
      <c r="L24" s="8">
        <v>2545.8612782314058</v>
      </c>
      <c r="M24" s="8"/>
      <c r="N24" s="8">
        <v>3308.3417671286124</v>
      </c>
      <c r="O24" s="8"/>
      <c r="P24" s="8">
        <v>2443.7213542960426</v>
      </c>
      <c r="Q24" s="8"/>
      <c r="R24" s="8">
        <v>3007.1863100144355</v>
      </c>
      <c r="S24" s="8"/>
      <c r="T24" s="8">
        <v>3185.4195099510921</v>
      </c>
      <c r="U24" s="8"/>
      <c r="V24" s="8">
        <v>3136.492948839596</v>
      </c>
      <c r="W24" s="8"/>
      <c r="X24" s="8">
        <v>8878.8420350300439</v>
      </c>
      <c r="Y24" s="8"/>
      <c r="Z24" s="8">
        <v>2587.4972217038112</v>
      </c>
      <c r="AA24" s="8"/>
      <c r="AB24" s="8">
        <v>2236.6311566091294</v>
      </c>
      <c r="AC24" s="8"/>
      <c r="AD24" s="8">
        <v>2976.5982996962389</v>
      </c>
      <c r="AE24" s="9"/>
      <c r="AF24" s="8">
        <v>4166.7712644240773</v>
      </c>
      <c r="AH24" s="8"/>
    </row>
    <row r="25" spans="1:34" x14ac:dyDescent="0.25">
      <c r="C25" t="s">
        <v>26</v>
      </c>
      <c r="H25" s="10"/>
      <c r="J25" s="8">
        <v>1966.2266286430734</v>
      </c>
      <c r="K25" s="8"/>
      <c r="L25" s="8">
        <v>2000.8468800018848</v>
      </c>
      <c r="M25" s="8"/>
      <c r="N25" s="8">
        <v>2037.5036167347437</v>
      </c>
      <c r="O25" s="8"/>
      <c r="P25" s="8">
        <v>2046.6678009179584</v>
      </c>
      <c r="Q25" s="8"/>
      <c r="R25" s="8">
        <v>3047.6003622624125</v>
      </c>
      <c r="S25" s="8"/>
      <c r="T25" s="8">
        <v>2037.5036167347437</v>
      </c>
      <c r="U25" s="8"/>
      <c r="V25" s="8">
        <v>2744.1640415293023</v>
      </c>
      <c r="W25" s="8"/>
      <c r="X25" s="8">
        <v>2076.1968388416503</v>
      </c>
      <c r="Y25" s="8"/>
      <c r="Z25" s="8">
        <v>2245.2251248876109</v>
      </c>
      <c r="AA25" s="8"/>
      <c r="AB25" s="8">
        <v>2062.9596839103401</v>
      </c>
      <c r="AC25" s="8"/>
      <c r="AD25" s="8">
        <v>3101.5672246746772</v>
      </c>
      <c r="AE25" s="9"/>
      <c r="AF25" s="8">
        <v>2276.7906481853506</v>
      </c>
      <c r="AH25" s="8"/>
    </row>
    <row r="26" spans="1:34" x14ac:dyDescent="0.25">
      <c r="C26" t="s">
        <v>27</v>
      </c>
      <c r="H26" s="10"/>
      <c r="J26" s="8">
        <v>0</v>
      </c>
      <c r="K26" s="8"/>
      <c r="L26" s="8">
        <v>91.641841832147392</v>
      </c>
      <c r="M26" s="8"/>
      <c r="N26" s="8">
        <v>0</v>
      </c>
      <c r="O26" s="8"/>
      <c r="P26" s="8">
        <v>0</v>
      </c>
      <c r="Q26" s="8"/>
      <c r="R26" s="8">
        <v>0</v>
      </c>
      <c r="S26" s="8"/>
      <c r="T26" s="8">
        <v>0</v>
      </c>
      <c r="U26" s="8"/>
      <c r="V26" s="8">
        <v>0</v>
      </c>
      <c r="W26" s="8"/>
      <c r="X26" s="8">
        <v>0</v>
      </c>
      <c r="Y26" s="8"/>
      <c r="Z26" s="8">
        <v>0</v>
      </c>
      <c r="AA26" s="8"/>
      <c r="AB26" s="8">
        <v>0</v>
      </c>
      <c r="AC26" s="8"/>
      <c r="AD26" s="8">
        <v>0</v>
      </c>
      <c r="AE26" s="9"/>
      <c r="AF26" s="8">
        <v>0</v>
      </c>
      <c r="AH26" s="8"/>
    </row>
    <row r="27" spans="1:34" x14ac:dyDescent="0.25">
      <c r="C27" t="s">
        <v>28</v>
      </c>
      <c r="H27" s="10"/>
      <c r="J27" s="8">
        <v>20199.898425179334</v>
      </c>
      <c r="K27" s="8"/>
      <c r="L27" s="8">
        <v>19167.40034053714</v>
      </c>
      <c r="M27" s="8"/>
      <c r="N27" s="8">
        <v>18822.216069636052</v>
      </c>
      <c r="O27" s="8"/>
      <c r="P27" s="8">
        <v>18814.070128139858</v>
      </c>
      <c r="Q27" s="8"/>
      <c r="R27" s="8">
        <v>19360.866451071674</v>
      </c>
      <c r="S27" s="8"/>
      <c r="T27" s="8">
        <v>19396.504945117507</v>
      </c>
      <c r="U27" s="8"/>
      <c r="V27" s="8">
        <v>19170.45506859821</v>
      </c>
      <c r="W27" s="8"/>
      <c r="X27" s="8">
        <v>18657.260754338186</v>
      </c>
      <c r="Y27" s="8"/>
      <c r="Z27" s="8">
        <v>18965.788288506414</v>
      </c>
      <c r="AA27" s="8"/>
      <c r="AB27" s="8">
        <v>19606.262938644421</v>
      </c>
      <c r="AC27" s="8"/>
      <c r="AD27" s="8">
        <v>20292.558509698505</v>
      </c>
      <c r="AE27" s="9"/>
      <c r="AF27" s="8">
        <v>20773.169057973766</v>
      </c>
      <c r="AH27" s="8"/>
    </row>
    <row r="28" spans="1:34" x14ac:dyDescent="0.25">
      <c r="C28" t="s">
        <v>37</v>
      </c>
      <c r="H28" s="10"/>
      <c r="J28" s="8">
        <v>3255.32187041528</v>
      </c>
      <c r="K28" s="8"/>
      <c r="L28" s="8">
        <v>2548.6614456207212</v>
      </c>
      <c r="M28" s="8"/>
      <c r="N28" s="8">
        <v>2517.0959223229816</v>
      </c>
      <c r="O28" s="8"/>
      <c r="P28" s="8">
        <v>3076.1111574990809</v>
      </c>
      <c r="Q28" s="8"/>
      <c r="R28" s="8">
        <v>2089.4339937729605</v>
      </c>
      <c r="S28" s="8"/>
      <c r="T28" s="8">
        <v>2221.8055430860622</v>
      </c>
      <c r="U28" s="8"/>
      <c r="V28" s="8">
        <v>1454.0505570700718</v>
      </c>
      <c r="W28" s="8"/>
      <c r="X28" s="8">
        <v>1733.0490533146096</v>
      </c>
      <c r="Y28" s="8"/>
      <c r="Z28" s="8">
        <v>2337.8852094067825</v>
      </c>
      <c r="AA28" s="8"/>
      <c r="AB28" s="8">
        <v>2101.652906017247</v>
      </c>
      <c r="AC28" s="8"/>
      <c r="AD28" s="8">
        <v>1863.3841172536636</v>
      </c>
      <c r="AE28" s="9"/>
      <c r="AF28" s="8">
        <v>2616.8837056513198</v>
      </c>
      <c r="AH28" s="8"/>
    </row>
    <row r="29" spans="1:34" x14ac:dyDescent="0.25">
      <c r="C29" t="s">
        <v>38</v>
      </c>
      <c r="H29" s="10"/>
      <c r="J29" s="8">
        <v>2711.5802755445388</v>
      </c>
      <c r="K29" s="8"/>
      <c r="L29" s="8">
        <v>5098.3411339284667</v>
      </c>
      <c r="M29" s="8"/>
      <c r="N29" s="8">
        <v>11801.432742606536</v>
      </c>
      <c r="O29" s="8"/>
      <c r="P29" s="8">
        <v>6811.0253335025991</v>
      </c>
      <c r="Q29" s="8"/>
      <c r="R29" s="8">
        <v>2384.7243730098799</v>
      </c>
      <c r="S29" s="8"/>
      <c r="T29" s="8">
        <v>9658.0318864213114</v>
      </c>
      <c r="U29" s="8"/>
      <c r="V29" s="8">
        <v>5113.6147742338244</v>
      </c>
      <c r="W29" s="8"/>
      <c r="X29" s="8">
        <v>18978.007200750701</v>
      </c>
      <c r="Y29" s="8"/>
      <c r="Z29" s="8">
        <v>6300.8857473036451</v>
      </c>
      <c r="AA29" s="8"/>
      <c r="AB29" s="8">
        <v>6413.9106855632936</v>
      </c>
      <c r="AC29" s="8"/>
      <c r="AD29" s="8">
        <v>24438.842731259661</v>
      </c>
      <c r="AE29" s="9"/>
      <c r="AF29" s="8">
        <v>9714.0352342076239</v>
      </c>
      <c r="AH29" s="8"/>
    </row>
    <row r="30" spans="1:34" x14ac:dyDescent="0.25">
      <c r="C30" t="s">
        <v>29</v>
      </c>
      <c r="H30" s="10"/>
      <c r="J30" s="8">
        <v>4778.6129302029749</v>
      </c>
      <c r="K30" s="8"/>
      <c r="L30" s="8">
        <v>8009.4969761296816</v>
      </c>
      <c r="M30" s="8"/>
      <c r="N30" s="8">
        <v>4208.3970254696133</v>
      </c>
      <c r="O30" s="8"/>
      <c r="P30" s="8">
        <v>4144.2477361871097</v>
      </c>
      <c r="Q30" s="8"/>
      <c r="R30" s="8">
        <v>6573.7747874260394</v>
      </c>
      <c r="S30" s="8"/>
      <c r="T30" s="8">
        <v>3899.8694913013833</v>
      </c>
      <c r="U30" s="8"/>
      <c r="V30" s="8">
        <v>4563.7637232409397</v>
      </c>
      <c r="W30" s="8"/>
      <c r="X30" s="8">
        <v>4438.5198727370052</v>
      </c>
      <c r="Y30" s="8"/>
      <c r="Z30" s="8">
        <v>4165.6308326146109</v>
      </c>
      <c r="AA30" s="8"/>
      <c r="AB30" s="8">
        <v>4233.8530926452095</v>
      </c>
      <c r="AC30" s="8"/>
      <c r="AD30" s="8">
        <v>4310.221294171999</v>
      </c>
      <c r="AE30" s="9"/>
      <c r="AF30" s="8">
        <v>3992.5295758205548</v>
      </c>
      <c r="AH30" s="8"/>
    </row>
    <row r="31" spans="1:34" x14ac:dyDescent="0.25">
      <c r="C31" t="s">
        <v>39</v>
      </c>
      <c r="H31" s="10"/>
      <c r="J31" s="8">
        <v>168.01004335893688</v>
      </c>
      <c r="K31" s="8"/>
      <c r="L31" s="8">
        <v>67.204017343574748</v>
      </c>
      <c r="M31" s="8"/>
      <c r="N31" s="8">
        <v>53.966862412264575</v>
      </c>
      <c r="O31" s="8"/>
      <c r="P31" s="8">
        <v>110.98845288560072</v>
      </c>
      <c r="Q31" s="8"/>
      <c r="R31" s="8">
        <v>153.75464574060285</v>
      </c>
      <c r="S31" s="8"/>
      <c r="T31" s="8">
        <v>573.27063279443314</v>
      </c>
      <c r="U31" s="8"/>
      <c r="V31" s="8">
        <v>146.62694693143584</v>
      </c>
      <c r="W31" s="8"/>
      <c r="X31" s="8">
        <v>67.204017343574748</v>
      </c>
      <c r="Y31" s="8"/>
      <c r="Z31" s="8">
        <v>69.240502717622476</v>
      </c>
      <c r="AA31" s="8"/>
      <c r="AB31" s="8">
        <v>114.04318094667231</v>
      </c>
      <c r="AC31" s="8"/>
      <c r="AD31" s="8">
        <v>35.638494045835095</v>
      </c>
      <c r="AE31" s="9"/>
      <c r="AF31" s="8">
        <v>864.48804128325708</v>
      </c>
      <c r="AH31" s="8"/>
    </row>
    <row r="32" spans="1:34" x14ac:dyDescent="0.25">
      <c r="C32" t="s">
        <v>40</v>
      </c>
      <c r="H32" s="10"/>
      <c r="J32" s="8">
        <v>6351.7978816548384</v>
      </c>
      <c r="K32" s="8"/>
      <c r="L32" s="8">
        <v>6321.250601044122</v>
      </c>
      <c r="M32" s="8"/>
      <c r="N32" s="8">
        <v>6321.250601044122</v>
      </c>
      <c r="O32" s="8"/>
      <c r="P32" s="8">
        <v>7068.6407333196357</v>
      </c>
      <c r="Q32" s="8"/>
      <c r="R32" s="8">
        <v>5171.6546073941845</v>
      </c>
      <c r="S32" s="8"/>
      <c r="T32" s="8">
        <v>6969.8711926783208</v>
      </c>
      <c r="U32" s="8"/>
      <c r="V32" s="8">
        <v>6968.8529499912975</v>
      </c>
      <c r="W32" s="8"/>
      <c r="X32" s="8">
        <v>6243.8641568303092</v>
      </c>
      <c r="Y32" s="8"/>
      <c r="Z32" s="8">
        <v>6997.3637452279654</v>
      </c>
      <c r="AA32" s="8"/>
      <c r="AB32" s="8">
        <v>6968.8529499912975</v>
      </c>
      <c r="AC32" s="8"/>
      <c r="AD32" s="8">
        <v>7306.9095220832187</v>
      </c>
      <c r="AE32" s="9"/>
      <c r="AF32" s="8">
        <v>6968.8529499912975</v>
      </c>
      <c r="AH32" s="8"/>
    </row>
    <row r="33" spans="3:34" x14ac:dyDescent="0.25">
      <c r="C33" t="s">
        <v>30</v>
      </c>
      <c r="H33" s="10"/>
      <c r="J33" s="8">
        <v>15281.78624685409</v>
      </c>
      <c r="K33" s="8"/>
      <c r="L33" s="8">
        <v>15231.892355189921</v>
      </c>
      <c r="M33" s="8"/>
      <c r="N33" s="8">
        <v>15232.910597876944</v>
      </c>
      <c r="O33" s="8"/>
      <c r="P33" s="8">
        <v>15232.910597876944</v>
      </c>
      <c r="Q33" s="8"/>
      <c r="R33" s="8">
        <v>15232.910597876944</v>
      </c>
      <c r="S33" s="8"/>
      <c r="T33" s="8">
        <v>15251.238966243374</v>
      </c>
      <c r="U33" s="8"/>
      <c r="V33" s="8">
        <v>15932.443323862335</v>
      </c>
      <c r="W33" s="8"/>
      <c r="X33" s="8">
        <v>15950.771692228765</v>
      </c>
      <c r="Y33" s="8"/>
      <c r="Z33" s="8">
        <v>16196.168179801516</v>
      </c>
      <c r="AA33" s="8"/>
      <c r="AB33" s="8">
        <v>15937.534537297455</v>
      </c>
      <c r="AC33" s="8"/>
      <c r="AD33" s="8">
        <v>15932.443323862335</v>
      </c>
      <c r="AE33" s="9"/>
      <c r="AF33" s="8">
        <v>15932.443323862335</v>
      </c>
      <c r="AH33" s="8"/>
    </row>
    <row r="34" spans="3:34" x14ac:dyDescent="0.25">
      <c r="C34" t="s">
        <v>31</v>
      </c>
      <c r="H34" s="10"/>
      <c r="J34" s="8">
        <v>1251.4202623523238</v>
      </c>
      <c r="K34" s="8"/>
      <c r="L34" s="8">
        <v>1137.3770814056516</v>
      </c>
      <c r="M34" s="8"/>
      <c r="N34" s="8">
        <v>1476.4518961845968</v>
      </c>
      <c r="O34" s="8"/>
      <c r="P34" s="8">
        <v>1025.3703858330268</v>
      </c>
      <c r="Q34" s="8"/>
      <c r="R34" s="8">
        <v>701.56921135943946</v>
      </c>
      <c r="S34" s="8"/>
      <c r="T34" s="8">
        <v>1453.0323143830481</v>
      </c>
      <c r="U34" s="8"/>
      <c r="V34" s="8">
        <v>1124.1399264743413</v>
      </c>
      <c r="W34" s="8"/>
      <c r="X34" s="8">
        <v>1057.9541518177905</v>
      </c>
      <c r="Y34" s="8"/>
      <c r="Z34" s="8">
        <v>130.33506393905407</v>
      </c>
      <c r="AA34" s="8"/>
      <c r="AB34" s="8">
        <v>181.24719829024707</v>
      </c>
      <c r="AC34" s="8"/>
      <c r="AD34" s="8">
        <v>623.16452445860227</v>
      </c>
      <c r="AE34" s="9"/>
      <c r="AF34" s="8">
        <v>668.98544537467592</v>
      </c>
      <c r="AH34" s="8"/>
    </row>
    <row r="35" spans="3:34" x14ac:dyDescent="0.25"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9"/>
      <c r="AF35" s="9"/>
    </row>
    <row r="36" spans="3:34" x14ac:dyDescent="0.25">
      <c r="C36" s="5" t="s">
        <v>10</v>
      </c>
      <c r="F36" s="4">
        <f>F5-F20-F23</f>
        <v>-618932</v>
      </c>
      <c r="J36" s="4">
        <f>J5-J20-J23</f>
        <v>-49579.503344613491</v>
      </c>
      <c r="K36" s="8"/>
      <c r="L36" s="4">
        <f>L5-L20-L23</f>
        <v>-67940.538598508167</v>
      </c>
      <c r="M36" s="8"/>
      <c r="N36" s="4">
        <f>N5-N20-N23</f>
        <v>4637.9875979065837</v>
      </c>
      <c r="O36" s="8"/>
      <c r="P36" s="4">
        <f>P5-P20-P23</f>
        <v>-98467.569933581399</v>
      </c>
      <c r="Q36" s="8"/>
      <c r="R36" s="4">
        <f>R5-R20-R23</f>
        <v>-103821.7144143795</v>
      </c>
      <c r="S36" s="8"/>
      <c r="T36" s="4">
        <f>T5-T20-T23</f>
        <v>-62798.450552037604</v>
      </c>
      <c r="U36" s="8"/>
      <c r="V36" s="4">
        <f>V5-V20-V23</f>
        <v>-75736.528226610128</v>
      </c>
      <c r="W36" s="8"/>
      <c r="X36" s="4">
        <f>X5-X20-X23</f>
        <v>-96958.864691936324</v>
      </c>
      <c r="Y36" s="8"/>
      <c r="Z36" s="4">
        <f>Z5-Z20-Z23</f>
        <v>-30880.79683587452</v>
      </c>
      <c r="AA36" s="8"/>
      <c r="AB36" s="4">
        <f>AB5-AB20-AB23</f>
        <v>-68588.141522397258</v>
      </c>
      <c r="AC36" s="8"/>
      <c r="AD36" s="4">
        <f>AD5-AD20-AD23</f>
        <v>-36428.208029747664</v>
      </c>
      <c r="AE36" s="9"/>
      <c r="AF36" s="4">
        <f>AF5-AF20-AF23</f>
        <v>67633.939801784902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Carlos Gonzalez</cp:lastModifiedBy>
  <dcterms:created xsi:type="dcterms:W3CDTF">2025-10-24T16:46:35Z</dcterms:created>
  <dcterms:modified xsi:type="dcterms:W3CDTF">2025-12-12T21:45:10Z</dcterms:modified>
</cp:coreProperties>
</file>