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avitasutility-my.sharepoint.com/personal/thartline_navitasutility_com/Documents/Desktop/"/>
    </mc:Choice>
  </mc:AlternateContent>
  <xr:revisionPtr revIDLastSave="93" documentId="8_{88C653F0-46BF-43B0-A15C-D2FA9D32FC12}" xr6:coauthVersionLast="47" xr6:coauthVersionMax="47" xr10:uidLastSave="{371704FE-0BEC-4CF1-BD29-F13DE48725E5}"/>
  <bookViews>
    <workbookView xWindow="-108" yWindow="-108" windowWidth="23256" windowHeight="12576" xr2:uid="{FFC00E2B-65F3-4028-88D3-9FD10E06BF83}"/>
  </bookViews>
  <sheets>
    <sheet name="FEB" sheetId="2" r:id="rId1"/>
    <sheet name="JA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2" i="2" l="1"/>
  <c r="Y10" i="2"/>
  <c r="Y8" i="2"/>
  <c r="Y6" i="2"/>
  <c r="Y4" i="2"/>
  <c r="U6" i="2"/>
  <c r="E24" i="2"/>
  <c r="AC12" i="2"/>
  <c r="AC10" i="2"/>
  <c r="AA10" i="2"/>
  <c r="AA6" i="2"/>
  <c r="AC4" i="2"/>
  <c r="U12" i="2"/>
  <c r="U10" i="2"/>
  <c r="U4" i="2"/>
  <c r="M14" i="2"/>
  <c r="I14" i="2"/>
  <c r="G14" i="2"/>
  <c r="Q12" i="2"/>
  <c r="K12" i="2"/>
  <c r="O10" i="2"/>
  <c r="Q10" i="2" s="1"/>
  <c r="K10" i="2"/>
  <c r="Q8" i="2"/>
  <c r="K8" i="2"/>
  <c r="O6" i="2"/>
  <c r="K6" i="2"/>
  <c r="Q4" i="2"/>
  <c r="K4" i="2"/>
  <c r="E25" i="1"/>
  <c r="E24" i="1"/>
  <c r="W13" i="1"/>
  <c r="S13" i="1"/>
  <c r="O13" i="1"/>
  <c r="M13" i="1"/>
  <c r="I13" i="1"/>
  <c r="G13" i="1"/>
  <c r="U10" i="1"/>
  <c r="U6" i="1"/>
  <c r="U13" i="1" s="1"/>
  <c r="Q12" i="1"/>
  <c r="Q8" i="1"/>
  <c r="Q4" i="1"/>
  <c r="K12" i="1"/>
  <c r="K10" i="1"/>
  <c r="K8" i="1"/>
  <c r="K6" i="1"/>
  <c r="K4" i="1"/>
  <c r="O10" i="1"/>
  <c r="Q10" i="1" s="1"/>
  <c r="O6" i="1"/>
  <c r="Q6" i="1" s="1"/>
  <c r="Y14" i="2" l="1"/>
  <c r="E25" i="2" s="1"/>
  <c r="AC14" i="2"/>
  <c r="O14" i="2"/>
  <c r="U14" i="2"/>
  <c r="AA14" i="2"/>
  <c r="Q6" i="2"/>
  <c r="S14" i="2" s="1"/>
  <c r="E26" i="2" l="1"/>
</calcChain>
</file>

<file path=xl/sharedStrings.xml><?xml version="1.0" encoding="utf-8"?>
<sst xmlns="http://schemas.openxmlformats.org/spreadsheetml/2006/main" count="105" uniqueCount="44">
  <si>
    <t>B&amp;W (gas transport)</t>
  </si>
  <si>
    <t>Diversified (supply &amp; transport)</t>
  </si>
  <si>
    <t>Enbridge (gas transport)</t>
  </si>
  <si>
    <t>Location</t>
  </si>
  <si>
    <t>Clinton Co.</t>
  </si>
  <si>
    <t>EKY</t>
  </si>
  <si>
    <t>Petrol (gas supply)</t>
  </si>
  <si>
    <t>Sparta (gas supply)</t>
  </si>
  <si>
    <t>A/P</t>
  </si>
  <si>
    <t>Payments</t>
  </si>
  <si>
    <t>New Business</t>
  </si>
  <si>
    <t>KY Portion</t>
  </si>
  <si>
    <t>Super majority</t>
  </si>
  <si>
    <t>All</t>
  </si>
  <si>
    <t>Minimal</t>
  </si>
  <si>
    <t>Issued DEC</t>
  </si>
  <si>
    <t>Issued JAN</t>
  </si>
  <si>
    <t>Posted</t>
  </si>
  <si>
    <t>Some vendors are less timely than others providing invoices</t>
  </si>
  <si>
    <t>In addition, Navitas is in the midst of training a new GCA person (who enters A/P invoices)</t>
  </si>
  <si>
    <t>Outstanding</t>
  </si>
  <si>
    <t>Unsent</t>
  </si>
  <si>
    <t>Payments Outstanding are either: uncashed or in the midst of postale delivery</t>
  </si>
  <si>
    <t>Notes</t>
  </si>
  <si>
    <t>Payments Unsent occur as checks are generally issued once per month and schedule for mailing over a four week period</t>
  </si>
  <si>
    <t>PER THE ORDER</t>
  </si>
  <si>
    <t>The residual surcharge will first be applied on the FEB 7th billing</t>
  </si>
  <si>
    <t>ORDER #2</t>
  </si>
  <si>
    <t>A/P to each GCA vendor providing service to KY</t>
  </si>
  <si>
    <t>#1</t>
  </si>
  <si>
    <t>#2</t>
  </si>
  <si>
    <t>#3</t>
  </si>
  <si>
    <t>#4</t>
  </si>
  <si>
    <t>#5</t>
  </si>
  <si>
    <t>ORDER #3</t>
  </si>
  <si>
    <t>A/P issued to GCA vendors less unsent portion</t>
  </si>
  <si>
    <t>Please see attached bill edit list for JAN 7th billing</t>
  </si>
  <si>
    <t>Please see attached Vendor Reports for JAN 1st - 29th</t>
  </si>
  <si>
    <t>Issued FEB</t>
  </si>
  <si>
    <t>The residual surcharge was first applied on the FEB 7th billing</t>
  </si>
  <si>
    <t>Please see attached bill edit list for FEB 7th billing</t>
  </si>
  <si>
    <t>Please see attached Vendor Reports for JAN 30th - FEB 26th</t>
  </si>
  <si>
    <t>Posted JAN</t>
  </si>
  <si>
    <t>Posted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</si>
</sst>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1" formatCode="_(* #,##0_);_(* \(#,##0\);_(* &quot;-&quot;_);_(@_)"/>
    <numFmt numFmtId="164" formatCode="yyyy\-mm\-dd;@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1" fontId="0" fillId="0" borderId="0" xfId="0" applyNumberFormat="1"/>
    <xf numFmtId="0" fontId="2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41" fontId="0" fillId="0" borderId="2" xfId="0" applyNumberFormat="1" applyBorder="1"/>
    <xf numFmtId="0" fontId="1" fillId="0" borderId="0" xfId="0" applyFont="1" applyAlignment="1">
      <alignment horizontal="right"/>
    </xf>
    <xf numFmtId="6" fontId="0" fillId="0" borderId="0" xfId="0" applyNumberFormat="1"/>
    <xf numFmtId="0" fontId="0" fillId="0" borderId="3" xfId="0" applyBorder="1"/>
    <xf numFmtId="41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29BFA-E9D6-4BF0-A2FD-70A9AE20B937}">
  <sheetPr>
    <pageSetUpPr fitToPage="1"/>
  </sheetPr>
  <dimension ref="A1:AC28"/>
  <sheetViews>
    <sheetView tabSelected="1" workbookViewId="0">
      <selection activeCell="V11" sqref="V11"/>
    </sheetView>
  </sheetViews>
  <sheetFormatPr defaultRowHeight="14.4" x14ac:dyDescent="0.3"/>
  <cols>
    <col min="1" max="1" width="25.6640625" bestFit="1" customWidth="1"/>
    <col min="2" max="2" width="1.77734375" customWidth="1"/>
    <col min="3" max="3" width="10.77734375" customWidth="1"/>
    <col min="4" max="4" width="1.77734375" customWidth="1"/>
    <col min="5" max="5" width="10.77734375" customWidth="1"/>
    <col min="6" max="6" width="1.77734375" customWidth="1"/>
    <col min="7" max="7" width="10.77734375" customWidth="1"/>
    <col min="8" max="8" width="1.77734375" customWidth="1"/>
    <col min="9" max="9" width="10.77734375" hidden="1" customWidth="1"/>
    <col min="10" max="10" width="1.77734375" hidden="1" customWidth="1"/>
    <col min="11" max="11" width="10.77734375" hidden="1" customWidth="1"/>
    <col min="12" max="12" width="1.77734375" customWidth="1"/>
    <col min="13" max="13" width="10.77734375" customWidth="1"/>
    <col min="14" max="14" width="1.77734375" customWidth="1"/>
    <col min="15" max="15" width="10.77734375" hidden="1" customWidth="1"/>
    <col min="16" max="16" width="1.77734375" hidden="1" customWidth="1"/>
    <col min="17" max="17" width="10.77734375" hidden="1" customWidth="1"/>
    <col min="18" max="18" width="1.77734375" customWidth="1"/>
    <col min="19" max="19" width="10.77734375" customWidth="1"/>
    <col min="20" max="20" width="1.77734375" customWidth="1"/>
    <col min="21" max="21" width="10.77734375" customWidth="1"/>
    <col min="22" max="22" width="1.77734375" customWidth="1"/>
    <col min="23" max="23" width="10.77734375" customWidth="1"/>
    <col min="24" max="24" width="1.77734375" customWidth="1"/>
    <col min="25" max="25" width="10.77734375" customWidth="1"/>
    <col min="26" max="26" width="1.77734375" customWidth="1"/>
    <col min="27" max="27" width="10.77734375" customWidth="1"/>
    <col min="28" max="28" width="1.77734375" customWidth="1"/>
    <col min="29" max="29" width="10.77734375" customWidth="1"/>
    <col min="30" max="30" width="1.77734375" customWidth="1"/>
    <col min="31" max="31" width="10.77734375" customWidth="1"/>
    <col min="32" max="32" width="1.77734375" customWidth="1"/>
  </cols>
  <sheetData>
    <row r="1" spans="1:29" x14ac:dyDescent="0.3">
      <c r="C1" s="1" t="s">
        <v>11</v>
      </c>
      <c r="E1" s="1" t="s">
        <v>3</v>
      </c>
      <c r="G1" s="1" t="s">
        <v>8</v>
      </c>
      <c r="I1" s="1" t="s">
        <v>9</v>
      </c>
      <c r="K1" s="1" t="s">
        <v>10</v>
      </c>
      <c r="M1" s="1" t="s">
        <v>8</v>
      </c>
      <c r="O1" s="1" t="s">
        <v>9</v>
      </c>
      <c r="Q1" s="1" t="s">
        <v>10</v>
      </c>
      <c r="S1" s="1" t="s">
        <v>8</v>
      </c>
      <c r="U1" s="1" t="s">
        <v>9</v>
      </c>
      <c r="W1" s="1" t="s">
        <v>10</v>
      </c>
      <c r="Y1" s="1" t="s">
        <v>8</v>
      </c>
      <c r="Z1" s="11"/>
      <c r="AA1" s="1" t="s">
        <v>9</v>
      </c>
      <c r="AC1" s="1" t="s">
        <v>9</v>
      </c>
    </row>
    <row r="2" spans="1:29" x14ac:dyDescent="0.3">
      <c r="G2" s="3">
        <v>45991</v>
      </c>
      <c r="I2" s="2" t="s">
        <v>15</v>
      </c>
      <c r="K2" s="2" t="s">
        <v>17</v>
      </c>
      <c r="M2" s="3">
        <v>46022</v>
      </c>
      <c r="O2" s="2" t="s">
        <v>16</v>
      </c>
      <c r="Q2" s="2" t="s">
        <v>42</v>
      </c>
      <c r="S2" s="3">
        <v>46051</v>
      </c>
      <c r="U2" s="2" t="s">
        <v>38</v>
      </c>
      <c r="W2" s="2" t="s">
        <v>43</v>
      </c>
      <c r="Y2" s="3">
        <v>46079</v>
      </c>
      <c r="Z2" s="11"/>
      <c r="AA2" t="s">
        <v>20</v>
      </c>
      <c r="AC2" s="2" t="s">
        <v>21</v>
      </c>
    </row>
    <row r="3" spans="1:29" x14ac:dyDescent="0.3">
      <c r="G3" s="3"/>
      <c r="Z3" s="11"/>
    </row>
    <row r="4" spans="1:29" x14ac:dyDescent="0.3">
      <c r="A4" t="s">
        <v>0</v>
      </c>
      <c r="C4" s="5" t="s">
        <v>12</v>
      </c>
      <c r="E4" t="s">
        <v>4</v>
      </c>
      <c r="G4" s="4">
        <v>158240</v>
      </c>
      <c r="H4" s="4"/>
      <c r="I4" s="4">
        <v>12213</v>
      </c>
      <c r="J4" s="4"/>
      <c r="K4" s="4">
        <f>I4+M4-G4</f>
        <v>0</v>
      </c>
      <c r="L4" s="4"/>
      <c r="M4" s="4">
        <v>146027</v>
      </c>
      <c r="N4" s="4"/>
      <c r="O4" s="4">
        <v>29949</v>
      </c>
      <c r="P4" s="4"/>
      <c r="Q4" s="4">
        <f>O4+S4-M4</f>
        <v>0</v>
      </c>
      <c r="R4" s="4"/>
      <c r="S4" s="4">
        <v>116078</v>
      </c>
      <c r="U4" s="4">
        <f>20452+13638</f>
        <v>34090</v>
      </c>
      <c r="V4" s="4"/>
      <c r="W4" s="4">
        <v>17838</v>
      </c>
      <c r="X4" s="4"/>
      <c r="Y4" s="4">
        <f>S4-U4+W4</f>
        <v>99826</v>
      </c>
      <c r="Z4" s="11"/>
      <c r="AA4" s="4">
        <v>0</v>
      </c>
      <c r="AB4" s="4"/>
      <c r="AC4" s="4">
        <f>20452+29949+13638</f>
        <v>64039</v>
      </c>
    </row>
    <row r="5" spans="1:29" x14ac:dyDescent="0.3">
      <c r="C5" s="5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12"/>
      <c r="U5" s="4"/>
      <c r="V5" s="4"/>
      <c r="W5" s="4"/>
      <c r="X5" s="4"/>
      <c r="Y5" s="12"/>
      <c r="Z5" s="11"/>
      <c r="AA5" s="4"/>
      <c r="AB5" s="4"/>
      <c r="AC5" s="4"/>
    </row>
    <row r="6" spans="1:29" x14ac:dyDescent="0.3">
      <c r="A6" t="s">
        <v>1</v>
      </c>
      <c r="C6" s="5" t="s">
        <v>13</v>
      </c>
      <c r="E6" t="s">
        <v>5</v>
      </c>
      <c r="G6" s="4">
        <v>31226</v>
      </c>
      <c r="H6" s="4"/>
      <c r="I6" s="4">
        <v>6945</v>
      </c>
      <c r="J6" s="4"/>
      <c r="K6" s="4">
        <f>I6+M6-G6</f>
        <v>1986</v>
      </c>
      <c r="L6" s="4"/>
      <c r="M6" s="4">
        <v>26267</v>
      </c>
      <c r="N6" s="4"/>
      <c r="O6" s="4">
        <f>12242+8918</f>
        <v>21160</v>
      </c>
      <c r="P6" s="4"/>
      <c r="Q6" s="4">
        <f>O6+S6-M6</f>
        <v>4060</v>
      </c>
      <c r="R6" s="4"/>
      <c r="S6" s="4">
        <v>9167</v>
      </c>
      <c r="U6" s="4">
        <f>3121+1986+4061+-1</f>
        <v>9167</v>
      </c>
      <c r="V6" s="4"/>
      <c r="W6" s="4">
        <v>30945</v>
      </c>
      <c r="X6" s="4"/>
      <c r="Y6" s="4">
        <f>S6-U6+W6</f>
        <v>30945</v>
      </c>
      <c r="Z6" s="11"/>
      <c r="AA6" s="4">
        <f>6545+8918+3121+1986</f>
        <v>20570</v>
      </c>
      <c r="AB6" s="4"/>
      <c r="AC6" s="4">
        <v>0</v>
      </c>
    </row>
    <row r="7" spans="1:29" x14ac:dyDescent="0.3">
      <c r="C7" s="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12"/>
      <c r="U7" s="4"/>
      <c r="V7" s="4"/>
      <c r="W7" s="4"/>
      <c r="X7" s="4"/>
      <c r="Y7" s="12"/>
      <c r="Z7" s="11"/>
      <c r="AA7" s="4"/>
      <c r="AB7" s="4"/>
      <c r="AC7" s="4"/>
    </row>
    <row r="8" spans="1:29" x14ac:dyDescent="0.3">
      <c r="A8" t="s">
        <v>2</v>
      </c>
      <c r="C8" s="5" t="s">
        <v>12</v>
      </c>
      <c r="E8" t="s">
        <v>4</v>
      </c>
      <c r="G8" s="4">
        <v>6175</v>
      </c>
      <c r="H8" s="4"/>
      <c r="I8" s="4">
        <v>2497</v>
      </c>
      <c r="J8" s="4"/>
      <c r="K8" s="4">
        <f>I8+M8-G8</f>
        <v>0</v>
      </c>
      <c r="L8" s="4"/>
      <c r="M8" s="4">
        <v>3678</v>
      </c>
      <c r="N8" s="4"/>
      <c r="O8" s="4">
        <v>2732</v>
      </c>
      <c r="P8" s="4"/>
      <c r="Q8" s="4">
        <f>O8+S8-M8</f>
        <v>0</v>
      </c>
      <c r="R8" s="4"/>
      <c r="S8" s="4">
        <v>946</v>
      </c>
      <c r="U8" s="4">
        <v>946</v>
      </c>
      <c r="V8" s="4"/>
      <c r="W8" s="4">
        <v>3635</v>
      </c>
      <c r="X8" s="4"/>
      <c r="Y8" s="4">
        <f>S8-U8+W8</f>
        <v>3635</v>
      </c>
      <c r="Z8" s="11"/>
      <c r="AA8" s="4">
        <v>0</v>
      </c>
      <c r="AB8" s="4"/>
      <c r="AC8" s="4">
        <v>0</v>
      </c>
    </row>
    <row r="9" spans="1:29" x14ac:dyDescent="0.3">
      <c r="C9" s="5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12"/>
      <c r="U9" s="4"/>
      <c r="V9" s="4"/>
      <c r="W9" s="4"/>
      <c r="X9" s="4"/>
      <c r="Y9" s="12"/>
      <c r="Z9" s="11"/>
      <c r="AA9" s="4"/>
      <c r="AB9" s="4"/>
      <c r="AC9" s="4"/>
    </row>
    <row r="10" spans="1:29" x14ac:dyDescent="0.3">
      <c r="A10" t="s">
        <v>6</v>
      </c>
      <c r="C10" s="5" t="s">
        <v>14</v>
      </c>
      <c r="E10" t="s">
        <v>5</v>
      </c>
      <c r="G10" s="4">
        <v>401948</v>
      </c>
      <c r="H10" s="4"/>
      <c r="I10" s="4">
        <v>24818</v>
      </c>
      <c r="J10" s="4"/>
      <c r="K10" s="4">
        <f>I10+M10-G10</f>
        <v>64548</v>
      </c>
      <c r="L10" s="4"/>
      <c r="M10" s="4">
        <v>441678</v>
      </c>
      <c r="N10" s="4"/>
      <c r="O10" s="4">
        <f>22949+38779+31683+24000</f>
        <v>117411</v>
      </c>
      <c r="P10" s="4"/>
      <c r="Q10" s="4">
        <f>O10+S10-M10</f>
        <v>106594</v>
      </c>
      <c r="R10" s="4"/>
      <c r="S10" s="4">
        <v>430861</v>
      </c>
      <c r="U10" s="4">
        <f>24824+22570+82148+42650+42850+44677+64549</f>
        <v>324268</v>
      </c>
      <c r="V10" s="4"/>
      <c r="W10" s="4">
        <v>0</v>
      </c>
      <c r="X10" s="4"/>
      <c r="Y10" s="4">
        <f>S10-U10+W10</f>
        <v>106593</v>
      </c>
      <c r="Z10" s="11"/>
      <c r="AA10" s="4">
        <f>42650+22570</f>
        <v>65220</v>
      </c>
      <c r="AB10" s="4"/>
      <c r="AC10" s="4">
        <f>64549+44677+82148+42850</f>
        <v>234224</v>
      </c>
    </row>
    <row r="11" spans="1:29" x14ac:dyDescent="0.3">
      <c r="C11" s="5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12"/>
      <c r="U11" s="4"/>
      <c r="V11" s="4"/>
      <c r="W11" s="4"/>
      <c r="X11" s="4"/>
      <c r="Y11" s="12"/>
      <c r="Z11" s="11"/>
      <c r="AA11" s="4"/>
      <c r="AB11" s="4"/>
      <c r="AC11" s="4"/>
    </row>
    <row r="12" spans="1:29" x14ac:dyDescent="0.3">
      <c r="A12" t="s">
        <v>7</v>
      </c>
      <c r="C12" s="5" t="s">
        <v>12</v>
      </c>
      <c r="E12" t="s">
        <v>4</v>
      </c>
      <c r="G12" s="4">
        <v>128584</v>
      </c>
      <c r="H12" s="4"/>
      <c r="I12" s="4">
        <v>18063</v>
      </c>
      <c r="J12" s="4"/>
      <c r="K12" s="4">
        <f>I12+M12-G12</f>
        <v>0</v>
      </c>
      <c r="L12" s="4"/>
      <c r="M12" s="4">
        <v>110521</v>
      </c>
      <c r="N12" s="4"/>
      <c r="O12" s="4">
        <v>18620</v>
      </c>
      <c r="P12" s="4"/>
      <c r="Q12" s="4">
        <f>O12+S12-M12</f>
        <v>0</v>
      </c>
      <c r="R12" s="4"/>
      <c r="S12" s="4">
        <v>91901</v>
      </c>
      <c r="U12" s="4">
        <f>18420+13085</f>
        <v>31505</v>
      </c>
      <c r="V12" s="4"/>
      <c r="W12" s="4">
        <v>0</v>
      </c>
      <c r="X12" s="4"/>
      <c r="Y12" s="4">
        <f>S12-U12+W12</f>
        <v>60396</v>
      </c>
      <c r="Z12" s="11"/>
      <c r="AA12" s="4">
        <v>0</v>
      </c>
      <c r="AB12" s="4"/>
      <c r="AC12" s="4">
        <f>13085+18420</f>
        <v>31505</v>
      </c>
    </row>
    <row r="13" spans="1:29" x14ac:dyDescent="0.3">
      <c r="C13" s="5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12"/>
      <c r="U13" s="4"/>
      <c r="V13" s="4"/>
      <c r="W13" s="4"/>
      <c r="X13" s="4"/>
      <c r="Y13" s="12"/>
      <c r="Z13" s="11"/>
      <c r="AA13" s="4"/>
      <c r="AB13" s="4"/>
      <c r="AC13" s="4"/>
    </row>
    <row r="14" spans="1:29" x14ac:dyDescent="0.3">
      <c r="G14" s="8">
        <f>SUM(G4:G12)</f>
        <v>726173</v>
      </c>
      <c r="I14" s="8">
        <f>SUM(I4:I12)</f>
        <v>64536</v>
      </c>
      <c r="M14" s="8">
        <f>SUM(M4:M12)</f>
        <v>728171</v>
      </c>
      <c r="O14" s="8">
        <f>SUM(O4:O12)</f>
        <v>189872</v>
      </c>
      <c r="S14" s="8">
        <f>SUM(S4:S12)</f>
        <v>648953</v>
      </c>
      <c r="U14" s="8">
        <f>SUM(U4:U12)</f>
        <v>399976</v>
      </c>
      <c r="Y14" s="8">
        <f>SUM(Y4:Y12)</f>
        <v>301395</v>
      </c>
      <c r="Z14" s="11"/>
      <c r="AA14" s="8">
        <f>SUM(AA4:AA12)</f>
        <v>85790</v>
      </c>
      <c r="AC14" s="8">
        <f>SUM(AC4:AC12)</f>
        <v>329768</v>
      </c>
    </row>
    <row r="15" spans="1:29" x14ac:dyDescent="0.3">
      <c r="O15" s="2"/>
      <c r="S15" s="2"/>
      <c r="U15" s="2" t="s">
        <v>34</v>
      </c>
      <c r="Y15" s="2" t="s">
        <v>27</v>
      </c>
      <c r="Z15" s="11"/>
    </row>
    <row r="16" spans="1:29" x14ac:dyDescent="0.3">
      <c r="O16" s="4"/>
      <c r="U16" s="4"/>
    </row>
    <row r="17" spans="1:7" x14ac:dyDescent="0.3">
      <c r="A17" s="6" t="s">
        <v>23</v>
      </c>
      <c r="C17" s="7" t="s">
        <v>18</v>
      </c>
    </row>
    <row r="18" spans="1:7" x14ac:dyDescent="0.3">
      <c r="C18" s="7" t="s">
        <v>19</v>
      </c>
    </row>
    <row r="20" spans="1:7" x14ac:dyDescent="0.3">
      <c r="C20" t="s">
        <v>22</v>
      </c>
    </row>
    <row r="22" spans="1:7" x14ac:dyDescent="0.3">
      <c r="C22" t="s">
        <v>24</v>
      </c>
    </row>
    <row r="24" spans="1:7" x14ac:dyDescent="0.3">
      <c r="A24" s="9" t="s">
        <v>25</v>
      </c>
      <c r="C24" s="2" t="s">
        <v>29</v>
      </c>
      <c r="E24" s="10">
        <f>(34991+18540+8835+4660)</f>
        <v>67026</v>
      </c>
      <c r="G24" t="s">
        <v>39</v>
      </c>
    </row>
    <row r="25" spans="1:7" x14ac:dyDescent="0.3">
      <c r="C25" s="2" t="s">
        <v>30</v>
      </c>
      <c r="E25" s="4">
        <f>Y14</f>
        <v>301395</v>
      </c>
      <c r="G25" t="s">
        <v>28</v>
      </c>
    </row>
    <row r="26" spans="1:7" x14ac:dyDescent="0.3">
      <c r="C26" s="2" t="s">
        <v>31</v>
      </c>
      <c r="E26" s="4">
        <f>U14-AC14</f>
        <v>70208</v>
      </c>
      <c r="G26" t="s">
        <v>35</v>
      </c>
    </row>
    <row r="27" spans="1:7" x14ac:dyDescent="0.3">
      <c r="C27" s="2" t="s">
        <v>32</v>
      </c>
      <c r="G27" t="s">
        <v>40</v>
      </c>
    </row>
    <row r="28" spans="1:7" x14ac:dyDescent="0.3">
      <c r="C28" s="2" t="s">
        <v>33</v>
      </c>
      <c r="G28" t="s">
        <v>41</v>
      </c>
    </row>
  </sheetData>
  <pageMargins left="0.45" right="0.45" top="0.75" bottom="0.75" header="0.3" footer="0.3"/>
  <pageSetup scale="78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A3862-B5F1-4318-B412-E20DDBB6B46E}">
  <sheetPr>
    <pageSetUpPr fitToPage="1"/>
  </sheetPr>
  <dimension ref="A1:W27"/>
  <sheetViews>
    <sheetView workbookViewId="0">
      <selection activeCell="W2" sqref="W2"/>
    </sheetView>
  </sheetViews>
  <sheetFormatPr defaultRowHeight="14.4" x14ac:dyDescent="0.3"/>
  <cols>
    <col min="1" max="1" width="25.6640625" bestFit="1" customWidth="1"/>
    <col min="2" max="2" width="1.77734375" customWidth="1"/>
    <col min="3" max="3" width="10.77734375" customWidth="1"/>
    <col min="4" max="4" width="1.77734375" customWidth="1"/>
    <col min="5" max="5" width="10.77734375" customWidth="1"/>
    <col min="6" max="6" width="1.77734375" customWidth="1"/>
    <col min="7" max="7" width="10.77734375" customWidth="1"/>
    <col min="8" max="8" width="1.77734375" customWidth="1"/>
    <col min="9" max="9" width="10.77734375" customWidth="1"/>
    <col min="10" max="10" width="1.77734375" customWidth="1"/>
    <col min="11" max="11" width="10.77734375" customWidth="1"/>
    <col min="12" max="12" width="1.77734375" customWidth="1"/>
    <col min="13" max="13" width="10.77734375" customWidth="1"/>
    <col min="14" max="14" width="1.77734375" customWidth="1"/>
    <col min="15" max="15" width="10.77734375" customWidth="1"/>
    <col min="16" max="16" width="1.77734375" customWidth="1"/>
    <col min="17" max="17" width="10.77734375" customWidth="1"/>
    <col min="18" max="18" width="1.77734375" customWidth="1"/>
    <col min="19" max="19" width="10.77734375" customWidth="1"/>
    <col min="20" max="20" width="1.77734375" customWidth="1"/>
    <col min="21" max="21" width="10.77734375" customWidth="1"/>
    <col min="22" max="22" width="1.77734375" customWidth="1"/>
    <col min="23" max="23" width="10.77734375" customWidth="1"/>
    <col min="24" max="24" width="1.77734375" customWidth="1"/>
    <col min="25" max="25" width="10.77734375" customWidth="1"/>
    <col min="26" max="26" width="1.77734375" customWidth="1"/>
  </cols>
  <sheetData>
    <row r="1" spans="1:23" x14ac:dyDescent="0.3">
      <c r="C1" s="1" t="s">
        <v>11</v>
      </c>
      <c r="E1" s="1" t="s">
        <v>3</v>
      </c>
      <c r="G1" s="1" t="s">
        <v>8</v>
      </c>
      <c r="I1" s="1" t="s">
        <v>9</v>
      </c>
      <c r="K1" s="1" t="s">
        <v>10</v>
      </c>
      <c r="M1" s="1" t="s">
        <v>8</v>
      </c>
      <c r="O1" s="1" t="s">
        <v>9</v>
      </c>
      <c r="Q1" s="1" t="s">
        <v>10</v>
      </c>
      <c r="S1" s="1" t="s">
        <v>8</v>
      </c>
      <c r="U1" s="1" t="s">
        <v>9</v>
      </c>
      <c r="W1" s="1" t="s">
        <v>9</v>
      </c>
    </row>
    <row r="2" spans="1:23" x14ac:dyDescent="0.3">
      <c r="G2" s="3">
        <v>45991</v>
      </c>
      <c r="I2" s="2" t="s">
        <v>15</v>
      </c>
      <c r="K2" s="2" t="s">
        <v>17</v>
      </c>
      <c r="M2" s="3">
        <v>46022</v>
      </c>
      <c r="O2" s="2" t="s">
        <v>16</v>
      </c>
      <c r="Q2" s="2" t="s">
        <v>17</v>
      </c>
      <c r="S2" s="3">
        <v>46051</v>
      </c>
      <c r="U2" t="s">
        <v>20</v>
      </c>
      <c r="W2" s="2" t="s">
        <v>21</v>
      </c>
    </row>
    <row r="3" spans="1:23" x14ac:dyDescent="0.3">
      <c r="G3" s="3"/>
    </row>
    <row r="4" spans="1:23" x14ac:dyDescent="0.3">
      <c r="A4" t="s">
        <v>0</v>
      </c>
      <c r="C4" s="5" t="s">
        <v>12</v>
      </c>
      <c r="E4" t="s">
        <v>4</v>
      </c>
      <c r="G4" s="4">
        <v>158240</v>
      </c>
      <c r="H4" s="4"/>
      <c r="I4" s="4">
        <v>12213</v>
      </c>
      <c r="J4" s="4"/>
      <c r="K4" s="4">
        <f>I4+M4-G4</f>
        <v>0</v>
      </c>
      <c r="L4" s="4"/>
      <c r="M4" s="4">
        <v>146027</v>
      </c>
      <c r="N4" s="4"/>
      <c r="O4" s="4">
        <v>29949</v>
      </c>
      <c r="P4" s="4"/>
      <c r="Q4" s="4">
        <f>O4+S4-M4</f>
        <v>0</v>
      </c>
      <c r="R4" s="4"/>
      <c r="S4" s="4">
        <v>116078</v>
      </c>
      <c r="U4" s="4"/>
      <c r="V4" s="4"/>
      <c r="W4" s="4">
        <v>29949</v>
      </c>
    </row>
    <row r="5" spans="1:23" x14ac:dyDescent="0.3">
      <c r="C5" s="5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4"/>
      <c r="V5" s="4"/>
      <c r="W5" s="4"/>
    </row>
    <row r="6" spans="1:23" x14ac:dyDescent="0.3">
      <c r="A6" t="s">
        <v>1</v>
      </c>
      <c r="C6" s="5" t="s">
        <v>13</v>
      </c>
      <c r="E6" t="s">
        <v>5</v>
      </c>
      <c r="G6" s="4">
        <v>31226</v>
      </c>
      <c r="H6" s="4"/>
      <c r="I6" s="4">
        <v>6945</v>
      </c>
      <c r="J6" s="4"/>
      <c r="K6" s="4">
        <f>I6+M6-G6</f>
        <v>1986</v>
      </c>
      <c r="L6" s="4"/>
      <c r="M6" s="4">
        <v>26267</v>
      </c>
      <c r="N6" s="4"/>
      <c r="O6" s="4">
        <f>12242+8918</f>
        <v>21160</v>
      </c>
      <c r="P6" s="4"/>
      <c r="Q6" s="4">
        <f>O6+S6-M6</f>
        <v>4060</v>
      </c>
      <c r="R6" s="4"/>
      <c r="S6" s="4">
        <v>9167</v>
      </c>
      <c r="U6" s="4">
        <f>6945+8918+12242</f>
        <v>28105</v>
      </c>
      <c r="V6" s="4"/>
      <c r="W6" s="4"/>
    </row>
    <row r="7" spans="1:23" x14ac:dyDescent="0.3">
      <c r="C7" s="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U7" s="4"/>
      <c r="V7" s="4"/>
      <c r="W7" s="4"/>
    </row>
    <row r="8" spans="1:23" x14ac:dyDescent="0.3">
      <c r="A8" t="s">
        <v>2</v>
      </c>
      <c r="C8" s="5" t="s">
        <v>12</v>
      </c>
      <c r="E8" t="s">
        <v>4</v>
      </c>
      <c r="G8" s="4">
        <v>6175</v>
      </c>
      <c r="H8" s="4"/>
      <c r="I8" s="4">
        <v>2497</v>
      </c>
      <c r="J8" s="4"/>
      <c r="K8" s="4">
        <f>I8+M8-G8</f>
        <v>0</v>
      </c>
      <c r="L8" s="4"/>
      <c r="M8" s="4">
        <v>3678</v>
      </c>
      <c r="N8" s="4"/>
      <c r="O8" s="4">
        <v>2732</v>
      </c>
      <c r="P8" s="4"/>
      <c r="Q8" s="4">
        <f>O8+S8-M8</f>
        <v>0</v>
      </c>
      <c r="R8" s="4"/>
      <c r="S8" s="4">
        <v>946</v>
      </c>
      <c r="U8" s="4">
        <v>2732</v>
      </c>
      <c r="V8" s="4"/>
      <c r="W8" s="4"/>
    </row>
    <row r="9" spans="1:23" x14ac:dyDescent="0.3">
      <c r="C9" s="5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U9" s="4"/>
      <c r="V9" s="4"/>
      <c r="W9" s="4"/>
    </row>
    <row r="10" spans="1:23" x14ac:dyDescent="0.3">
      <c r="A10" t="s">
        <v>6</v>
      </c>
      <c r="C10" s="5" t="s">
        <v>14</v>
      </c>
      <c r="E10" t="s">
        <v>5</v>
      </c>
      <c r="G10" s="4">
        <v>401948</v>
      </c>
      <c r="H10" s="4"/>
      <c r="I10" s="4">
        <v>24818</v>
      </c>
      <c r="J10" s="4"/>
      <c r="K10" s="4">
        <f>I10+M10-G10</f>
        <v>64548</v>
      </c>
      <c r="L10" s="4"/>
      <c r="M10" s="4">
        <v>441678</v>
      </c>
      <c r="N10" s="4"/>
      <c r="O10" s="4">
        <f>22949+38779+31683+24000</f>
        <v>117411</v>
      </c>
      <c r="P10" s="4"/>
      <c r="Q10" s="4">
        <f>O10+S10-M10</f>
        <v>106594</v>
      </c>
      <c r="R10" s="4"/>
      <c r="S10" s="4">
        <v>430861</v>
      </c>
      <c r="U10" s="4">
        <f>38779+24000+31683</f>
        <v>94462</v>
      </c>
      <c r="V10" s="4"/>
      <c r="W10" s="4">
        <v>22949</v>
      </c>
    </row>
    <row r="11" spans="1:23" x14ac:dyDescent="0.3">
      <c r="C11" s="5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U11" s="4"/>
      <c r="V11" s="4"/>
      <c r="W11" s="4"/>
    </row>
    <row r="12" spans="1:23" x14ac:dyDescent="0.3">
      <c r="A12" t="s">
        <v>7</v>
      </c>
      <c r="C12" s="5" t="s">
        <v>12</v>
      </c>
      <c r="E12" t="s">
        <v>4</v>
      </c>
      <c r="G12" s="4">
        <v>128584</v>
      </c>
      <c r="H12" s="4"/>
      <c r="I12" s="4">
        <v>18063</v>
      </c>
      <c r="J12" s="4"/>
      <c r="K12" s="4">
        <f>I12+M12-G12</f>
        <v>0</v>
      </c>
      <c r="L12" s="4"/>
      <c r="M12" s="4">
        <v>110521</v>
      </c>
      <c r="N12" s="4"/>
      <c r="O12" s="4">
        <v>18620</v>
      </c>
      <c r="P12" s="4"/>
      <c r="Q12" s="4">
        <f>O12+S12-M12</f>
        <v>0</v>
      </c>
      <c r="R12" s="4"/>
      <c r="S12" s="4">
        <v>91901</v>
      </c>
      <c r="U12" s="4"/>
      <c r="V12" s="4"/>
      <c r="W12" s="4">
        <v>18620</v>
      </c>
    </row>
    <row r="13" spans="1:23" x14ac:dyDescent="0.3">
      <c r="G13" s="8">
        <f>SUM(G4:G12)</f>
        <v>726173</v>
      </c>
      <c r="I13" s="8">
        <f>SUM(I4:I12)</f>
        <v>64536</v>
      </c>
      <c r="M13" s="8">
        <f>SUM(M4:M12)</f>
        <v>728171</v>
      </c>
      <c r="O13" s="8">
        <f>SUM(O4:O12)</f>
        <v>189872</v>
      </c>
      <c r="S13" s="8">
        <f>SUM(S4:S12)</f>
        <v>648953</v>
      </c>
      <c r="U13" s="8">
        <f>SUM(U4:U12)</f>
        <v>125299</v>
      </c>
      <c r="W13" s="8">
        <f>SUM(W4:W12)</f>
        <v>71518</v>
      </c>
    </row>
    <row r="14" spans="1:23" x14ac:dyDescent="0.3">
      <c r="O14" s="2" t="s">
        <v>34</v>
      </c>
      <c r="S14" s="2" t="s">
        <v>27</v>
      </c>
    </row>
    <row r="15" spans="1:23" x14ac:dyDescent="0.3">
      <c r="O15" s="4"/>
    </row>
    <row r="16" spans="1:23" x14ac:dyDescent="0.3">
      <c r="A16" s="6" t="s">
        <v>23</v>
      </c>
      <c r="C16" s="7" t="s">
        <v>18</v>
      </c>
    </row>
    <row r="17" spans="1:7" x14ac:dyDescent="0.3">
      <c r="C17" s="7" t="s">
        <v>19</v>
      </c>
    </row>
    <row r="19" spans="1:7" x14ac:dyDescent="0.3">
      <c r="C19" t="s">
        <v>22</v>
      </c>
    </row>
    <row r="21" spans="1:7" x14ac:dyDescent="0.3">
      <c r="C21" t="s">
        <v>24</v>
      </c>
    </row>
    <row r="23" spans="1:7" x14ac:dyDescent="0.3">
      <c r="A23" s="9" t="s">
        <v>25</v>
      </c>
      <c r="C23" s="2" t="s">
        <v>29</v>
      </c>
      <c r="E23" s="10">
        <v>0</v>
      </c>
      <c r="G23" t="s">
        <v>26</v>
      </c>
    </row>
    <row r="24" spans="1:7" x14ac:dyDescent="0.3">
      <c r="C24" s="2" t="s">
        <v>30</v>
      </c>
      <c r="E24" s="4">
        <f>S13</f>
        <v>648953</v>
      </c>
      <c r="G24" t="s">
        <v>28</v>
      </c>
    </row>
    <row r="25" spans="1:7" x14ac:dyDescent="0.3">
      <c r="C25" s="2" t="s">
        <v>31</v>
      </c>
      <c r="E25" s="4">
        <f>O13-W13</f>
        <v>118354</v>
      </c>
      <c r="G25" t="s">
        <v>35</v>
      </c>
    </row>
    <row r="26" spans="1:7" x14ac:dyDescent="0.3">
      <c r="C26" s="2" t="s">
        <v>32</v>
      </c>
      <c r="G26" t="s">
        <v>36</v>
      </c>
    </row>
    <row r="27" spans="1:7" x14ac:dyDescent="0.3">
      <c r="C27" s="2" t="s">
        <v>33</v>
      </c>
      <c r="G27" t="s">
        <v>37</v>
      </c>
    </row>
  </sheetData>
  <pageMargins left="0.45" right="0.45" top="0.75" bottom="0.75" header="0.3" footer="0.3"/>
  <pageSetup scale="7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FEB</vt:lpstr>
      <vt:lpstr>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Hartline</dc:creator>
  <cp:lastModifiedBy>Thomas Hartline</cp:lastModifiedBy>
  <cp:lastPrinted>2026-01-30T01:52:01Z</cp:lastPrinted>
  <dcterms:created xsi:type="dcterms:W3CDTF">2026-01-30T00:37:44Z</dcterms:created>
  <dcterms:modified xsi:type="dcterms:W3CDTF">2026-03-04T22:57:48Z</dcterms:modified>
</cp:coreProperties>
</file>