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firm-my.sharepoint.com/personal/tina_frederick_skofirm_com/Documents/Documents/Green River Valley-185763/Hart County Acquisition/Rehearing/"/>
    </mc:Choice>
  </mc:AlternateContent>
  <xr:revisionPtr revIDLastSave="0" documentId="8_{59573839-F1FB-400F-BF1D-6B6B29DBA682}" xr6:coauthVersionLast="47" xr6:coauthVersionMax="47" xr10:uidLastSave="{00000000-0000-0000-0000-000000000000}"/>
  <bookViews>
    <workbookView xWindow="-120" yWindow="-120" windowWidth="29040" windowHeight="15720" xr2:uid="{1FC0C191-CF9F-4A53-BF60-877ACAB169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8" i="1" l="1"/>
  <c r="I18" i="1"/>
  <c r="F18" i="1"/>
  <c r="E18" i="1"/>
  <c r="D18" i="1"/>
  <c r="B18" i="1"/>
  <c r="G20" i="1"/>
  <c r="G18" i="1"/>
  <c r="G17" i="1"/>
  <c r="H17" i="1" l="1"/>
  <c r="H18" i="1" s="1"/>
  <c r="H20" i="1" s="1"/>
  <c r="M4" i="1"/>
  <c r="M5" i="1"/>
  <c r="M6" i="1"/>
  <c r="M7" i="1"/>
  <c r="M8" i="1"/>
  <c r="M9" i="1"/>
  <c r="M10" i="1"/>
  <c r="M11" i="1"/>
  <c r="M12" i="1"/>
  <c r="M13" i="1"/>
  <c r="M14" i="1"/>
  <c r="M15" i="1"/>
  <c r="M3" i="1"/>
  <c r="B7" i="1"/>
  <c r="B6" i="1"/>
  <c r="B5" i="1"/>
  <c r="B14" i="1"/>
  <c r="J14" i="1" s="1"/>
  <c r="L14" i="1" s="1"/>
  <c r="J3" i="1"/>
  <c r="L3" i="1" s="1"/>
  <c r="L17" i="1" s="1"/>
  <c r="K17" i="1"/>
  <c r="K20" i="1" s="1"/>
  <c r="F17" i="1"/>
  <c r="F20" i="1" s="1"/>
  <c r="E17" i="1"/>
  <c r="E20" i="1" s="1"/>
  <c r="D17" i="1"/>
  <c r="D20" i="1" s="1"/>
  <c r="C15" i="1"/>
  <c r="C13" i="1"/>
  <c r="B13" i="1"/>
  <c r="C12" i="1"/>
  <c r="C11" i="1"/>
  <c r="C10" i="1"/>
  <c r="B10" i="1"/>
  <c r="C9" i="1"/>
  <c r="B9" i="1"/>
  <c r="C8" i="1"/>
  <c r="B8" i="1"/>
  <c r="C7" i="1"/>
  <c r="C6" i="1"/>
  <c r="C5" i="1"/>
  <c r="C4" i="1"/>
  <c r="B4" i="1"/>
  <c r="M17" i="1" l="1"/>
  <c r="M18" i="1" s="1"/>
  <c r="M20" i="1" s="1"/>
  <c r="N14" i="1"/>
  <c r="I17" i="1"/>
  <c r="I20" i="1" s="1"/>
  <c r="C17" i="1"/>
  <c r="B17" i="1"/>
  <c r="B20" i="1" s="1"/>
  <c r="J15" i="1"/>
  <c r="L15" i="1" s="1"/>
  <c r="N15" i="1" s="1"/>
  <c r="J11" i="1"/>
  <c r="L11" i="1" s="1"/>
  <c r="N11" i="1" s="1"/>
  <c r="J10" i="1"/>
  <c r="L10" i="1" s="1"/>
  <c r="N10" i="1" s="1"/>
  <c r="N3" i="1"/>
  <c r="N17" i="1" s="1"/>
  <c r="J8" i="1"/>
  <c r="L8" i="1" s="1"/>
  <c r="N8" i="1" s="1"/>
  <c r="J7" i="1"/>
  <c r="L7" i="1" s="1"/>
  <c r="N7" i="1" s="1"/>
  <c r="J13" i="1"/>
  <c r="L13" i="1" s="1"/>
  <c r="N13" i="1" s="1"/>
  <c r="J5" i="1"/>
  <c r="L5" i="1" s="1"/>
  <c r="N5" i="1" s="1"/>
  <c r="J4" i="1"/>
  <c r="L4" i="1" s="1"/>
  <c r="N4" i="1" s="1"/>
  <c r="J9" i="1"/>
  <c r="L9" i="1" s="1"/>
  <c r="N9" i="1" s="1"/>
  <c r="J6" i="1"/>
  <c r="L6" i="1" s="1"/>
  <c r="J12" i="1"/>
  <c r="L12" i="1" s="1"/>
  <c r="N12" i="1" s="1"/>
  <c r="C18" i="1" l="1"/>
  <c r="C20" i="1" s="1"/>
  <c r="L18" i="1"/>
  <c r="L20" i="1" s="1"/>
  <c r="N6" i="1"/>
  <c r="N18" i="1" s="1"/>
  <c r="N20" i="1" s="1"/>
  <c r="J17" i="1"/>
  <c r="J18" i="1" l="1"/>
  <c r="J20" i="1" s="1"/>
</calcChain>
</file>

<file path=xl/sharedStrings.xml><?xml version="1.0" encoding="utf-8"?>
<sst xmlns="http://schemas.openxmlformats.org/spreadsheetml/2006/main" count="18" uniqueCount="18">
  <si>
    <t>Residential Water Sales</t>
  </si>
  <si>
    <t>Wholesale</t>
  </si>
  <si>
    <t>Chemicals</t>
  </si>
  <si>
    <t>Salaries</t>
  </si>
  <si>
    <t>Net Revenues</t>
  </si>
  <si>
    <t>Total</t>
  </si>
  <si>
    <t>Avg.</t>
  </si>
  <si>
    <t>* - NOTE - The above information is based on reported but not audited information *</t>
  </si>
  <si>
    <t>Employee Pension &amp; Benefits</t>
  </si>
  <si>
    <t>Materials &amp; Supplies</t>
  </si>
  <si>
    <t>Summary of Cashflow for WAX District - 13 months</t>
  </si>
  <si>
    <t>12-Month Proforma</t>
  </si>
  <si>
    <t>Purchased Power</t>
  </si>
  <si>
    <t>P &amp; I Payments</t>
  </si>
  <si>
    <t>Net Cashflow</t>
  </si>
  <si>
    <t>Misc. Expense</t>
  </si>
  <si>
    <t>Depreciation</t>
  </si>
  <si>
    <t xml:space="preserve">Net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</si>
</sst>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4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455A-3528-45BC-8718-58CF7031E8FE}">
  <dimension ref="A1:N22"/>
  <sheetViews>
    <sheetView tabSelected="1" workbookViewId="0">
      <selection sqref="A1:K1"/>
    </sheetView>
  </sheetViews>
  <sheetFormatPr defaultRowHeight="15" x14ac:dyDescent="0.25"/>
  <cols>
    <col min="1" max="1" width="10.42578125" bestFit="1" customWidth="1"/>
    <col min="2" max="2" width="15.140625" customWidth="1"/>
    <col min="3" max="3" width="13.7109375" bestFit="1" customWidth="1"/>
    <col min="4" max="5" width="14.42578125" bestFit="1" customWidth="1"/>
    <col min="6" max="7" width="13.28515625" customWidth="1"/>
    <col min="8" max="8" width="13.42578125" customWidth="1"/>
    <col min="9" max="9" width="14.28515625" customWidth="1"/>
    <col min="10" max="10" width="13.7109375" bestFit="1" customWidth="1"/>
    <col min="11" max="11" width="14.42578125" bestFit="1" customWidth="1"/>
    <col min="12" max="12" width="13.7109375" bestFit="1" customWidth="1"/>
    <col min="13" max="13" width="12.5703125" customWidth="1"/>
    <col min="14" max="14" width="13.7109375" bestFit="1" customWidth="1"/>
  </cols>
  <sheetData>
    <row r="1" spans="1:14" ht="18.75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4" ht="45" x14ac:dyDescent="0.25">
      <c r="B2" s="2" t="s">
        <v>0</v>
      </c>
      <c r="C2" s="2" t="s">
        <v>1</v>
      </c>
      <c r="D2" s="2" t="s">
        <v>2</v>
      </c>
      <c r="E2" s="2" t="s">
        <v>12</v>
      </c>
      <c r="F2" s="2" t="s">
        <v>3</v>
      </c>
      <c r="G2" s="2" t="s">
        <v>8</v>
      </c>
      <c r="H2" s="2" t="s">
        <v>9</v>
      </c>
      <c r="I2" s="2" t="s">
        <v>15</v>
      </c>
      <c r="J2" s="2" t="s">
        <v>4</v>
      </c>
      <c r="K2" s="2" t="s">
        <v>13</v>
      </c>
      <c r="L2" s="2" t="s">
        <v>14</v>
      </c>
      <c r="M2" s="2" t="s">
        <v>16</v>
      </c>
      <c r="N2" s="2" t="s">
        <v>17</v>
      </c>
    </row>
    <row r="3" spans="1:14" x14ac:dyDescent="0.25">
      <c r="A3" s="1">
        <v>45900</v>
      </c>
      <c r="B3" s="6">
        <v>106166</v>
      </c>
      <c r="C3" s="6">
        <v>27572</v>
      </c>
      <c r="D3" s="6">
        <v>0</v>
      </c>
      <c r="E3" s="6">
        <v>-7347</v>
      </c>
      <c r="F3" s="7">
        <v>-31077.33</v>
      </c>
      <c r="G3" s="7">
        <v>-2080</v>
      </c>
      <c r="H3" s="6">
        <v>-2240</v>
      </c>
      <c r="I3" s="6">
        <v>0</v>
      </c>
      <c r="J3" s="6">
        <f t="shared" ref="J3:J15" si="0">+B3+C3+SUM(D3:I3)</f>
        <v>90993.67</v>
      </c>
      <c r="K3" s="6">
        <v>-23067</v>
      </c>
      <c r="L3" s="6">
        <f>+J3+K3</f>
        <v>67926.67</v>
      </c>
      <c r="M3" s="6">
        <f>97614/12</f>
        <v>8134.5</v>
      </c>
      <c r="N3" s="6">
        <f>+L3-M3</f>
        <v>59792.17</v>
      </c>
    </row>
    <row r="4" spans="1:14" x14ac:dyDescent="0.25">
      <c r="A4" s="1">
        <v>45930</v>
      </c>
      <c r="B4" s="6">
        <f>194324.27-106165.88</f>
        <v>88158.389999999985</v>
      </c>
      <c r="C4" s="6">
        <f>47819.27-27572.2</f>
        <v>20247.069999999996</v>
      </c>
      <c r="D4" s="6">
        <v>-12692</v>
      </c>
      <c r="E4" s="6">
        <v>-7325</v>
      </c>
      <c r="F4" s="7">
        <v>-22087.75</v>
      </c>
      <c r="G4" s="7">
        <v>-2080</v>
      </c>
      <c r="H4" s="6">
        <v>-2232</v>
      </c>
      <c r="I4" s="6">
        <v>0</v>
      </c>
      <c r="J4" s="6">
        <f t="shared" si="0"/>
        <v>61988.709999999977</v>
      </c>
      <c r="K4" s="6">
        <v>-23067</v>
      </c>
      <c r="L4" s="6">
        <f t="shared" ref="L4:L15" si="1">+J4+K4</f>
        <v>38921.709999999977</v>
      </c>
      <c r="M4" s="6">
        <f t="shared" ref="M4:M15" si="2">97614/12</f>
        <v>8134.5</v>
      </c>
      <c r="N4" s="6">
        <f t="shared" ref="N4:N15" si="3">+L4-M4</f>
        <v>30787.209999999977</v>
      </c>
    </row>
    <row r="5" spans="1:14" x14ac:dyDescent="0.25">
      <c r="A5" s="1">
        <v>45961</v>
      </c>
      <c r="B5" s="6">
        <f>282138.97-194324.27</f>
        <v>87814.699999999983</v>
      </c>
      <c r="C5" s="6">
        <f>64860.99-47819.27</f>
        <v>17041.72</v>
      </c>
      <c r="D5" s="6">
        <v>-8120</v>
      </c>
      <c r="E5" s="6">
        <v>-6242</v>
      </c>
      <c r="F5" s="7">
        <v>-31068.77</v>
      </c>
      <c r="G5" s="7">
        <v>-2080</v>
      </c>
      <c r="H5" s="6">
        <v>-3500</v>
      </c>
      <c r="I5" s="6">
        <v>0</v>
      </c>
      <c r="J5" s="6">
        <f t="shared" si="0"/>
        <v>53845.64999999998</v>
      </c>
      <c r="K5" s="6">
        <v>-23067</v>
      </c>
      <c r="L5" s="6">
        <f t="shared" si="1"/>
        <v>30778.64999999998</v>
      </c>
      <c r="M5" s="6">
        <f t="shared" si="2"/>
        <v>8134.5</v>
      </c>
      <c r="N5" s="6">
        <f t="shared" si="3"/>
        <v>22644.14999999998</v>
      </c>
    </row>
    <row r="6" spans="1:14" x14ac:dyDescent="0.25">
      <c r="A6" s="1">
        <v>45991</v>
      </c>
      <c r="B6" s="6">
        <f>363416.7-282138.97</f>
        <v>81277.73000000004</v>
      </c>
      <c r="C6" s="6">
        <f>80459.11-64860.99</f>
        <v>15598.120000000003</v>
      </c>
      <c r="D6" s="6">
        <v>-9907</v>
      </c>
      <c r="E6" s="6">
        <v>-6404</v>
      </c>
      <c r="F6" s="7">
        <v>-26080.5</v>
      </c>
      <c r="G6" s="7">
        <v>-2080</v>
      </c>
      <c r="H6" s="6">
        <v>-1712</v>
      </c>
      <c r="I6" s="6">
        <v>0</v>
      </c>
      <c r="J6" s="6">
        <f t="shared" si="0"/>
        <v>50692.350000000035</v>
      </c>
      <c r="K6" s="6">
        <v>-23067</v>
      </c>
      <c r="L6" s="6">
        <f t="shared" si="1"/>
        <v>27625.350000000035</v>
      </c>
      <c r="M6" s="6">
        <f t="shared" si="2"/>
        <v>8134.5</v>
      </c>
      <c r="N6" s="6">
        <f t="shared" si="3"/>
        <v>19490.850000000035</v>
      </c>
    </row>
    <row r="7" spans="1:14" x14ac:dyDescent="0.25">
      <c r="A7" s="1">
        <v>46022</v>
      </c>
      <c r="B7" s="6">
        <f>440223.09-363416.7</f>
        <v>76806.390000000014</v>
      </c>
      <c r="C7" s="6">
        <f>102130.21-80459.11</f>
        <v>21671.100000000006</v>
      </c>
      <c r="D7" s="6">
        <v>-7735</v>
      </c>
      <c r="E7" s="6">
        <v>-7570</v>
      </c>
      <c r="F7" s="7">
        <v>-30786</v>
      </c>
      <c r="G7" s="7">
        <v>-2080</v>
      </c>
      <c r="H7" s="6">
        <v>-1500</v>
      </c>
      <c r="I7" s="6">
        <v>-1447</v>
      </c>
      <c r="J7" s="6">
        <f t="shared" si="0"/>
        <v>47359.49000000002</v>
      </c>
      <c r="K7" s="6">
        <v>-23067</v>
      </c>
      <c r="L7" s="6">
        <f t="shared" si="1"/>
        <v>24292.49000000002</v>
      </c>
      <c r="M7" s="6">
        <f t="shared" si="2"/>
        <v>8134.5</v>
      </c>
      <c r="N7" s="6">
        <f t="shared" si="3"/>
        <v>16157.99000000002</v>
      </c>
    </row>
    <row r="8" spans="1:14" x14ac:dyDescent="0.25">
      <c r="A8" s="1">
        <v>46053</v>
      </c>
      <c r="B8" s="6">
        <f>518507.85-440223.09</f>
        <v>78284.759999999951</v>
      </c>
      <c r="C8" s="6">
        <f>116133.33-102130.21</f>
        <v>14003.119999999995</v>
      </c>
      <c r="D8" s="6">
        <v>-13513</v>
      </c>
      <c r="E8" s="6">
        <v>-8735.7199999999993</v>
      </c>
      <c r="F8" s="7">
        <v>-26806.89</v>
      </c>
      <c r="G8" s="7">
        <v>-2080</v>
      </c>
      <c r="H8" s="6">
        <v>-1307</v>
      </c>
      <c r="I8" s="6">
        <v>-100.92</v>
      </c>
      <c r="J8" s="6">
        <f t="shared" si="0"/>
        <v>39744.349999999948</v>
      </c>
      <c r="K8" s="6">
        <v>-23067</v>
      </c>
      <c r="L8" s="6">
        <f t="shared" si="1"/>
        <v>16677.349999999948</v>
      </c>
      <c r="M8" s="6">
        <f t="shared" si="2"/>
        <v>8134.5</v>
      </c>
      <c r="N8" s="6">
        <f t="shared" si="3"/>
        <v>8542.8499999999476</v>
      </c>
    </row>
    <row r="9" spans="1:14" x14ac:dyDescent="0.25">
      <c r="A9" s="1">
        <v>46081</v>
      </c>
      <c r="B9" s="6">
        <f>594412.86-518507.85</f>
        <v>75905.010000000009</v>
      </c>
      <c r="C9" s="6">
        <f>129879.1-116133.33</f>
        <v>13745.770000000004</v>
      </c>
      <c r="D9" s="6">
        <v>-30</v>
      </c>
      <c r="E9" s="6">
        <v>-9621.65</v>
      </c>
      <c r="F9" s="7">
        <v>-25867.38</v>
      </c>
      <c r="G9" s="7">
        <v>-2080</v>
      </c>
      <c r="H9" s="6">
        <v>-2650</v>
      </c>
      <c r="I9" s="6">
        <v>-217.37</v>
      </c>
      <c r="J9" s="6">
        <f t="shared" si="0"/>
        <v>49184.380000000012</v>
      </c>
      <c r="K9" s="6">
        <v>-23067</v>
      </c>
      <c r="L9" s="6">
        <f t="shared" si="1"/>
        <v>26117.380000000012</v>
      </c>
      <c r="M9" s="6">
        <f t="shared" si="2"/>
        <v>8134.5</v>
      </c>
      <c r="N9" s="6">
        <f t="shared" si="3"/>
        <v>17982.880000000012</v>
      </c>
    </row>
    <row r="10" spans="1:14" x14ac:dyDescent="0.25">
      <c r="A10" s="1">
        <v>46112</v>
      </c>
      <c r="B10" s="6">
        <f>673853.32-594412.86</f>
        <v>79440.459999999963</v>
      </c>
      <c r="C10" s="6">
        <f>142128.6-129879.1</f>
        <v>12249.5</v>
      </c>
      <c r="D10" s="6">
        <v>0</v>
      </c>
      <c r="E10" s="6">
        <v>-8006.18</v>
      </c>
      <c r="F10" s="7">
        <v>-26883.38</v>
      </c>
      <c r="G10" s="7">
        <v>-2080</v>
      </c>
      <c r="H10" s="6">
        <v>-530</v>
      </c>
      <c r="I10" s="6">
        <v>-321.31</v>
      </c>
      <c r="J10" s="6">
        <f t="shared" si="0"/>
        <v>53869.089999999967</v>
      </c>
      <c r="K10" s="6">
        <v>-23067</v>
      </c>
      <c r="L10" s="6">
        <f t="shared" si="1"/>
        <v>30802.089999999967</v>
      </c>
      <c r="M10" s="6">
        <f t="shared" si="2"/>
        <v>8134.5</v>
      </c>
      <c r="N10" s="6">
        <f t="shared" si="3"/>
        <v>22667.589999999967</v>
      </c>
    </row>
    <row r="11" spans="1:14" x14ac:dyDescent="0.25">
      <c r="A11" s="1">
        <v>46142</v>
      </c>
      <c r="B11" s="6">
        <v>79990.37</v>
      </c>
      <c r="C11" s="6">
        <f>156336.1-142128.6</f>
        <v>14207.5</v>
      </c>
      <c r="D11" s="6">
        <v>-20909.919999999998</v>
      </c>
      <c r="E11" s="6">
        <v>-9377.01</v>
      </c>
      <c r="F11" s="7">
        <v>-26849.919999999998</v>
      </c>
      <c r="G11" s="7">
        <v>-2080</v>
      </c>
      <c r="H11" s="6">
        <v>-4888</v>
      </c>
      <c r="I11" s="6">
        <v>-100.54</v>
      </c>
      <c r="J11" s="6">
        <f t="shared" si="0"/>
        <v>29992.479999999996</v>
      </c>
      <c r="K11" s="6">
        <v>-23067</v>
      </c>
      <c r="L11" s="6">
        <f t="shared" si="1"/>
        <v>6925.4799999999959</v>
      </c>
      <c r="M11" s="6">
        <f t="shared" si="2"/>
        <v>8134.5</v>
      </c>
      <c r="N11" s="6">
        <f t="shared" si="3"/>
        <v>-1209.0200000000041</v>
      </c>
    </row>
    <row r="12" spans="1:14" x14ac:dyDescent="0.25">
      <c r="A12" s="1">
        <v>46173</v>
      </c>
      <c r="B12" s="6">
        <v>77829.47</v>
      </c>
      <c r="C12" s="6">
        <f>168997.67-156336.1</f>
        <v>12661.570000000007</v>
      </c>
      <c r="D12" s="6">
        <v>-8715.85</v>
      </c>
      <c r="E12" s="6">
        <v>-9115.0499999999993</v>
      </c>
      <c r="F12" s="7">
        <v>-34397.39</v>
      </c>
      <c r="G12" s="7">
        <v>-2080</v>
      </c>
      <c r="H12" s="6">
        <v>-3100</v>
      </c>
      <c r="I12" s="6">
        <v>-95.76</v>
      </c>
      <c r="J12" s="6">
        <f t="shared" si="0"/>
        <v>32986.990000000005</v>
      </c>
      <c r="K12" s="6">
        <v>-23067</v>
      </c>
      <c r="L12" s="6">
        <f t="shared" si="1"/>
        <v>9919.9900000000052</v>
      </c>
      <c r="M12" s="6">
        <f t="shared" si="2"/>
        <v>8134.5</v>
      </c>
      <c r="N12" s="6">
        <f t="shared" si="3"/>
        <v>1785.4900000000052</v>
      </c>
    </row>
    <row r="13" spans="1:14" x14ac:dyDescent="0.25">
      <c r="A13" s="1">
        <v>46203</v>
      </c>
      <c r="B13" s="6">
        <f>948055.16-855762.59</f>
        <v>92292.570000000065</v>
      </c>
      <c r="C13" s="6">
        <f>183973.02-168997.67</f>
        <v>14975.349999999977</v>
      </c>
      <c r="D13" s="6">
        <v>-11855.42</v>
      </c>
      <c r="E13" s="6">
        <v>-9452.39</v>
      </c>
      <c r="F13" s="7">
        <v>-26706.880000000001</v>
      </c>
      <c r="G13" s="7">
        <v>-2080</v>
      </c>
      <c r="H13" s="6">
        <v>-3500</v>
      </c>
      <c r="I13" s="6">
        <v>-112.16</v>
      </c>
      <c r="J13" s="6">
        <f t="shared" si="0"/>
        <v>53561.070000000036</v>
      </c>
      <c r="K13" s="6">
        <v>-23067</v>
      </c>
      <c r="L13" s="6">
        <f t="shared" si="1"/>
        <v>30494.070000000036</v>
      </c>
      <c r="M13" s="6">
        <f t="shared" si="2"/>
        <v>8134.5</v>
      </c>
      <c r="N13" s="6">
        <f t="shared" si="3"/>
        <v>22359.570000000036</v>
      </c>
    </row>
    <row r="14" spans="1:14" x14ac:dyDescent="0.25">
      <c r="A14" s="1">
        <v>46234</v>
      </c>
      <c r="B14" s="6">
        <f>82585.74-15156.5</f>
        <v>67429.240000000005</v>
      </c>
      <c r="C14" s="6">
        <v>17572.080000000002</v>
      </c>
      <c r="D14" s="6">
        <v>-10116.39</v>
      </c>
      <c r="E14" s="6">
        <v>-7989.43</v>
      </c>
      <c r="F14" s="7">
        <v>-36870.639999999999</v>
      </c>
      <c r="G14" s="7">
        <v>-2080</v>
      </c>
      <c r="H14" s="6">
        <v>-1800</v>
      </c>
      <c r="I14" s="6">
        <v>-146.15</v>
      </c>
      <c r="J14" s="6">
        <f t="shared" si="0"/>
        <v>25998.710000000006</v>
      </c>
      <c r="K14" s="6">
        <v>-23067</v>
      </c>
      <c r="L14" s="6">
        <f t="shared" si="1"/>
        <v>2931.7100000000064</v>
      </c>
      <c r="M14" s="6">
        <f t="shared" si="2"/>
        <v>8134.5</v>
      </c>
      <c r="N14" s="6">
        <f t="shared" si="3"/>
        <v>-5202.7899999999936</v>
      </c>
    </row>
    <row r="15" spans="1:14" x14ac:dyDescent="0.25">
      <c r="A15" s="1">
        <v>46265</v>
      </c>
      <c r="B15" s="8">
        <v>80156.33</v>
      </c>
      <c r="C15" s="8">
        <f>38412.42-17572.08</f>
        <v>20840.339999999997</v>
      </c>
      <c r="D15" s="8">
        <v>-10784.54</v>
      </c>
      <c r="E15" s="8">
        <v>-8328.5499999999993</v>
      </c>
      <c r="F15" s="9">
        <v>-28438.71</v>
      </c>
      <c r="G15" s="9">
        <v>-2080</v>
      </c>
      <c r="H15" s="8">
        <v>-3800</v>
      </c>
      <c r="I15" s="8">
        <v>-139.13</v>
      </c>
      <c r="J15" s="8">
        <f t="shared" si="0"/>
        <v>47425.74</v>
      </c>
      <c r="K15" s="8">
        <v>-23067</v>
      </c>
      <c r="L15" s="8">
        <f t="shared" si="1"/>
        <v>24358.739999999998</v>
      </c>
      <c r="M15" s="8">
        <f t="shared" si="2"/>
        <v>8134.5</v>
      </c>
      <c r="N15" s="8">
        <f t="shared" si="3"/>
        <v>16224.239999999998</v>
      </c>
    </row>
    <row r="16" spans="1:14" x14ac:dyDescent="0.25">
      <c r="A16" s="1"/>
      <c r="B16" s="6"/>
      <c r="C16" s="6"/>
      <c r="D16" s="6"/>
      <c r="E16" s="6"/>
      <c r="F16" s="7"/>
      <c r="G16" s="7"/>
      <c r="H16" s="6"/>
      <c r="I16" s="6"/>
      <c r="J16" s="6"/>
      <c r="K16" s="6"/>
      <c r="L16" s="6"/>
      <c r="M16" s="6"/>
      <c r="N16" s="6"/>
    </row>
    <row r="17" spans="1:14" x14ac:dyDescent="0.25">
      <c r="A17" t="s">
        <v>5</v>
      </c>
      <c r="B17" s="6">
        <f>SUM(B3:B15)</f>
        <v>1071551.42</v>
      </c>
      <c r="C17" s="6">
        <f t="shared" ref="C17:K17" si="4">SUM(C3:C15)</f>
        <v>222385.24000000002</v>
      </c>
      <c r="D17" s="6">
        <f t="shared" si="4"/>
        <v>-114379.12</v>
      </c>
      <c r="E17" s="6">
        <f t="shared" si="4"/>
        <v>-105513.98</v>
      </c>
      <c r="F17" s="6">
        <f t="shared" si="4"/>
        <v>-373921.54000000004</v>
      </c>
      <c r="G17" s="6">
        <f>SUM(G3:G15)</f>
        <v>-27040</v>
      </c>
      <c r="H17" s="6">
        <f>SUM(H3:H15)</f>
        <v>-32759</v>
      </c>
      <c r="I17" s="6">
        <f t="shared" si="4"/>
        <v>-2680.34</v>
      </c>
      <c r="J17" s="6">
        <f t="shared" si="4"/>
        <v>637642.67999999993</v>
      </c>
      <c r="K17" s="6">
        <f t="shared" si="4"/>
        <v>-299871</v>
      </c>
      <c r="L17" s="6">
        <f>SUM(L3:L15)</f>
        <v>337771.68</v>
      </c>
      <c r="M17" s="6">
        <f>SUM(M3:M15)</f>
        <v>105748.5</v>
      </c>
      <c r="N17" s="6">
        <f>SUM(N3:N15)</f>
        <v>232023.17999999993</v>
      </c>
    </row>
    <row r="18" spans="1:14" x14ac:dyDescent="0.25">
      <c r="A18" t="s">
        <v>6</v>
      </c>
      <c r="B18" s="6">
        <f t="shared" ref="B18:N18" si="5">B17/13</f>
        <v>82427.032307692309</v>
      </c>
      <c r="C18" s="6">
        <f t="shared" si="5"/>
        <v>17106.556923076925</v>
      </c>
      <c r="D18" s="6">
        <f t="shared" si="5"/>
        <v>-8798.3938461538455</v>
      </c>
      <c r="E18" s="6">
        <f t="shared" si="5"/>
        <v>-8116.46</v>
      </c>
      <c r="F18" s="6">
        <f t="shared" si="5"/>
        <v>-28763.195384615388</v>
      </c>
      <c r="G18" s="6">
        <f t="shared" si="5"/>
        <v>-2080</v>
      </c>
      <c r="H18" s="6">
        <f t="shared" si="5"/>
        <v>-2519.9230769230771</v>
      </c>
      <c r="I18" s="6">
        <f t="shared" si="5"/>
        <v>-206.18</v>
      </c>
      <c r="J18" s="6">
        <f t="shared" si="5"/>
        <v>49049.436923076915</v>
      </c>
      <c r="K18" s="6">
        <f t="shared" si="5"/>
        <v>-23067</v>
      </c>
      <c r="L18" s="6">
        <f t="shared" si="5"/>
        <v>25982.436923076923</v>
      </c>
      <c r="M18" s="6">
        <f t="shared" si="5"/>
        <v>8134.5</v>
      </c>
      <c r="N18" s="6">
        <f t="shared" si="5"/>
        <v>17847.936923076919</v>
      </c>
    </row>
    <row r="19" spans="1:14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30" x14ac:dyDescent="0.25">
      <c r="A20" s="5" t="s">
        <v>11</v>
      </c>
      <c r="B20" s="6">
        <f>B18*12</f>
        <v>989124.3876923077</v>
      </c>
      <c r="C20" s="6">
        <f t="shared" ref="C20:N20" si="6">C18*12</f>
        <v>205278.6830769231</v>
      </c>
      <c r="D20" s="6">
        <f t="shared" si="6"/>
        <v>-105580.72615384615</v>
      </c>
      <c r="E20" s="6">
        <f t="shared" si="6"/>
        <v>-97397.52</v>
      </c>
      <c r="F20" s="6">
        <f t="shared" si="6"/>
        <v>-345158.34461538465</v>
      </c>
      <c r="G20" s="6">
        <f>G18*12</f>
        <v>-24960</v>
      </c>
      <c r="H20" s="6">
        <f t="shared" si="6"/>
        <v>-30239.076923076926</v>
      </c>
      <c r="I20" s="6">
        <f t="shared" si="6"/>
        <v>-2474.16</v>
      </c>
      <c r="J20" s="6">
        <f t="shared" si="6"/>
        <v>588593.24307692295</v>
      </c>
      <c r="K20" s="6">
        <f t="shared" si="6"/>
        <v>-276804</v>
      </c>
      <c r="L20" s="6">
        <f t="shared" si="6"/>
        <v>311789.24307692307</v>
      </c>
      <c r="M20" s="6">
        <f t="shared" si="6"/>
        <v>97614</v>
      </c>
      <c r="N20" s="6">
        <f t="shared" si="6"/>
        <v>214175.24307692301</v>
      </c>
    </row>
    <row r="21" spans="1:14" x14ac:dyDescent="0.25">
      <c r="K21" s="3"/>
    </row>
    <row r="22" spans="1:14" ht="18.75" x14ac:dyDescent="0.3">
      <c r="B22" s="4" t="s">
        <v>7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Bunnell</dc:creator>
  <cp:lastModifiedBy>Tina Frederick</cp:lastModifiedBy>
  <dcterms:created xsi:type="dcterms:W3CDTF">2026-09-10T15:42:33Z</dcterms:created>
  <dcterms:modified xsi:type="dcterms:W3CDTF">2026-09-11T20:55:25Z</dcterms:modified>
</cp:coreProperties>
</file>