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03b9c8fbfb41fa2d/JSLawless Consulting/Mountain Water/"/>
    </mc:Choice>
  </mc:AlternateContent>
  <xr:revisionPtr revIDLastSave="1568" documentId="11_0CDEAB2D0B8E4ED7C9AF4880CD491F4402AA7DC1" xr6:coauthVersionLast="47" xr6:coauthVersionMax="47" xr10:uidLastSave="{573152AD-C7C3-4974-90B8-86940FA2A99D}"/>
  <bookViews>
    <workbookView xWindow="67080" yWindow="-120" windowWidth="29040" windowHeight="15720" firstSheet="1" activeTab="1" xr2:uid="{00000000-000D-0000-FFFF-FFFF00000000}"/>
  </bookViews>
  <sheets>
    <sheet name="Billing Analysis" sheetId="19" r:id="rId1"/>
    <sheet name="By Month" sheetId="17" r:id="rId2"/>
    <sheet name="By Cycle" sheetId="16" r:id="rId3"/>
    <sheet name="Diff in Billed and Recalculated" sheetId="18" r:id="rId4"/>
    <sheet name="January" sheetId="15" r:id="rId5"/>
    <sheet name="Feb" sheetId="1" r:id="rId6"/>
    <sheet name="March" sheetId="2" r:id="rId7"/>
    <sheet name="April" sheetId="3" r:id="rId8"/>
    <sheet name="May" sheetId="6" r:id="rId9"/>
    <sheet name="June" sheetId="7" r:id="rId10"/>
    <sheet name="July" sheetId="9" r:id="rId11"/>
    <sheet name="August" sheetId="10" r:id="rId12"/>
    <sheet name="September" sheetId="11" r:id="rId13"/>
    <sheet name="October" sheetId="12" r:id="rId14"/>
    <sheet name="November" sheetId="13" r:id="rId15"/>
    <sheet name="December" sheetId="14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0" i="16" l="1"/>
  <c r="AO30" i="16"/>
  <c r="AK30" i="16"/>
  <c r="AG30" i="16"/>
  <c r="AC30" i="16"/>
  <c r="Y30" i="16"/>
  <c r="U30" i="16"/>
  <c r="Q30" i="16"/>
  <c r="M30" i="16"/>
  <c r="I30" i="16"/>
  <c r="AX55" i="17"/>
  <c r="BC90" i="17"/>
  <c r="Z50" i="19"/>
  <c r="Z48" i="19"/>
  <c r="V48" i="19"/>
  <c r="K113" i="16"/>
  <c r="L113" i="16" s="1"/>
  <c r="K114" i="16"/>
  <c r="L114" i="16" s="1"/>
  <c r="K115" i="16"/>
  <c r="L115" i="16" s="1"/>
  <c r="K116" i="16"/>
  <c r="L116" i="16" s="1"/>
  <c r="K117" i="16"/>
  <c r="L117" i="16" s="1"/>
  <c r="K118" i="16"/>
  <c r="K119" i="16"/>
  <c r="K120" i="16"/>
  <c r="K121" i="16"/>
  <c r="K112" i="16"/>
  <c r="M128" i="16"/>
  <c r="L121" i="16"/>
  <c r="J121" i="16"/>
  <c r="M121" i="16" s="1"/>
  <c r="L120" i="16"/>
  <c r="J120" i="16"/>
  <c r="M120" i="16" s="1"/>
  <c r="L119" i="16"/>
  <c r="J119" i="16"/>
  <c r="L118" i="16"/>
  <c r="J118" i="16"/>
  <c r="M118" i="16" s="1"/>
  <c r="J117" i="16"/>
  <c r="J116" i="16"/>
  <c r="J115" i="16"/>
  <c r="J114" i="16"/>
  <c r="J113" i="16"/>
  <c r="J112" i="16"/>
  <c r="M90" i="16"/>
  <c r="J83" i="16"/>
  <c r="J82" i="16"/>
  <c r="J81" i="16"/>
  <c r="J80" i="16"/>
  <c r="J79" i="16"/>
  <c r="J78" i="16"/>
  <c r="J77" i="16"/>
  <c r="J76" i="16"/>
  <c r="J75" i="16"/>
  <c r="J74" i="16"/>
  <c r="G40" i="17"/>
  <c r="BD80" i="17"/>
  <c r="H13" i="2"/>
  <c r="W15" i="19"/>
  <c r="H56" i="17"/>
  <c r="L56" i="17"/>
  <c r="T56" i="17"/>
  <c r="X56" i="17"/>
  <c r="AB56" i="17"/>
  <c r="AF56" i="17"/>
  <c r="AJ56" i="17"/>
  <c r="AN56" i="17"/>
  <c r="AR56" i="17"/>
  <c r="AV56" i="17"/>
  <c r="BB56" i="17"/>
  <c r="BC56" i="17"/>
  <c r="BD56" i="17"/>
  <c r="AA15" i="19"/>
  <c r="C25" i="19"/>
  <c r="C24" i="19"/>
  <c r="C23" i="19"/>
  <c r="AA63" i="19"/>
  <c r="M119" i="16" l="1"/>
  <c r="M115" i="16"/>
  <c r="M117" i="16"/>
  <c r="K123" i="16"/>
  <c r="M113" i="16"/>
  <c r="M114" i="16"/>
  <c r="M116" i="16"/>
  <c r="L112" i="16"/>
  <c r="L123" i="16" s="1"/>
  <c r="H80" i="17"/>
  <c r="F47" i="18"/>
  <c r="AA61" i="19"/>
  <c r="AA60" i="19"/>
  <c r="AA59" i="19"/>
  <c r="AZ80" i="17"/>
  <c r="AA52" i="19"/>
  <c r="R23" i="19"/>
  <c r="S23" i="19"/>
  <c r="R24" i="19"/>
  <c r="S24" i="19"/>
  <c r="R25" i="19"/>
  <c r="S25" i="19"/>
  <c r="R27" i="19"/>
  <c r="S27" i="19"/>
  <c r="R28" i="19"/>
  <c r="S28" i="19"/>
  <c r="R29" i="19"/>
  <c r="S29" i="19"/>
  <c r="R30" i="19"/>
  <c r="S30" i="19"/>
  <c r="R31" i="19"/>
  <c r="S31" i="19"/>
  <c r="R34" i="19"/>
  <c r="S34" i="19"/>
  <c r="R35" i="19"/>
  <c r="S35" i="19"/>
  <c r="R13" i="19"/>
  <c r="S13" i="19"/>
  <c r="R14" i="19"/>
  <c r="S14" i="19"/>
  <c r="R15" i="19"/>
  <c r="S15" i="19"/>
  <c r="R16" i="19"/>
  <c r="S16" i="19"/>
  <c r="R17" i="19"/>
  <c r="S17" i="19"/>
  <c r="R18" i="19"/>
  <c r="S18" i="19"/>
  <c r="R19" i="19"/>
  <c r="S19" i="19"/>
  <c r="R38" i="19"/>
  <c r="S38" i="19"/>
  <c r="R39" i="19"/>
  <c r="S39" i="19"/>
  <c r="R40" i="19"/>
  <c r="S40" i="19"/>
  <c r="R42" i="19"/>
  <c r="S42" i="19"/>
  <c r="R43" i="19"/>
  <c r="S43" i="19"/>
  <c r="R44" i="19"/>
  <c r="S44" i="19"/>
  <c r="R48" i="19"/>
  <c r="S48" i="19"/>
  <c r="R45" i="19"/>
  <c r="S45" i="19"/>
  <c r="R49" i="19"/>
  <c r="S49" i="19"/>
  <c r="R50" i="19"/>
  <c r="S50" i="19"/>
  <c r="R20" i="19"/>
  <c r="S20" i="19"/>
  <c r="S22" i="19"/>
  <c r="R22" i="19"/>
  <c r="E23" i="19"/>
  <c r="F23" i="19"/>
  <c r="E24" i="19"/>
  <c r="F24" i="19"/>
  <c r="E25" i="19"/>
  <c r="F25" i="19"/>
  <c r="E27" i="19"/>
  <c r="F27" i="19"/>
  <c r="E28" i="19"/>
  <c r="F28" i="19"/>
  <c r="E29" i="19"/>
  <c r="F29" i="19"/>
  <c r="E30" i="19"/>
  <c r="F30" i="19"/>
  <c r="E31" i="19"/>
  <c r="F31" i="19"/>
  <c r="E34" i="19"/>
  <c r="F34" i="19"/>
  <c r="E35" i="19"/>
  <c r="F35" i="19"/>
  <c r="E13" i="19"/>
  <c r="F13" i="19"/>
  <c r="E14" i="19"/>
  <c r="F14" i="19"/>
  <c r="E15" i="19"/>
  <c r="F15" i="19"/>
  <c r="E16" i="19"/>
  <c r="F16" i="19"/>
  <c r="E17" i="19"/>
  <c r="F17" i="19"/>
  <c r="E18" i="19"/>
  <c r="F18" i="19"/>
  <c r="E19" i="19"/>
  <c r="F19" i="19"/>
  <c r="E38" i="19"/>
  <c r="F38" i="19"/>
  <c r="E39" i="19"/>
  <c r="F39" i="19"/>
  <c r="E40" i="19"/>
  <c r="F40" i="19"/>
  <c r="E42" i="19"/>
  <c r="E43" i="19"/>
  <c r="F43" i="19"/>
  <c r="E44" i="19"/>
  <c r="F44" i="19"/>
  <c r="E48" i="19"/>
  <c r="F48" i="19"/>
  <c r="E45" i="19"/>
  <c r="F45" i="19"/>
  <c r="E49" i="19"/>
  <c r="F49" i="19"/>
  <c r="E50" i="19"/>
  <c r="F50" i="19"/>
  <c r="E20" i="19"/>
  <c r="F20" i="19"/>
  <c r="F22" i="19"/>
  <c r="E22" i="19"/>
  <c r="O23" i="19"/>
  <c r="P23" i="19"/>
  <c r="O24" i="19"/>
  <c r="P24" i="19"/>
  <c r="O25" i="19"/>
  <c r="P25" i="19"/>
  <c r="O27" i="19"/>
  <c r="P27" i="19"/>
  <c r="O28" i="19"/>
  <c r="P28" i="19"/>
  <c r="O29" i="19"/>
  <c r="P29" i="19"/>
  <c r="O30" i="19"/>
  <c r="P30" i="19"/>
  <c r="O31" i="19"/>
  <c r="P31" i="19"/>
  <c r="O34" i="19"/>
  <c r="P34" i="19"/>
  <c r="O35" i="19"/>
  <c r="P35" i="19"/>
  <c r="O13" i="19"/>
  <c r="P13" i="19"/>
  <c r="O14" i="19"/>
  <c r="P14" i="19"/>
  <c r="O15" i="19"/>
  <c r="P15" i="19"/>
  <c r="O16" i="19"/>
  <c r="P16" i="19"/>
  <c r="O17" i="19"/>
  <c r="P17" i="19"/>
  <c r="O18" i="19"/>
  <c r="P18" i="19"/>
  <c r="O19" i="19"/>
  <c r="P19" i="19"/>
  <c r="O38" i="19"/>
  <c r="P38" i="19"/>
  <c r="O39" i="19"/>
  <c r="P39" i="19"/>
  <c r="O40" i="19"/>
  <c r="P40" i="19"/>
  <c r="O42" i="19"/>
  <c r="P42" i="19"/>
  <c r="O43" i="19"/>
  <c r="P43" i="19"/>
  <c r="O44" i="19"/>
  <c r="P44" i="19"/>
  <c r="O48" i="19"/>
  <c r="P48" i="19"/>
  <c r="O45" i="19"/>
  <c r="P45" i="19"/>
  <c r="O49" i="19"/>
  <c r="P49" i="19"/>
  <c r="O50" i="19"/>
  <c r="P50" i="19"/>
  <c r="O20" i="19"/>
  <c r="P20" i="19"/>
  <c r="P22" i="19"/>
  <c r="O22" i="19"/>
  <c r="H23" i="19"/>
  <c r="I23" i="19"/>
  <c r="H24" i="19"/>
  <c r="I24" i="19"/>
  <c r="H25" i="19"/>
  <c r="I25" i="19"/>
  <c r="H27" i="19"/>
  <c r="I27" i="19"/>
  <c r="H28" i="19"/>
  <c r="I28" i="19"/>
  <c r="H29" i="19"/>
  <c r="I29" i="19"/>
  <c r="H30" i="19"/>
  <c r="I30" i="19"/>
  <c r="H31" i="19"/>
  <c r="I31" i="19"/>
  <c r="H34" i="19"/>
  <c r="I34" i="19"/>
  <c r="H35" i="19"/>
  <c r="I35" i="19"/>
  <c r="H13" i="19"/>
  <c r="I13" i="19"/>
  <c r="H14" i="19"/>
  <c r="I14" i="19"/>
  <c r="H15" i="19"/>
  <c r="I15" i="19"/>
  <c r="H16" i="19"/>
  <c r="I16" i="19"/>
  <c r="H17" i="19"/>
  <c r="I17" i="19"/>
  <c r="H18" i="19"/>
  <c r="I18" i="19"/>
  <c r="H19" i="19"/>
  <c r="I19" i="19"/>
  <c r="H38" i="19"/>
  <c r="I38" i="19"/>
  <c r="H39" i="19"/>
  <c r="I39" i="19"/>
  <c r="H40" i="19"/>
  <c r="I40" i="19"/>
  <c r="H42" i="19"/>
  <c r="I42" i="19"/>
  <c r="H43" i="19"/>
  <c r="I43" i="19"/>
  <c r="H44" i="19"/>
  <c r="I44" i="19"/>
  <c r="H48" i="19"/>
  <c r="I48" i="19"/>
  <c r="H45" i="19"/>
  <c r="I45" i="19"/>
  <c r="H49" i="19"/>
  <c r="I49" i="19"/>
  <c r="H50" i="19"/>
  <c r="I50" i="19"/>
  <c r="H20" i="19"/>
  <c r="I20" i="19"/>
  <c r="I22" i="19"/>
  <c r="H22" i="19"/>
  <c r="C50" i="19"/>
  <c r="C42" i="19"/>
  <c r="C19" i="19"/>
  <c r="C43" i="19" s="1"/>
  <c r="C18" i="19"/>
  <c r="C17" i="19"/>
  <c r="C16" i="19"/>
  <c r="C14" i="19"/>
  <c r="C13" i="19"/>
  <c r="C31" i="19"/>
  <c r="C29" i="19"/>
  <c r="C27" i="19"/>
  <c r="L48" i="17"/>
  <c r="H45" i="17"/>
  <c r="D48" i="17"/>
  <c r="X45" i="1"/>
  <c r="M173" i="16"/>
  <c r="J158" i="16"/>
  <c r="J159" i="16"/>
  <c r="J160" i="16"/>
  <c r="J161" i="16"/>
  <c r="J162" i="16"/>
  <c r="J163" i="16"/>
  <c r="J164" i="16"/>
  <c r="J165" i="16"/>
  <c r="J166" i="16"/>
  <c r="J157" i="16"/>
  <c r="AM54" i="15"/>
  <c r="AE54" i="15"/>
  <c r="BF99" i="17"/>
  <c r="AY101" i="17"/>
  <c r="AU101" i="17"/>
  <c r="AQ101" i="17"/>
  <c r="AM101" i="17"/>
  <c r="AI101" i="17"/>
  <c r="AE101" i="17"/>
  <c r="AA101" i="17"/>
  <c r="W101" i="17"/>
  <c r="S101" i="17"/>
  <c r="O101" i="17"/>
  <c r="K101" i="17"/>
  <c r="BC99" i="17"/>
  <c r="AY98" i="17"/>
  <c r="AU98" i="17"/>
  <c r="AQ98" i="17"/>
  <c r="AM98" i="17"/>
  <c r="AI98" i="17"/>
  <c r="AE98" i="17"/>
  <c r="AA98" i="17"/>
  <c r="W98" i="17"/>
  <c r="S98" i="17"/>
  <c r="O98" i="17"/>
  <c r="K98" i="17"/>
  <c r="AZ50" i="17"/>
  <c r="AV50" i="17"/>
  <c r="AR50" i="17"/>
  <c r="AN50" i="17"/>
  <c r="AJ50" i="17"/>
  <c r="AF50" i="17"/>
  <c r="AB50" i="17"/>
  <c r="X50" i="17"/>
  <c r="T50" i="17"/>
  <c r="P50" i="17"/>
  <c r="H50" i="17"/>
  <c r="L55" i="17"/>
  <c r="M112" i="16" l="1"/>
  <c r="M123" i="16" s="1"/>
  <c r="M127" i="16" s="1"/>
  <c r="M130" i="16" s="1"/>
  <c r="L35" i="19"/>
  <c r="V29" i="19"/>
  <c r="L20" i="19"/>
  <c r="L19" i="19"/>
  <c r="L27" i="19"/>
  <c r="V38" i="19"/>
  <c r="U17" i="19"/>
  <c r="U25" i="19"/>
  <c r="W25" i="19" s="1"/>
  <c r="L22" i="19"/>
  <c r="K28" i="19"/>
  <c r="Y28" i="19" s="1"/>
  <c r="U16" i="19"/>
  <c r="W16" i="19" s="1"/>
  <c r="U24" i="19"/>
  <c r="W24" i="19" s="1"/>
  <c r="V40" i="19"/>
  <c r="U44" i="19"/>
  <c r="U35" i="19"/>
  <c r="U14" i="19"/>
  <c r="U43" i="19"/>
  <c r="U34" i="19"/>
  <c r="U48" i="19"/>
  <c r="L34" i="19"/>
  <c r="U22" i="19"/>
  <c r="L43" i="19"/>
  <c r="Z43" i="19" s="1"/>
  <c r="U42" i="19"/>
  <c r="W42" i="19" s="1"/>
  <c r="L18" i="19"/>
  <c r="V25" i="19"/>
  <c r="U49" i="19"/>
  <c r="V31" i="19"/>
  <c r="U18" i="19"/>
  <c r="V18" i="19"/>
  <c r="V50" i="19"/>
  <c r="W50" i="19" s="1"/>
  <c r="V17" i="19"/>
  <c r="U50" i="19"/>
  <c r="L44" i="19"/>
  <c r="K45" i="19"/>
  <c r="K40" i="19"/>
  <c r="K15" i="19"/>
  <c r="K31" i="19"/>
  <c r="K23" i="19"/>
  <c r="U38" i="19"/>
  <c r="U29" i="19"/>
  <c r="W29" i="19" s="1"/>
  <c r="K20" i="19"/>
  <c r="K44" i="19"/>
  <c r="K19" i="19"/>
  <c r="K35" i="19"/>
  <c r="K27" i="19"/>
  <c r="V20" i="19"/>
  <c r="V19" i="19"/>
  <c r="V27" i="19"/>
  <c r="M28" i="19"/>
  <c r="V22" i="19"/>
  <c r="U28" i="19"/>
  <c r="V44" i="19"/>
  <c r="U20" i="19"/>
  <c r="V43" i="19"/>
  <c r="V49" i="19"/>
  <c r="V16" i="19"/>
  <c r="V24" i="19"/>
  <c r="L39" i="19"/>
  <c r="Z39" i="19" s="1"/>
  <c r="L14" i="19"/>
  <c r="L30" i="19"/>
  <c r="K43" i="19"/>
  <c r="K18" i="19"/>
  <c r="K34" i="19"/>
  <c r="K48" i="19"/>
  <c r="K14" i="19"/>
  <c r="L25" i="19"/>
  <c r="Z25" i="19" s="1"/>
  <c r="V23" i="19"/>
  <c r="L29" i="19"/>
  <c r="Z29" i="19" s="1"/>
  <c r="K17" i="19"/>
  <c r="Y17" i="19" s="1"/>
  <c r="K25" i="19"/>
  <c r="Y25" i="19" s="1"/>
  <c r="U40" i="19"/>
  <c r="W40" i="19" s="1"/>
  <c r="U31" i="19"/>
  <c r="W31" i="19" s="1"/>
  <c r="K38" i="19"/>
  <c r="Y38" i="19" s="1"/>
  <c r="K29" i="19"/>
  <c r="L49" i="19"/>
  <c r="L16" i="19"/>
  <c r="L24" i="19"/>
  <c r="V39" i="19"/>
  <c r="K22" i="19"/>
  <c r="L28" i="19"/>
  <c r="K49" i="19"/>
  <c r="Y49" i="19" s="1"/>
  <c r="K16" i="19"/>
  <c r="K24" i="19"/>
  <c r="U39" i="19"/>
  <c r="W39" i="19" s="1"/>
  <c r="U30" i="19"/>
  <c r="U13" i="19"/>
  <c r="V35" i="19"/>
  <c r="U19" i="19"/>
  <c r="U27" i="19"/>
  <c r="V34" i="19"/>
  <c r="V42" i="19"/>
  <c r="L48" i="19"/>
  <c r="K39" i="19"/>
  <c r="K30" i="19"/>
  <c r="L50" i="19"/>
  <c r="L17" i="19"/>
  <c r="Z17" i="19" s="1"/>
  <c r="V45" i="19"/>
  <c r="V15" i="19"/>
  <c r="L38" i="19"/>
  <c r="L13" i="19"/>
  <c r="K50" i="19"/>
  <c r="K42" i="19"/>
  <c r="U45" i="19"/>
  <c r="U15" i="19"/>
  <c r="U23" i="19"/>
  <c r="K13" i="19"/>
  <c r="W48" i="19"/>
  <c r="V14" i="19"/>
  <c r="V30" i="19"/>
  <c r="L45" i="19"/>
  <c r="L40" i="19"/>
  <c r="L15" i="19"/>
  <c r="L31" i="19"/>
  <c r="L23" i="19"/>
  <c r="V13" i="19"/>
  <c r="V28" i="19"/>
  <c r="L80" i="17"/>
  <c r="K55" i="17"/>
  <c r="Z34" i="19" l="1"/>
  <c r="Y13" i="19"/>
  <c r="W22" i="19"/>
  <c r="Z22" i="19"/>
  <c r="Z40" i="19"/>
  <c r="Y14" i="19"/>
  <c r="W34" i="19"/>
  <c r="W44" i="19"/>
  <c r="W20" i="19"/>
  <c r="Z13" i="19"/>
  <c r="Z49" i="19"/>
  <c r="Y29" i="19"/>
  <c r="AA31" i="19"/>
  <c r="W17" i="19"/>
  <c r="Y24" i="19"/>
  <c r="Z14" i="19"/>
  <c r="Y16" i="19"/>
  <c r="M39" i="19"/>
  <c r="AA39" i="19" s="1"/>
  <c r="Y39" i="19"/>
  <c r="W23" i="19"/>
  <c r="M20" i="19"/>
  <c r="Y20" i="19"/>
  <c r="W18" i="19"/>
  <c r="M22" i="19"/>
  <c r="AA22" i="19" s="1"/>
  <c r="Y22" i="19"/>
  <c r="M18" i="19"/>
  <c r="Y18" i="19"/>
  <c r="W30" i="19"/>
  <c r="AA30" i="19" s="1"/>
  <c r="M43" i="19"/>
  <c r="Y43" i="19"/>
  <c r="M27" i="19"/>
  <c r="Y27" i="19"/>
  <c r="Y30" i="19"/>
  <c r="M35" i="19"/>
  <c r="Y35" i="19"/>
  <c r="M19" i="19"/>
  <c r="Y19" i="19"/>
  <c r="M48" i="19"/>
  <c r="AA48" i="19" s="1"/>
  <c r="Y44" i="19"/>
  <c r="Z28" i="19"/>
  <c r="Z27" i="19"/>
  <c r="M23" i="19"/>
  <c r="Z23" i="19"/>
  <c r="W45" i="19"/>
  <c r="W38" i="19"/>
  <c r="Z19" i="19"/>
  <c r="M31" i="19"/>
  <c r="Z31" i="19"/>
  <c r="Y48" i="19"/>
  <c r="Y23" i="19"/>
  <c r="W49" i="19"/>
  <c r="W43" i="19"/>
  <c r="Z20" i="19"/>
  <c r="Z15" i="19"/>
  <c r="Y42" i="19"/>
  <c r="W27" i="19"/>
  <c r="Z24" i="19"/>
  <c r="Y31" i="19"/>
  <c r="W14" i="19"/>
  <c r="M44" i="19"/>
  <c r="Z44" i="19"/>
  <c r="Z30" i="19"/>
  <c r="M50" i="19"/>
  <c r="AA50" i="19" s="1"/>
  <c r="Y50" i="19"/>
  <c r="W19" i="19"/>
  <c r="Z16" i="19"/>
  <c r="W28" i="19"/>
  <c r="AA28" i="19" s="1"/>
  <c r="Y15" i="19"/>
  <c r="W35" i="19"/>
  <c r="Z45" i="19"/>
  <c r="M40" i="19"/>
  <c r="AA40" i="19" s="1"/>
  <c r="Y40" i="19"/>
  <c r="AA44" i="19"/>
  <c r="Z35" i="19"/>
  <c r="Z38" i="19"/>
  <c r="W13" i="19"/>
  <c r="M34" i="19"/>
  <c r="Y34" i="19"/>
  <c r="M45" i="19"/>
  <c r="Y45" i="19"/>
  <c r="Z18" i="19"/>
  <c r="M49" i="19"/>
  <c r="M14" i="19"/>
  <c r="M15" i="19"/>
  <c r="M24" i="19"/>
  <c r="AA24" i="19" s="1"/>
  <c r="M16" i="19"/>
  <c r="AA16" i="19" s="1"/>
  <c r="M29" i="19"/>
  <c r="AA29" i="19" s="1"/>
  <c r="M30" i="19"/>
  <c r="M38" i="19"/>
  <c r="M13" i="19"/>
  <c r="M25" i="19"/>
  <c r="AA25" i="19" s="1"/>
  <c r="M17" i="19"/>
  <c r="F13" i="18"/>
  <c r="F7" i="18"/>
  <c r="F8" i="18"/>
  <c r="F9" i="18"/>
  <c r="F10" i="18"/>
  <c r="F11" i="18"/>
  <c r="F12" i="18"/>
  <c r="F23" i="18"/>
  <c r="F22" i="18"/>
  <c r="F21" i="18"/>
  <c r="F17" i="18"/>
  <c r="F18" i="18"/>
  <c r="F19" i="18"/>
  <c r="F20" i="18"/>
  <c r="F32" i="18"/>
  <c r="F31" i="18"/>
  <c r="F39" i="18"/>
  <c r="F6" i="18"/>
  <c r="F16" i="18"/>
  <c r="F26" i="18"/>
  <c r="F28" i="18"/>
  <c r="F30" i="18"/>
  <c r="F34" i="18"/>
  <c r="F36" i="18"/>
  <c r="F38" i="18"/>
  <c r="F41" i="18"/>
  <c r="F43" i="18"/>
  <c r="F45" i="18"/>
  <c r="AV80" i="17"/>
  <c r="AR80" i="17"/>
  <c r="AN80" i="17"/>
  <c r="AJ80" i="17"/>
  <c r="AF80" i="17"/>
  <c r="AB80" i="17"/>
  <c r="X80" i="17"/>
  <c r="T80" i="17"/>
  <c r="P80" i="17"/>
  <c r="BD78" i="17"/>
  <c r="BE78" i="17" s="1"/>
  <c r="BD76" i="17"/>
  <c r="BD74" i="17"/>
  <c r="BD73" i="17"/>
  <c r="BE71" i="17"/>
  <c r="BD71" i="17"/>
  <c r="BD69" i="17"/>
  <c r="BD68" i="17"/>
  <c r="BD66" i="17"/>
  <c r="BD65" i="17"/>
  <c r="AA43" i="19" l="1"/>
  <c r="AA34" i="19"/>
  <c r="AA17" i="19"/>
  <c r="AA49" i="19"/>
  <c r="AA14" i="19"/>
  <c r="AA20" i="19"/>
  <c r="AA27" i="19"/>
  <c r="AA13" i="19"/>
  <c r="AA38" i="19"/>
  <c r="AA45" i="19"/>
  <c r="AA35" i="19"/>
  <c r="AA23" i="19"/>
  <c r="AA18" i="19"/>
  <c r="AA19" i="19"/>
  <c r="G13" i="18"/>
  <c r="G32" i="18"/>
  <c r="G39" i="18"/>
  <c r="G23" i="18"/>
  <c r="BE66" i="17"/>
  <c r="BE69" i="17"/>
  <c r="BE76" i="17"/>
  <c r="BE80" i="17" l="1"/>
  <c r="AT36" i="1" l="1"/>
  <c r="AU36" i="1"/>
  <c r="AV36" i="1"/>
  <c r="BB17" i="17"/>
  <c r="BC17" i="17"/>
  <c r="BD17" i="17"/>
  <c r="BB23" i="17"/>
  <c r="BC23" i="17"/>
  <c r="BD23" i="17"/>
  <c r="BB24" i="17"/>
  <c r="BC24" i="17"/>
  <c r="BD24" i="17"/>
  <c r="BB27" i="17"/>
  <c r="BC27" i="17"/>
  <c r="BD27" i="17"/>
  <c r="BB35" i="17"/>
  <c r="BC35" i="17"/>
  <c r="BD35" i="17"/>
  <c r="BB39" i="17"/>
  <c r="BC39" i="17"/>
  <c r="BD39" i="17"/>
  <c r="BB43" i="17"/>
  <c r="BC43" i="17"/>
  <c r="BD43" i="17"/>
  <c r="BB44" i="17"/>
  <c r="BC44" i="17"/>
  <c r="BD44" i="17"/>
  <c r="BB49" i="17"/>
  <c r="BC49" i="17"/>
  <c r="BD49" i="17"/>
  <c r="BB50" i="17"/>
  <c r="BC50" i="17"/>
  <c r="BD50" i="17"/>
  <c r="BB51" i="17"/>
  <c r="BC51" i="17"/>
  <c r="BD51" i="17"/>
  <c r="BB53" i="17"/>
  <c r="BC53" i="17"/>
  <c r="BD53" i="17"/>
  <c r="BB54" i="17"/>
  <c r="BC54" i="17"/>
  <c r="BD54" i="17"/>
  <c r="BB86" i="17"/>
  <c r="BC86" i="17"/>
  <c r="BD86" i="17"/>
  <c r="BB91" i="17"/>
  <c r="BC91" i="17"/>
  <c r="BD91" i="17"/>
  <c r="BB92" i="17"/>
  <c r="BC92" i="17"/>
  <c r="BD92" i="17"/>
  <c r="J87" i="17"/>
  <c r="K87" i="17"/>
  <c r="L87" i="17"/>
  <c r="N87" i="17"/>
  <c r="O87" i="17"/>
  <c r="P87" i="17"/>
  <c r="R87" i="17"/>
  <c r="S87" i="17"/>
  <c r="T87" i="17"/>
  <c r="V87" i="17"/>
  <c r="W87" i="17"/>
  <c r="X87" i="17"/>
  <c r="Z87" i="17"/>
  <c r="AA87" i="17"/>
  <c r="AB87" i="17"/>
  <c r="AD87" i="17"/>
  <c r="AE87" i="17"/>
  <c r="AF87" i="17"/>
  <c r="AH87" i="17"/>
  <c r="AI87" i="17"/>
  <c r="AJ87" i="17"/>
  <c r="AL87" i="17"/>
  <c r="AM87" i="17"/>
  <c r="AN87" i="17"/>
  <c r="AP87" i="17"/>
  <c r="AQ87" i="17"/>
  <c r="AR87" i="17"/>
  <c r="AT87" i="17"/>
  <c r="AU87" i="17"/>
  <c r="AV87" i="17"/>
  <c r="AX87" i="17"/>
  <c r="AY87" i="17"/>
  <c r="AZ87" i="17"/>
  <c r="AX14" i="17"/>
  <c r="AY14" i="17"/>
  <c r="AZ14" i="17"/>
  <c r="AX15" i="17"/>
  <c r="AY15" i="17"/>
  <c r="AZ15" i="17"/>
  <c r="AX16" i="17"/>
  <c r="AY16" i="17"/>
  <c r="AZ16" i="17"/>
  <c r="AX18" i="17"/>
  <c r="AY18" i="17"/>
  <c r="AZ18" i="17"/>
  <c r="AX19" i="17"/>
  <c r="AY19" i="17"/>
  <c r="AZ19" i="17"/>
  <c r="AX20" i="17"/>
  <c r="AY20" i="17"/>
  <c r="AZ20" i="17"/>
  <c r="AX21" i="17"/>
  <c r="AY21" i="17"/>
  <c r="AZ21" i="17"/>
  <c r="AX22" i="17"/>
  <c r="AY22" i="17"/>
  <c r="AZ22" i="17"/>
  <c r="AX25" i="17"/>
  <c r="AY25" i="17"/>
  <c r="AZ25" i="17"/>
  <c r="AX26" i="17"/>
  <c r="AY26" i="17"/>
  <c r="AZ26" i="17"/>
  <c r="AX28" i="17"/>
  <c r="AY28" i="17"/>
  <c r="AZ28" i="17"/>
  <c r="AX29" i="17"/>
  <c r="AY29" i="17"/>
  <c r="AZ29" i="17"/>
  <c r="AX30" i="17"/>
  <c r="AY30" i="17"/>
  <c r="AZ30" i="17"/>
  <c r="AX31" i="17"/>
  <c r="AY31" i="17"/>
  <c r="AZ31" i="17"/>
  <c r="AX32" i="17"/>
  <c r="AY32" i="17"/>
  <c r="AZ32" i="17"/>
  <c r="AX33" i="17"/>
  <c r="AY33" i="17"/>
  <c r="AZ33" i="17"/>
  <c r="AX34" i="17"/>
  <c r="AY34" i="17"/>
  <c r="AZ34" i="17"/>
  <c r="AX36" i="17"/>
  <c r="AY36" i="17"/>
  <c r="AZ36" i="17"/>
  <c r="AX37" i="17"/>
  <c r="AY37" i="17"/>
  <c r="AZ37" i="17"/>
  <c r="AX38" i="17"/>
  <c r="AY38" i="17"/>
  <c r="AZ38" i="17"/>
  <c r="AX40" i="17"/>
  <c r="AY40" i="17"/>
  <c r="AZ40" i="17"/>
  <c r="AX41" i="17"/>
  <c r="AY41" i="17"/>
  <c r="AZ41" i="17"/>
  <c r="AX42" i="17"/>
  <c r="AY42" i="17"/>
  <c r="AZ42" i="17"/>
  <c r="AX45" i="17"/>
  <c r="AY45" i="17"/>
  <c r="AZ45" i="17"/>
  <c r="AX46" i="17"/>
  <c r="AY46" i="17"/>
  <c r="AZ46" i="17"/>
  <c r="AX47" i="17"/>
  <c r="AY47" i="17"/>
  <c r="AZ47" i="17"/>
  <c r="AX48" i="17"/>
  <c r="AY48" i="17"/>
  <c r="AZ48" i="17"/>
  <c r="AX52" i="17"/>
  <c r="AY52" i="17"/>
  <c r="AZ52" i="17"/>
  <c r="AX88" i="17"/>
  <c r="AY88" i="17"/>
  <c r="AZ88" i="17"/>
  <c r="AX89" i="17"/>
  <c r="AY89" i="17"/>
  <c r="AZ89" i="17"/>
  <c r="AX90" i="17"/>
  <c r="AY90" i="17"/>
  <c r="AZ90" i="17"/>
  <c r="AX93" i="17"/>
  <c r="AY93" i="17"/>
  <c r="AZ93" i="17"/>
  <c r="AY13" i="17"/>
  <c r="AZ13" i="17"/>
  <c r="AX13" i="17"/>
  <c r="AT14" i="17"/>
  <c r="AU14" i="17"/>
  <c r="AV14" i="17"/>
  <c r="AT15" i="17"/>
  <c r="AU15" i="17"/>
  <c r="AV15" i="17"/>
  <c r="AT16" i="17"/>
  <c r="AU16" i="17"/>
  <c r="AV16" i="17"/>
  <c r="AT18" i="17"/>
  <c r="AU18" i="17"/>
  <c r="AV18" i="17"/>
  <c r="AT19" i="17"/>
  <c r="AU19" i="17"/>
  <c r="AV19" i="17"/>
  <c r="AT20" i="17"/>
  <c r="AU20" i="17"/>
  <c r="AV20" i="17"/>
  <c r="AT21" i="17"/>
  <c r="AU21" i="17"/>
  <c r="AV21" i="17"/>
  <c r="AT22" i="17"/>
  <c r="AU22" i="17"/>
  <c r="AV22" i="17"/>
  <c r="AT25" i="17"/>
  <c r="AU25" i="17"/>
  <c r="AV25" i="17"/>
  <c r="AT26" i="17"/>
  <c r="AU26" i="17"/>
  <c r="AV26" i="17"/>
  <c r="AT28" i="17"/>
  <c r="AU28" i="17"/>
  <c r="AV28" i="17"/>
  <c r="AT29" i="17"/>
  <c r="AU29" i="17"/>
  <c r="AV29" i="17"/>
  <c r="AT30" i="17"/>
  <c r="AU30" i="17"/>
  <c r="AV30" i="17"/>
  <c r="AT31" i="17"/>
  <c r="AU31" i="17"/>
  <c r="AV31" i="17"/>
  <c r="AT32" i="17"/>
  <c r="AU32" i="17"/>
  <c r="AV32" i="17"/>
  <c r="AT33" i="17"/>
  <c r="AU33" i="17"/>
  <c r="AV33" i="17"/>
  <c r="AT34" i="17"/>
  <c r="AU34" i="17"/>
  <c r="AV34" i="17"/>
  <c r="AT36" i="17"/>
  <c r="AU36" i="17"/>
  <c r="AV36" i="17"/>
  <c r="AT37" i="17"/>
  <c r="AU37" i="17"/>
  <c r="AV37" i="17"/>
  <c r="AT38" i="17"/>
  <c r="AU38" i="17"/>
  <c r="AV38" i="17"/>
  <c r="AT40" i="17"/>
  <c r="AU40" i="17"/>
  <c r="AV40" i="17"/>
  <c r="AT41" i="17"/>
  <c r="AU41" i="17"/>
  <c r="AV41" i="17"/>
  <c r="AT42" i="17"/>
  <c r="AU42" i="17"/>
  <c r="AV42" i="17"/>
  <c r="AT45" i="17"/>
  <c r="AU45" i="17"/>
  <c r="AV45" i="17"/>
  <c r="AT46" i="17"/>
  <c r="AU46" i="17"/>
  <c r="AV46" i="17"/>
  <c r="AT47" i="17"/>
  <c r="AU47" i="17"/>
  <c r="AV47" i="17"/>
  <c r="AT48" i="17"/>
  <c r="AU48" i="17"/>
  <c r="AV48" i="17"/>
  <c r="AT52" i="17"/>
  <c r="AU52" i="17"/>
  <c r="AV52" i="17"/>
  <c r="AT88" i="17"/>
  <c r="AU88" i="17"/>
  <c r="AV88" i="17"/>
  <c r="AT89" i="17"/>
  <c r="AU89" i="17"/>
  <c r="AV89" i="17"/>
  <c r="AT90" i="17"/>
  <c r="AU90" i="17"/>
  <c r="AV90" i="17"/>
  <c r="AT93" i="17"/>
  <c r="AU93" i="17"/>
  <c r="AV93" i="17"/>
  <c r="AU13" i="17"/>
  <c r="AV13" i="17"/>
  <c r="AT13" i="17"/>
  <c r="AP14" i="17"/>
  <c r="AQ14" i="17"/>
  <c r="AR14" i="17"/>
  <c r="AP15" i="17"/>
  <c r="AQ15" i="17"/>
  <c r="AR15" i="17"/>
  <c r="AP16" i="17"/>
  <c r="AQ16" i="17"/>
  <c r="AR16" i="17"/>
  <c r="AP18" i="17"/>
  <c r="AQ18" i="17"/>
  <c r="AR18" i="17"/>
  <c r="AP19" i="17"/>
  <c r="AQ19" i="17"/>
  <c r="AR19" i="17"/>
  <c r="AP20" i="17"/>
  <c r="AQ20" i="17"/>
  <c r="AR20" i="17"/>
  <c r="AP21" i="17"/>
  <c r="AQ21" i="17"/>
  <c r="AR21" i="17"/>
  <c r="AP22" i="17"/>
  <c r="AQ22" i="17"/>
  <c r="AR22" i="17"/>
  <c r="AP25" i="17"/>
  <c r="AQ25" i="17"/>
  <c r="AR25" i="17"/>
  <c r="AP26" i="17"/>
  <c r="AQ26" i="17"/>
  <c r="AR26" i="17"/>
  <c r="AP28" i="17"/>
  <c r="AQ28" i="17"/>
  <c r="AR28" i="17"/>
  <c r="AP29" i="17"/>
  <c r="AQ29" i="17"/>
  <c r="AR29" i="17"/>
  <c r="AP30" i="17"/>
  <c r="AQ30" i="17"/>
  <c r="AR30" i="17"/>
  <c r="AP31" i="17"/>
  <c r="AQ31" i="17"/>
  <c r="AR31" i="17"/>
  <c r="AP32" i="17"/>
  <c r="AQ32" i="17"/>
  <c r="AR32" i="17"/>
  <c r="AP33" i="17"/>
  <c r="AQ33" i="17"/>
  <c r="AR33" i="17"/>
  <c r="AP34" i="17"/>
  <c r="AQ34" i="17"/>
  <c r="AR34" i="17"/>
  <c r="AP36" i="17"/>
  <c r="AQ36" i="17"/>
  <c r="AR36" i="17"/>
  <c r="AP37" i="17"/>
  <c r="AQ37" i="17"/>
  <c r="AR37" i="17"/>
  <c r="AP38" i="17"/>
  <c r="AQ38" i="17"/>
  <c r="AR38" i="17"/>
  <c r="AP40" i="17"/>
  <c r="AQ40" i="17"/>
  <c r="AR40" i="17"/>
  <c r="AP41" i="17"/>
  <c r="AQ41" i="17"/>
  <c r="AR41" i="17"/>
  <c r="AP42" i="17"/>
  <c r="AQ42" i="17"/>
  <c r="AR42" i="17"/>
  <c r="AP45" i="17"/>
  <c r="AQ45" i="17"/>
  <c r="AR45" i="17"/>
  <c r="AP46" i="17"/>
  <c r="AQ46" i="17"/>
  <c r="AR46" i="17"/>
  <c r="AP47" i="17"/>
  <c r="AQ47" i="17"/>
  <c r="AR47" i="17"/>
  <c r="AP48" i="17"/>
  <c r="AQ48" i="17"/>
  <c r="AR48" i="17"/>
  <c r="AP52" i="17"/>
  <c r="AQ52" i="17"/>
  <c r="AR52" i="17"/>
  <c r="AP88" i="17"/>
  <c r="AQ88" i="17"/>
  <c r="AR88" i="17"/>
  <c r="AP89" i="17"/>
  <c r="AQ89" i="17"/>
  <c r="AR89" i="17"/>
  <c r="AP90" i="17"/>
  <c r="AQ90" i="17"/>
  <c r="AR90" i="17"/>
  <c r="AP93" i="17"/>
  <c r="AQ93" i="17"/>
  <c r="AR93" i="17"/>
  <c r="AQ13" i="17"/>
  <c r="AR13" i="17"/>
  <c r="AP13" i="17"/>
  <c r="AL14" i="17"/>
  <c r="AM14" i="17"/>
  <c r="AN14" i="17"/>
  <c r="AL15" i="17"/>
  <c r="AM15" i="17"/>
  <c r="AN15" i="17"/>
  <c r="AL16" i="17"/>
  <c r="AM16" i="17"/>
  <c r="AN16" i="17"/>
  <c r="AL18" i="17"/>
  <c r="AM18" i="17"/>
  <c r="AN18" i="17"/>
  <c r="AL19" i="17"/>
  <c r="AM19" i="17"/>
  <c r="AN19" i="17"/>
  <c r="AL20" i="17"/>
  <c r="AM20" i="17"/>
  <c r="AN20" i="17"/>
  <c r="AL21" i="17"/>
  <c r="AM21" i="17"/>
  <c r="AN21" i="17"/>
  <c r="AL22" i="17"/>
  <c r="AM22" i="17"/>
  <c r="AN22" i="17"/>
  <c r="AL25" i="17"/>
  <c r="AM25" i="17"/>
  <c r="AN25" i="17"/>
  <c r="AL26" i="17"/>
  <c r="AM26" i="17"/>
  <c r="AN26" i="17"/>
  <c r="AL28" i="17"/>
  <c r="AM28" i="17"/>
  <c r="AN28" i="17"/>
  <c r="AL29" i="17"/>
  <c r="AM29" i="17"/>
  <c r="AN29" i="17"/>
  <c r="AL30" i="17"/>
  <c r="AM30" i="17"/>
  <c r="AN30" i="17"/>
  <c r="AL31" i="17"/>
  <c r="AM31" i="17"/>
  <c r="AN31" i="17"/>
  <c r="AL32" i="17"/>
  <c r="AM32" i="17"/>
  <c r="AN32" i="17"/>
  <c r="AL33" i="17"/>
  <c r="AM33" i="17"/>
  <c r="AN33" i="17"/>
  <c r="AL34" i="17"/>
  <c r="AM34" i="17"/>
  <c r="AN34" i="17"/>
  <c r="AL36" i="17"/>
  <c r="AM36" i="17"/>
  <c r="AN36" i="17"/>
  <c r="AL37" i="17"/>
  <c r="AM37" i="17"/>
  <c r="AN37" i="17"/>
  <c r="AL38" i="17"/>
  <c r="AM38" i="17"/>
  <c r="AN38" i="17"/>
  <c r="AL40" i="17"/>
  <c r="AM40" i="17"/>
  <c r="AN40" i="17"/>
  <c r="AL41" i="17"/>
  <c r="AM41" i="17"/>
  <c r="AN41" i="17"/>
  <c r="AL42" i="17"/>
  <c r="AM42" i="17"/>
  <c r="AN42" i="17"/>
  <c r="AL45" i="17"/>
  <c r="AM45" i="17"/>
  <c r="AN45" i="17"/>
  <c r="AL46" i="17"/>
  <c r="AM46" i="17"/>
  <c r="AN46" i="17"/>
  <c r="AL47" i="17"/>
  <c r="AM47" i="17"/>
  <c r="AN47" i="17"/>
  <c r="AL48" i="17"/>
  <c r="AM48" i="17"/>
  <c r="AN48" i="17"/>
  <c r="AL52" i="17"/>
  <c r="AM52" i="17"/>
  <c r="AN52" i="17"/>
  <c r="AL88" i="17"/>
  <c r="AM88" i="17"/>
  <c r="AN88" i="17"/>
  <c r="AL89" i="17"/>
  <c r="AM89" i="17"/>
  <c r="AN89" i="17"/>
  <c r="AL90" i="17"/>
  <c r="AM90" i="17"/>
  <c r="AN90" i="17"/>
  <c r="AL93" i="17"/>
  <c r="AM93" i="17"/>
  <c r="AN93" i="17"/>
  <c r="AM13" i="17"/>
  <c r="AN13" i="17"/>
  <c r="AL13" i="17"/>
  <c r="AH14" i="17"/>
  <c r="AI14" i="17"/>
  <c r="AJ14" i="17"/>
  <c r="AH15" i="17"/>
  <c r="AI15" i="17"/>
  <c r="AJ15" i="17"/>
  <c r="AH16" i="17"/>
  <c r="AI16" i="17"/>
  <c r="AJ16" i="17"/>
  <c r="AH18" i="17"/>
  <c r="AI18" i="17"/>
  <c r="AJ18" i="17"/>
  <c r="AH19" i="17"/>
  <c r="AI19" i="17"/>
  <c r="AJ19" i="17"/>
  <c r="AH20" i="17"/>
  <c r="AI20" i="17"/>
  <c r="AJ20" i="17"/>
  <c r="AH21" i="17"/>
  <c r="AI21" i="17"/>
  <c r="AJ21" i="17"/>
  <c r="AH22" i="17"/>
  <c r="AI22" i="17"/>
  <c r="AJ22" i="17"/>
  <c r="AH25" i="17"/>
  <c r="AI25" i="17"/>
  <c r="AJ25" i="17"/>
  <c r="AH26" i="17"/>
  <c r="AI26" i="17"/>
  <c r="AJ26" i="17"/>
  <c r="AH28" i="17"/>
  <c r="AI28" i="17"/>
  <c r="AJ28" i="17"/>
  <c r="AH29" i="17"/>
  <c r="AI29" i="17"/>
  <c r="AJ29" i="17"/>
  <c r="AH30" i="17"/>
  <c r="AI30" i="17"/>
  <c r="AJ30" i="17"/>
  <c r="AH31" i="17"/>
  <c r="AI31" i="17"/>
  <c r="AJ31" i="17"/>
  <c r="AH32" i="17"/>
  <c r="AI32" i="17"/>
  <c r="AJ32" i="17"/>
  <c r="AH33" i="17"/>
  <c r="AI33" i="17"/>
  <c r="AJ33" i="17"/>
  <c r="AH34" i="17"/>
  <c r="AI34" i="17"/>
  <c r="AJ34" i="17"/>
  <c r="AH36" i="17"/>
  <c r="AI36" i="17"/>
  <c r="AJ36" i="17"/>
  <c r="AH37" i="17"/>
  <c r="AI37" i="17"/>
  <c r="AJ37" i="17"/>
  <c r="AH38" i="17"/>
  <c r="AI38" i="17"/>
  <c r="AJ38" i="17"/>
  <c r="AH40" i="17"/>
  <c r="AI40" i="17"/>
  <c r="AJ40" i="17"/>
  <c r="AH41" i="17"/>
  <c r="AI41" i="17"/>
  <c r="AJ41" i="17"/>
  <c r="AH42" i="17"/>
  <c r="AI42" i="17"/>
  <c r="AJ42" i="17"/>
  <c r="AH45" i="17"/>
  <c r="AI45" i="17"/>
  <c r="AJ45" i="17"/>
  <c r="AH46" i="17"/>
  <c r="AI46" i="17"/>
  <c r="AJ46" i="17"/>
  <c r="AH47" i="17"/>
  <c r="AI47" i="17"/>
  <c r="AJ47" i="17"/>
  <c r="AH48" i="17"/>
  <c r="AI48" i="17"/>
  <c r="AJ48" i="17"/>
  <c r="AH52" i="17"/>
  <c r="AI52" i="17"/>
  <c r="AJ52" i="17"/>
  <c r="AH88" i="17"/>
  <c r="AI88" i="17"/>
  <c r="AJ88" i="17"/>
  <c r="AH89" i="17"/>
  <c r="AI89" i="17"/>
  <c r="AJ89" i="17"/>
  <c r="AH90" i="17"/>
  <c r="AI90" i="17"/>
  <c r="AJ90" i="17"/>
  <c r="AH93" i="17"/>
  <c r="AI93" i="17"/>
  <c r="AJ93" i="17"/>
  <c r="AI13" i="17"/>
  <c r="AJ13" i="17"/>
  <c r="AH13" i="17"/>
  <c r="AD14" i="17"/>
  <c r="AE14" i="17"/>
  <c r="AF14" i="17"/>
  <c r="AD15" i="17"/>
  <c r="AE15" i="17"/>
  <c r="AF15" i="17"/>
  <c r="AD16" i="17"/>
  <c r="AE16" i="17"/>
  <c r="AF16" i="17"/>
  <c r="AD18" i="17"/>
  <c r="AE18" i="17"/>
  <c r="AF18" i="17"/>
  <c r="AD19" i="17"/>
  <c r="AE19" i="17"/>
  <c r="AF19" i="17"/>
  <c r="AD20" i="17"/>
  <c r="AE20" i="17"/>
  <c r="AF20" i="17"/>
  <c r="AD21" i="17"/>
  <c r="AE21" i="17"/>
  <c r="AF21" i="17"/>
  <c r="AD22" i="17"/>
  <c r="AE22" i="17"/>
  <c r="AF22" i="17"/>
  <c r="AD25" i="17"/>
  <c r="AE25" i="17"/>
  <c r="AF25" i="17"/>
  <c r="AD26" i="17"/>
  <c r="AE26" i="17"/>
  <c r="AF26" i="17"/>
  <c r="AD28" i="17"/>
  <c r="AE28" i="17"/>
  <c r="AF28" i="17"/>
  <c r="AD29" i="17"/>
  <c r="AE29" i="17"/>
  <c r="AF29" i="17"/>
  <c r="AD30" i="17"/>
  <c r="AE30" i="17"/>
  <c r="AF30" i="17"/>
  <c r="AD31" i="17"/>
  <c r="AE31" i="17"/>
  <c r="AF31" i="17"/>
  <c r="AD32" i="17"/>
  <c r="AE32" i="17"/>
  <c r="AF32" i="17"/>
  <c r="AD33" i="17"/>
  <c r="AE33" i="17"/>
  <c r="AF33" i="17"/>
  <c r="AD34" i="17"/>
  <c r="AE34" i="17"/>
  <c r="AF34" i="17"/>
  <c r="AD36" i="17"/>
  <c r="AE36" i="17"/>
  <c r="AF36" i="17"/>
  <c r="AD37" i="17"/>
  <c r="AE37" i="17"/>
  <c r="AF37" i="17"/>
  <c r="AD38" i="17"/>
  <c r="AE38" i="17"/>
  <c r="AF38" i="17"/>
  <c r="AD40" i="17"/>
  <c r="AE40" i="17"/>
  <c r="AF40" i="17"/>
  <c r="AD41" i="17"/>
  <c r="AE41" i="17"/>
  <c r="AF41" i="17"/>
  <c r="AD42" i="17"/>
  <c r="AE42" i="17"/>
  <c r="AF42" i="17"/>
  <c r="AD45" i="17"/>
  <c r="AE45" i="17"/>
  <c r="AF45" i="17"/>
  <c r="AD46" i="17"/>
  <c r="AE46" i="17"/>
  <c r="AF46" i="17"/>
  <c r="AD47" i="17"/>
  <c r="AE47" i="17"/>
  <c r="AF47" i="17"/>
  <c r="AD48" i="17"/>
  <c r="AE48" i="17"/>
  <c r="AF48" i="17"/>
  <c r="AD52" i="17"/>
  <c r="AE52" i="17"/>
  <c r="AF52" i="17"/>
  <c r="AD88" i="17"/>
  <c r="AE88" i="17"/>
  <c r="AF88" i="17"/>
  <c r="AD89" i="17"/>
  <c r="AE89" i="17"/>
  <c r="AF89" i="17"/>
  <c r="AD90" i="17"/>
  <c r="AE90" i="17"/>
  <c r="AF90" i="17"/>
  <c r="AD93" i="17"/>
  <c r="AE93" i="17"/>
  <c r="AF93" i="17"/>
  <c r="AE13" i="17"/>
  <c r="AF13" i="17"/>
  <c r="AD13" i="17"/>
  <c r="Z14" i="17"/>
  <c r="AA14" i="17"/>
  <c r="AB14" i="17"/>
  <c r="Z15" i="17"/>
  <c r="AA15" i="17"/>
  <c r="AB15" i="17"/>
  <c r="Z16" i="17"/>
  <c r="AA16" i="17"/>
  <c r="AB16" i="17"/>
  <c r="Z18" i="17"/>
  <c r="AA18" i="17"/>
  <c r="AB18" i="17"/>
  <c r="Z19" i="17"/>
  <c r="AA19" i="17"/>
  <c r="AB19" i="17"/>
  <c r="Z20" i="17"/>
  <c r="AA20" i="17"/>
  <c r="AB20" i="17"/>
  <c r="Z21" i="17"/>
  <c r="AA21" i="17"/>
  <c r="AB21" i="17"/>
  <c r="Z22" i="17"/>
  <c r="AA22" i="17"/>
  <c r="AB22" i="17"/>
  <c r="Z25" i="17"/>
  <c r="AA25" i="17"/>
  <c r="AB25" i="17"/>
  <c r="Z26" i="17"/>
  <c r="AA26" i="17"/>
  <c r="AB26" i="17"/>
  <c r="Z28" i="17"/>
  <c r="AA28" i="17"/>
  <c r="AB28" i="17"/>
  <c r="Z29" i="17"/>
  <c r="AA29" i="17"/>
  <c r="AB29" i="17"/>
  <c r="Z30" i="17"/>
  <c r="AA30" i="17"/>
  <c r="AB30" i="17"/>
  <c r="Z31" i="17"/>
  <c r="AA31" i="17"/>
  <c r="AB31" i="17"/>
  <c r="Z32" i="17"/>
  <c r="AA32" i="17"/>
  <c r="AB32" i="17"/>
  <c r="Z33" i="17"/>
  <c r="AA33" i="17"/>
  <c r="AB33" i="17"/>
  <c r="Z34" i="17"/>
  <c r="AA34" i="17"/>
  <c r="AB34" i="17"/>
  <c r="Z36" i="17"/>
  <c r="AA36" i="17"/>
  <c r="AB36" i="17"/>
  <c r="Z37" i="17"/>
  <c r="AA37" i="17"/>
  <c r="AB37" i="17"/>
  <c r="Z38" i="17"/>
  <c r="AA38" i="17"/>
  <c r="AB38" i="17"/>
  <c r="Z40" i="17"/>
  <c r="AA40" i="17"/>
  <c r="AB40" i="17"/>
  <c r="Z41" i="17"/>
  <c r="AA41" i="17"/>
  <c r="AB41" i="17"/>
  <c r="Z42" i="17"/>
  <c r="AA42" i="17"/>
  <c r="AB42" i="17"/>
  <c r="Z45" i="17"/>
  <c r="AA45" i="17"/>
  <c r="AB45" i="17"/>
  <c r="Z46" i="17"/>
  <c r="AA46" i="17"/>
  <c r="AB46" i="17"/>
  <c r="Z47" i="17"/>
  <c r="AA47" i="17"/>
  <c r="AB47" i="17"/>
  <c r="Z48" i="17"/>
  <c r="AA48" i="17"/>
  <c r="AB48" i="17"/>
  <c r="Z52" i="17"/>
  <c r="AA52" i="17"/>
  <c r="AB52" i="17"/>
  <c r="Z88" i="17"/>
  <c r="AA88" i="17"/>
  <c r="AB88" i="17"/>
  <c r="Z89" i="17"/>
  <c r="AA89" i="17"/>
  <c r="AB89" i="17"/>
  <c r="Z90" i="17"/>
  <c r="AA90" i="17"/>
  <c r="AB90" i="17"/>
  <c r="Z93" i="17"/>
  <c r="AA93" i="17"/>
  <c r="AB93" i="17"/>
  <c r="AA13" i="17"/>
  <c r="AB13" i="17"/>
  <c r="Z13" i="17"/>
  <c r="V14" i="17"/>
  <c r="W14" i="17"/>
  <c r="X14" i="17"/>
  <c r="V15" i="17"/>
  <c r="W15" i="17"/>
  <c r="X15" i="17"/>
  <c r="V16" i="17"/>
  <c r="W16" i="17"/>
  <c r="X16" i="17"/>
  <c r="V18" i="17"/>
  <c r="W18" i="17"/>
  <c r="X18" i="17"/>
  <c r="V19" i="17"/>
  <c r="W19" i="17"/>
  <c r="X19" i="17"/>
  <c r="V20" i="17"/>
  <c r="W20" i="17"/>
  <c r="X20" i="17"/>
  <c r="V21" i="17"/>
  <c r="W21" i="17"/>
  <c r="X21" i="17"/>
  <c r="V22" i="17"/>
  <c r="W22" i="17"/>
  <c r="X22" i="17"/>
  <c r="V25" i="17"/>
  <c r="W25" i="17"/>
  <c r="X25" i="17"/>
  <c r="V26" i="17"/>
  <c r="W26" i="17"/>
  <c r="X26" i="17"/>
  <c r="V28" i="17"/>
  <c r="W28" i="17"/>
  <c r="X28" i="17"/>
  <c r="V29" i="17"/>
  <c r="W29" i="17"/>
  <c r="X29" i="17"/>
  <c r="V30" i="17"/>
  <c r="W30" i="17"/>
  <c r="X30" i="17"/>
  <c r="V31" i="17"/>
  <c r="W31" i="17"/>
  <c r="X31" i="17"/>
  <c r="V32" i="17"/>
  <c r="W32" i="17"/>
  <c r="X32" i="17"/>
  <c r="V33" i="17"/>
  <c r="W33" i="17"/>
  <c r="X33" i="17"/>
  <c r="V34" i="17"/>
  <c r="W34" i="17"/>
  <c r="X34" i="17"/>
  <c r="V36" i="17"/>
  <c r="W36" i="17"/>
  <c r="X36" i="17"/>
  <c r="V37" i="17"/>
  <c r="W37" i="17"/>
  <c r="X37" i="17"/>
  <c r="V38" i="17"/>
  <c r="W38" i="17"/>
  <c r="X38" i="17"/>
  <c r="V40" i="17"/>
  <c r="W40" i="17"/>
  <c r="X40" i="17"/>
  <c r="V41" i="17"/>
  <c r="W41" i="17"/>
  <c r="X41" i="17"/>
  <c r="V42" i="17"/>
  <c r="W42" i="17"/>
  <c r="X42" i="17"/>
  <c r="V45" i="17"/>
  <c r="W45" i="17"/>
  <c r="X45" i="17"/>
  <c r="V46" i="17"/>
  <c r="W46" i="17"/>
  <c r="X46" i="17"/>
  <c r="V47" i="17"/>
  <c r="W47" i="17"/>
  <c r="X47" i="17"/>
  <c r="V48" i="17"/>
  <c r="W48" i="17"/>
  <c r="X48" i="17"/>
  <c r="V52" i="17"/>
  <c r="W52" i="17"/>
  <c r="X52" i="17"/>
  <c r="V88" i="17"/>
  <c r="W88" i="17"/>
  <c r="X88" i="17"/>
  <c r="V89" i="17"/>
  <c r="W89" i="17"/>
  <c r="X89" i="17"/>
  <c r="V90" i="17"/>
  <c r="W90" i="17"/>
  <c r="X90" i="17"/>
  <c r="V93" i="17"/>
  <c r="W93" i="17"/>
  <c r="X93" i="17"/>
  <c r="W13" i="17"/>
  <c r="X13" i="17"/>
  <c r="V13" i="17"/>
  <c r="AU64" i="14"/>
  <c r="AU61" i="14"/>
  <c r="AU64" i="13"/>
  <c r="AU64" i="12"/>
  <c r="AU61" i="12"/>
  <c r="AU64" i="11"/>
  <c r="AU64" i="10"/>
  <c r="AU61" i="10"/>
  <c r="AU64" i="9"/>
  <c r="AU64" i="7"/>
  <c r="AU61" i="7"/>
  <c r="AU64" i="15"/>
  <c r="AU61" i="15"/>
  <c r="G90" i="17" s="1"/>
  <c r="AU64" i="1"/>
  <c r="AU61" i="1"/>
  <c r="K90" i="17" s="1"/>
  <c r="AU64" i="2"/>
  <c r="AU61" i="2"/>
  <c r="O90" i="17" s="1"/>
  <c r="AU64" i="3"/>
  <c r="AU61" i="3"/>
  <c r="AU64" i="6"/>
  <c r="AU61" i="6"/>
  <c r="R14" i="17"/>
  <c r="S14" i="17"/>
  <c r="T14" i="17"/>
  <c r="R15" i="17"/>
  <c r="S15" i="17"/>
  <c r="T15" i="17"/>
  <c r="R16" i="17"/>
  <c r="S16" i="17"/>
  <c r="T16" i="17"/>
  <c r="R18" i="17"/>
  <c r="S18" i="17"/>
  <c r="T18" i="17"/>
  <c r="R19" i="17"/>
  <c r="S19" i="17"/>
  <c r="T19" i="17"/>
  <c r="R20" i="17"/>
  <c r="S20" i="17"/>
  <c r="T20" i="17"/>
  <c r="R21" i="17"/>
  <c r="S21" i="17"/>
  <c r="T21" i="17"/>
  <c r="R22" i="17"/>
  <c r="S22" i="17"/>
  <c r="T22" i="17"/>
  <c r="R25" i="17"/>
  <c r="S25" i="17"/>
  <c r="T25" i="17"/>
  <c r="R26" i="17"/>
  <c r="S26" i="17"/>
  <c r="T26" i="17"/>
  <c r="R28" i="17"/>
  <c r="S28" i="17"/>
  <c r="T28" i="17"/>
  <c r="R29" i="17"/>
  <c r="S29" i="17"/>
  <c r="T29" i="17"/>
  <c r="R30" i="17"/>
  <c r="S30" i="17"/>
  <c r="T30" i="17"/>
  <c r="R31" i="17"/>
  <c r="S31" i="17"/>
  <c r="T31" i="17"/>
  <c r="R32" i="17"/>
  <c r="S32" i="17"/>
  <c r="T32" i="17"/>
  <c r="R33" i="17"/>
  <c r="S33" i="17"/>
  <c r="T33" i="17"/>
  <c r="R34" i="17"/>
  <c r="S34" i="17"/>
  <c r="T34" i="17"/>
  <c r="R36" i="17"/>
  <c r="S36" i="17"/>
  <c r="T36" i="17"/>
  <c r="R37" i="17"/>
  <c r="S37" i="17"/>
  <c r="T37" i="17"/>
  <c r="R38" i="17"/>
  <c r="S38" i="17"/>
  <c r="T38" i="17"/>
  <c r="R40" i="17"/>
  <c r="S40" i="17"/>
  <c r="T40" i="17"/>
  <c r="R41" i="17"/>
  <c r="S41" i="17"/>
  <c r="T41" i="17"/>
  <c r="R42" i="17"/>
  <c r="S42" i="17"/>
  <c r="T42" i="17"/>
  <c r="R45" i="17"/>
  <c r="S45" i="17"/>
  <c r="T45" i="17"/>
  <c r="R46" i="17"/>
  <c r="S46" i="17"/>
  <c r="T46" i="17"/>
  <c r="R47" i="17"/>
  <c r="S47" i="17"/>
  <c r="T47" i="17"/>
  <c r="R48" i="17"/>
  <c r="S48" i="17"/>
  <c r="T48" i="17"/>
  <c r="R52" i="17"/>
  <c r="S52" i="17"/>
  <c r="T52" i="17"/>
  <c r="R88" i="17"/>
  <c r="S88" i="17"/>
  <c r="T88" i="17"/>
  <c r="R89" i="17"/>
  <c r="S89" i="17"/>
  <c r="T89" i="17"/>
  <c r="R90" i="17"/>
  <c r="S90" i="17"/>
  <c r="T90" i="17"/>
  <c r="R93" i="17"/>
  <c r="S93" i="17"/>
  <c r="T93" i="17"/>
  <c r="S13" i="17"/>
  <c r="T13" i="17"/>
  <c r="R13" i="17"/>
  <c r="N14" i="17"/>
  <c r="O14" i="17"/>
  <c r="P14" i="17"/>
  <c r="N15" i="17"/>
  <c r="O15" i="17"/>
  <c r="P15" i="17"/>
  <c r="N16" i="17"/>
  <c r="O16" i="17"/>
  <c r="P16" i="17"/>
  <c r="N18" i="17"/>
  <c r="O18" i="17"/>
  <c r="P18" i="17"/>
  <c r="N19" i="17"/>
  <c r="O19" i="17"/>
  <c r="P19" i="17"/>
  <c r="N20" i="17"/>
  <c r="O20" i="17"/>
  <c r="P20" i="17"/>
  <c r="N21" i="17"/>
  <c r="O21" i="17"/>
  <c r="P21" i="17"/>
  <c r="N22" i="17"/>
  <c r="O22" i="17"/>
  <c r="P22" i="17"/>
  <c r="N25" i="17"/>
  <c r="O25" i="17"/>
  <c r="P25" i="17"/>
  <c r="N26" i="17"/>
  <c r="O26" i="17"/>
  <c r="P26" i="17"/>
  <c r="N28" i="17"/>
  <c r="O28" i="17"/>
  <c r="P28" i="17"/>
  <c r="N29" i="17"/>
  <c r="O29" i="17"/>
  <c r="P29" i="17"/>
  <c r="N30" i="17"/>
  <c r="O30" i="17"/>
  <c r="P30" i="17"/>
  <c r="N31" i="17"/>
  <c r="O31" i="17"/>
  <c r="P31" i="17"/>
  <c r="N32" i="17"/>
  <c r="O32" i="17"/>
  <c r="P32" i="17"/>
  <c r="N33" i="17"/>
  <c r="O33" i="17"/>
  <c r="P33" i="17"/>
  <c r="N34" i="17"/>
  <c r="O34" i="17"/>
  <c r="P34" i="17"/>
  <c r="N36" i="17"/>
  <c r="O36" i="17"/>
  <c r="P36" i="17"/>
  <c r="N37" i="17"/>
  <c r="O37" i="17"/>
  <c r="P37" i="17"/>
  <c r="N38" i="17"/>
  <c r="O38" i="17"/>
  <c r="P38" i="17"/>
  <c r="N40" i="17"/>
  <c r="O40" i="17"/>
  <c r="P40" i="17"/>
  <c r="N41" i="17"/>
  <c r="O41" i="17"/>
  <c r="P41" i="17"/>
  <c r="N42" i="17"/>
  <c r="O42" i="17"/>
  <c r="P42" i="17"/>
  <c r="N45" i="17"/>
  <c r="O45" i="17"/>
  <c r="P45" i="17"/>
  <c r="N46" i="17"/>
  <c r="O46" i="17"/>
  <c r="P46" i="17"/>
  <c r="N47" i="17"/>
  <c r="O47" i="17"/>
  <c r="P47" i="17"/>
  <c r="N48" i="17"/>
  <c r="O48" i="17"/>
  <c r="P48" i="17"/>
  <c r="N52" i="17"/>
  <c r="O52" i="17"/>
  <c r="P52" i="17"/>
  <c r="N88" i="17"/>
  <c r="P88" i="17"/>
  <c r="N89" i="17"/>
  <c r="O89" i="17"/>
  <c r="P89" i="17"/>
  <c r="N90" i="17"/>
  <c r="P90" i="17"/>
  <c r="N93" i="17"/>
  <c r="O93" i="17"/>
  <c r="P93" i="17"/>
  <c r="O13" i="17"/>
  <c r="P13" i="17"/>
  <c r="N13" i="17"/>
  <c r="J14" i="17"/>
  <c r="K14" i="17"/>
  <c r="L14" i="17"/>
  <c r="J15" i="17"/>
  <c r="K15" i="17"/>
  <c r="L15" i="17"/>
  <c r="J16" i="17"/>
  <c r="K16" i="17"/>
  <c r="L16" i="17"/>
  <c r="J18" i="17"/>
  <c r="K18" i="17"/>
  <c r="L18" i="17"/>
  <c r="J19" i="17"/>
  <c r="K19" i="17"/>
  <c r="L19" i="17"/>
  <c r="J20" i="17"/>
  <c r="K20" i="17"/>
  <c r="L20" i="17"/>
  <c r="J21" i="17"/>
  <c r="K21" i="17"/>
  <c r="L21" i="17"/>
  <c r="J22" i="17"/>
  <c r="K22" i="17"/>
  <c r="L22" i="17"/>
  <c r="J25" i="17"/>
  <c r="K25" i="17"/>
  <c r="L25" i="17"/>
  <c r="J26" i="17"/>
  <c r="K26" i="17"/>
  <c r="L26" i="17"/>
  <c r="J28" i="17"/>
  <c r="K28" i="17"/>
  <c r="L28" i="17"/>
  <c r="J29" i="17"/>
  <c r="K29" i="17"/>
  <c r="L29" i="17"/>
  <c r="J30" i="17"/>
  <c r="K30" i="17"/>
  <c r="L30" i="17"/>
  <c r="J31" i="17"/>
  <c r="K31" i="17"/>
  <c r="L31" i="17"/>
  <c r="J32" i="17"/>
  <c r="K32" i="17"/>
  <c r="L32" i="17"/>
  <c r="J33" i="17"/>
  <c r="K33" i="17"/>
  <c r="L33" i="17"/>
  <c r="J34" i="17"/>
  <c r="K34" i="17"/>
  <c r="L34" i="17"/>
  <c r="J36" i="17"/>
  <c r="K36" i="17"/>
  <c r="L36" i="17"/>
  <c r="J37" i="17"/>
  <c r="K37" i="17"/>
  <c r="L37" i="17"/>
  <c r="J38" i="17"/>
  <c r="K38" i="17"/>
  <c r="L38" i="17"/>
  <c r="J40" i="17"/>
  <c r="K40" i="17"/>
  <c r="L40" i="17"/>
  <c r="J41" i="17"/>
  <c r="K41" i="17"/>
  <c r="L41" i="17"/>
  <c r="J42" i="17"/>
  <c r="K42" i="17"/>
  <c r="L42" i="17"/>
  <c r="J45" i="17"/>
  <c r="K45" i="17"/>
  <c r="L45" i="17"/>
  <c r="J46" i="17"/>
  <c r="K46" i="17"/>
  <c r="L46" i="17"/>
  <c r="J47" i="17"/>
  <c r="K47" i="17"/>
  <c r="L47" i="17"/>
  <c r="J48" i="17"/>
  <c r="K48" i="17"/>
  <c r="J52" i="17"/>
  <c r="K52" i="17"/>
  <c r="L52" i="17"/>
  <c r="J88" i="17"/>
  <c r="L88" i="17"/>
  <c r="J89" i="17"/>
  <c r="K89" i="17"/>
  <c r="L89" i="17"/>
  <c r="J90" i="17"/>
  <c r="L90" i="17"/>
  <c r="J93" i="17"/>
  <c r="K93" i="17"/>
  <c r="L93" i="17"/>
  <c r="K13" i="17"/>
  <c r="L13" i="17"/>
  <c r="J13" i="17"/>
  <c r="F14" i="17"/>
  <c r="G14" i="17"/>
  <c r="H14" i="17"/>
  <c r="F15" i="17"/>
  <c r="G15" i="17"/>
  <c r="H15" i="17"/>
  <c r="F16" i="17"/>
  <c r="G16" i="17"/>
  <c r="H16" i="17"/>
  <c r="F18" i="17"/>
  <c r="G18" i="17"/>
  <c r="H18" i="17"/>
  <c r="F19" i="17"/>
  <c r="G19" i="17"/>
  <c r="H19" i="17"/>
  <c r="BD19" i="17" s="1"/>
  <c r="F20" i="17"/>
  <c r="G20" i="17"/>
  <c r="H20" i="17"/>
  <c r="F21" i="17"/>
  <c r="G21" i="17"/>
  <c r="H21" i="17"/>
  <c r="F22" i="17"/>
  <c r="G22" i="17"/>
  <c r="H22" i="17"/>
  <c r="F25" i="17"/>
  <c r="G25" i="17"/>
  <c r="H25" i="17"/>
  <c r="F26" i="17"/>
  <c r="G26" i="17"/>
  <c r="H26" i="17"/>
  <c r="F28" i="17"/>
  <c r="G28" i="17"/>
  <c r="H28" i="17"/>
  <c r="F29" i="17"/>
  <c r="G29" i="17"/>
  <c r="H29" i="17"/>
  <c r="F30" i="17"/>
  <c r="G30" i="17"/>
  <c r="H30" i="17"/>
  <c r="F31" i="17"/>
  <c r="G31" i="17"/>
  <c r="H31" i="17"/>
  <c r="F32" i="17"/>
  <c r="G32" i="17"/>
  <c r="H32" i="17"/>
  <c r="F33" i="17"/>
  <c r="G33" i="17"/>
  <c r="H33" i="17"/>
  <c r="F34" i="17"/>
  <c r="G34" i="17"/>
  <c r="H34" i="17"/>
  <c r="F36" i="17"/>
  <c r="G36" i="17"/>
  <c r="H36" i="17"/>
  <c r="F37" i="17"/>
  <c r="G37" i="17"/>
  <c r="H37" i="17"/>
  <c r="F38" i="17"/>
  <c r="G38" i="17"/>
  <c r="H38" i="17"/>
  <c r="F40" i="17"/>
  <c r="F41" i="17"/>
  <c r="BB41" i="17" s="1"/>
  <c r="G41" i="17"/>
  <c r="H41" i="17"/>
  <c r="F42" i="17"/>
  <c r="G42" i="17"/>
  <c r="H42" i="17"/>
  <c r="F45" i="17"/>
  <c r="F46" i="17"/>
  <c r="G46" i="17"/>
  <c r="H46" i="17"/>
  <c r="F47" i="17"/>
  <c r="G47" i="17"/>
  <c r="H47" i="17"/>
  <c r="F48" i="17"/>
  <c r="G48" i="17"/>
  <c r="H48" i="17"/>
  <c r="F52" i="17"/>
  <c r="G52" i="17"/>
  <c r="H52" i="17"/>
  <c r="F88" i="17"/>
  <c r="H88" i="17"/>
  <c r="F89" i="17"/>
  <c r="G89" i="17"/>
  <c r="H89" i="17"/>
  <c r="F90" i="17"/>
  <c r="H90" i="17"/>
  <c r="F93" i="17"/>
  <c r="G93" i="17"/>
  <c r="BC93" i="17" s="1"/>
  <c r="H93" i="17"/>
  <c r="G13" i="17"/>
  <c r="H13" i="17"/>
  <c r="F13" i="17"/>
  <c r="AT53" i="16"/>
  <c r="AU53" i="16"/>
  <c r="AV53" i="16"/>
  <c r="AT55" i="16"/>
  <c r="AU55" i="16"/>
  <c r="AV55" i="16"/>
  <c r="AT56" i="16"/>
  <c r="AU56" i="16"/>
  <c r="AV56" i="16"/>
  <c r="AT57" i="16"/>
  <c r="AU57" i="16"/>
  <c r="AV57" i="16"/>
  <c r="AT58" i="16"/>
  <c r="AU58" i="16"/>
  <c r="AV58" i="16"/>
  <c r="AT62" i="16"/>
  <c r="AU62" i="16"/>
  <c r="AV62" i="16"/>
  <c r="AT63" i="16"/>
  <c r="AU63" i="16"/>
  <c r="AV63" i="16"/>
  <c r="AR64" i="16"/>
  <c r="AQ64" i="16"/>
  <c r="AP64" i="16"/>
  <c r="AN64" i="16"/>
  <c r="AM64" i="16"/>
  <c r="AL64" i="16"/>
  <c r="AR61" i="16"/>
  <c r="AQ61" i="16"/>
  <c r="AP61" i="16"/>
  <c r="AN61" i="16"/>
  <c r="AM61" i="16"/>
  <c r="AL61" i="16"/>
  <c r="AR60" i="16"/>
  <c r="AQ60" i="16"/>
  <c r="AP60" i="16"/>
  <c r="AN60" i="16"/>
  <c r="AM60" i="16"/>
  <c r="AL60" i="16"/>
  <c r="AR59" i="16"/>
  <c r="AQ59" i="16"/>
  <c r="AP59" i="16"/>
  <c r="AN59" i="16"/>
  <c r="AL59" i="16"/>
  <c r="AQ54" i="16"/>
  <c r="AP54" i="16"/>
  <c r="AN54" i="16"/>
  <c r="AM54" i="16"/>
  <c r="AL54" i="16"/>
  <c r="AR52" i="16"/>
  <c r="AQ52" i="16"/>
  <c r="AP52" i="16"/>
  <c r="AN52" i="16"/>
  <c r="AM52" i="16"/>
  <c r="AL52" i="16"/>
  <c r="AR48" i="16"/>
  <c r="AQ48" i="16"/>
  <c r="AP48" i="16"/>
  <c r="AN48" i="16"/>
  <c r="AM48" i="16"/>
  <c r="K180" i="16" s="1"/>
  <c r="AL48" i="16"/>
  <c r="AR47" i="16"/>
  <c r="AQ47" i="16"/>
  <c r="AP47" i="16"/>
  <c r="AN47" i="16"/>
  <c r="AM47" i="16"/>
  <c r="AL47" i="16"/>
  <c r="AR46" i="16"/>
  <c r="AQ46" i="16"/>
  <c r="AP46" i="16"/>
  <c r="AN46" i="16"/>
  <c r="AM46" i="16"/>
  <c r="AL46" i="16"/>
  <c r="AQ45" i="16"/>
  <c r="AP45" i="16"/>
  <c r="AN45" i="16"/>
  <c r="AM45" i="16"/>
  <c r="AL45" i="16"/>
  <c r="AR42" i="16"/>
  <c r="AQ42" i="16"/>
  <c r="AP42" i="16"/>
  <c r="AN42" i="16"/>
  <c r="AM42" i="16"/>
  <c r="AL42" i="16"/>
  <c r="AR41" i="16"/>
  <c r="AQ41" i="16"/>
  <c r="AP41" i="16"/>
  <c r="AN41" i="16"/>
  <c r="AM41" i="16"/>
  <c r="AL41" i="16"/>
  <c r="AR40" i="16"/>
  <c r="AQ40" i="16"/>
  <c r="AP40" i="16"/>
  <c r="AN40" i="16"/>
  <c r="AM40" i="16"/>
  <c r="AL40" i="16"/>
  <c r="AR38" i="16"/>
  <c r="AQ38" i="16"/>
  <c r="AP38" i="16"/>
  <c r="AN38" i="16"/>
  <c r="AM38" i="16"/>
  <c r="AL38" i="16"/>
  <c r="AR37" i="16"/>
  <c r="AQ37" i="16"/>
  <c r="AP37" i="16"/>
  <c r="AN37" i="16"/>
  <c r="AM37" i="16"/>
  <c r="AL37" i="16"/>
  <c r="AR36" i="16"/>
  <c r="AQ36" i="16"/>
  <c r="AP36" i="16"/>
  <c r="AN36" i="16"/>
  <c r="AM36" i="16"/>
  <c r="AL36" i="16"/>
  <c r="AR34" i="16"/>
  <c r="AQ34" i="16"/>
  <c r="AP34" i="16"/>
  <c r="AN34" i="16"/>
  <c r="AM34" i="16"/>
  <c r="AL34" i="16"/>
  <c r="AR33" i="16"/>
  <c r="AQ33" i="16"/>
  <c r="AP33" i="16"/>
  <c r="AN33" i="16"/>
  <c r="AM33" i="16"/>
  <c r="AL33" i="16"/>
  <c r="AR32" i="16"/>
  <c r="AQ32" i="16"/>
  <c r="AP32" i="16"/>
  <c r="AN32" i="16"/>
  <c r="AM32" i="16"/>
  <c r="AL32" i="16"/>
  <c r="AR31" i="16"/>
  <c r="AQ31" i="16"/>
  <c r="AP31" i="16"/>
  <c r="AN31" i="16"/>
  <c r="AM31" i="16"/>
  <c r="AL31" i="16"/>
  <c r="AR30" i="16"/>
  <c r="AQ30" i="16"/>
  <c r="AP30" i="16"/>
  <c r="AN30" i="16"/>
  <c r="AM30" i="16"/>
  <c r="AL30" i="16"/>
  <c r="AR29" i="16"/>
  <c r="AQ29" i="16"/>
  <c r="AP29" i="16"/>
  <c r="AN29" i="16"/>
  <c r="AM29" i="16"/>
  <c r="AL29" i="16"/>
  <c r="AR28" i="16"/>
  <c r="AQ28" i="16"/>
  <c r="AP28" i="16"/>
  <c r="AN28" i="16"/>
  <c r="AM28" i="16"/>
  <c r="AL28" i="16"/>
  <c r="AR26" i="16"/>
  <c r="AQ26" i="16"/>
  <c r="AP26" i="16"/>
  <c r="AN26" i="16"/>
  <c r="AM26" i="16"/>
  <c r="AL26" i="16"/>
  <c r="AR25" i="16"/>
  <c r="AQ25" i="16"/>
  <c r="AP25" i="16"/>
  <c r="AN25" i="16"/>
  <c r="AM25" i="16"/>
  <c r="AL25" i="16"/>
  <c r="AR22" i="16"/>
  <c r="AQ22" i="16"/>
  <c r="AP22" i="16"/>
  <c r="AN22" i="16"/>
  <c r="AM22" i="16"/>
  <c r="AL22" i="16"/>
  <c r="AR21" i="16"/>
  <c r="AQ21" i="16"/>
  <c r="AP21" i="16"/>
  <c r="AN21" i="16"/>
  <c r="AM21" i="16"/>
  <c r="AL21" i="16"/>
  <c r="AR20" i="16"/>
  <c r="AQ20" i="16"/>
  <c r="AP20" i="16"/>
  <c r="AN20" i="16"/>
  <c r="AM20" i="16"/>
  <c r="AL20" i="16"/>
  <c r="AR19" i="16"/>
  <c r="AQ19" i="16"/>
  <c r="AP19" i="16"/>
  <c r="AN19" i="16"/>
  <c r="AM19" i="16"/>
  <c r="AL19" i="16"/>
  <c r="AR18" i="16"/>
  <c r="AQ18" i="16"/>
  <c r="AP18" i="16"/>
  <c r="AN18" i="16"/>
  <c r="AM18" i="16"/>
  <c r="AL18" i="16"/>
  <c r="AR16" i="16"/>
  <c r="AQ16" i="16"/>
  <c r="AP16" i="16"/>
  <c r="AN16" i="16"/>
  <c r="AM16" i="16"/>
  <c r="AL16" i="16"/>
  <c r="AR15" i="16"/>
  <c r="AQ15" i="16"/>
  <c r="AP15" i="16"/>
  <c r="AN15" i="16"/>
  <c r="AM15" i="16"/>
  <c r="AL15" i="16"/>
  <c r="AR14" i="16"/>
  <c r="AQ14" i="16"/>
  <c r="AP14" i="16"/>
  <c r="AN14" i="16"/>
  <c r="AM14" i="16"/>
  <c r="AL14" i="16"/>
  <c r="AR13" i="16"/>
  <c r="AQ13" i="16"/>
  <c r="AP13" i="16"/>
  <c r="AN13" i="16"/>
  <c r="AM13" i="16"/>
  <c r="AL13" i="16"/>
  <c r="AJ64" i="16"/>
  <c r="AI64" i="16"/>
  <c r="AH64" i="16"/>
  <c r="AJ61" i="16"/>
  <c r="AI61" i="16"/>
  <c r="AH61" i="16"/>
  <c r="AJ60" i="16"/>
  <c r="AI60" i="16"/>
  <c r="AH60" i="16"/>
  <c r="AJ59" i="16"/>
  <c r="AI59" i="16"/>
  <c r="AJ54" i="16"/>
  <c r="AI54" i="16"/>
  <c r="AH54" i="16"/>
  <c r="AJ52" i="16"/>
  <c r="AI52" i="16"/>
  <c r="AH52" i="16"/>
  <c r="AJ48" i="16"/>
  <c r="AI48" i="16"/>
  <c r="AH48" i="16"/>
  <c r="AJ47" i="16"/>
  <c r="AI47" i="16"/>
  <c r="AH47" i="16"/>
  <c r="AJ46" i="16"/>
  <c r="AI46" i="16"/>
  <c r="AH46" i="16"/>
  <c r="AJ45" i="16"/>
  <c r="AI45" i="16"/>
  <c r="AH45" i="16"/>
  <c r="AJ42" i="16"/>
  <c r="AI42" i="16"/>
  <c r="AH42" i="16"/>
  <c r="AJ41" i="16"/>
  <c r="AI41" i="16"/>
  <c r="AH41" i="16"/>
  <c r="AJ40" i="16"/>
  <c r="AI40" i="16"/>
  <c r="AH40" i="16"/>
  <c r="AJ38" i="16"/>
  <c r="AI38" i="16"/>
  <c r="AH38" i="16"/>
  <c r="AJ37" i="16"/>
  <c r="AI37" i="16"/>
  <c r="AH37" i="16"/>
  <c r="AJ36" i="16"/>
  <c r="AI36" i="16"/>
  <c r="AH36" i="16"/>
  <c r="AJ34" i="16"/>
  <c r="AI34" i="16"/>
  <c r="AH34" i="16"/>
  <c r="AJ33" i="16"/>
  <c r="AI33" i="16"/>
  <c r="AH33" i="16"/>
  <c r="AJ32" i="16"/>
  <c r="AI32" i="16"/>
  <c r="AH32" i="16"/>
  <c r="AJ31" i="16"/>
  <c r="AI31" i="16"/>
  <c r="AH31" i="16"/>
  <c r="AJ30" i="16"/>
  <c r="AI30" i="16"/>
  <c r="AH30" i="16"/>
  <c r="AJ29" i="16"/>
  <c r="AI29" i="16"/>
  <c r="AH29" i="16"/>
  <c r="AJ28" i="16"/>
  <c r="AI28" i="16"/>
  <c r="AH28" i="16"/>
  <c r="AJ26" i="16"/>
  <c r="AI26" i="16"/>
  <c r="AH26" i="16"/>
  <c r="AJ25" i="16"/>
  <c r="AI25" i="16"/>
  <c r="AH25" i="16"/>
  <c r="AJ22" i="16"/>
  <c r="AI22" i="16"/>
  <c r="AH22" i="16"/>
  <c r="AJ21" i="16"/>
  <c r="AI21" i="16"/>
  <c r="AH21" i="16"/>
  <c r="AJ20" i="16"/>
  <c r="AI20" i="16"/>
  <c r="AH20" i="16"/>
  <c r="AJ19" i="16"/>
  <c r="AI19" i="16"/>
  <c r="AH19" i="16"/>
  <c r="AJ18" i="16"/>
  <c r="AI18" i="16"/>
  <c r="AH18" i="16"/>
  <c r="AJ16" i="16"/>
  <c r="AI16" i="16"/>
  <c r="AH16" i="16"/>
  <c r="AJ15" i="16"/>
  <c r="AI15" i="16"/>
  <c r="AH15" i="16"/>
  <c r="AJ14" i="16"/>
  <c r="AI14" i="16"/>
  <c r="AH14" i="16"/>
  <c r="AJ13" i="16"/>
  <c r="AI13" i="16"/>
  <c r="AH13" i="16"/>
  <c r="AF64" i="16"/>
  <c r="AE64" i="16"/>
  <c r="AD64" i="16"/>
  <c r="AF61" i="16"/>
  <c r="AE61" i="16"/>
  <c r="AD61" i="16"/>
  <c r="AF60" i="16"/>
  <c r="AE60" i="16"/>
  <c r="AD60" i="16"/>
  <c r="AF59" i="16"/>
  <c r="AE59" i="16"/>
  <c r="AD59" i="16"/>
  <c r="AF54" i="16"/>
  <c r="AE54" i="16"/>
  <c r="AD54" i="16"/>
  <c r="AF52" i="16"/>
  <c r="AE52" i="16"/>
  <c r="AD52" i="16"/>
  <c r="AF48" i="16"/>
  <c r="AE48" i="16"/>
  <c r="AD48" i="16"/>
  <c r="AF47" i="16"/>
  <c r="AE47" i="16"/>
  <c r="AD47" i="16"/>
  <c r="AF46" i="16"/>
  <c r="AE46" i="16"/>
  <c r="AD46" i="16"/>
  <c r="AF45" i="16"/>
  <c r="AE45" i="16"/>
  <c r="AD45" i="16"/>
  <c r="AF42" i="16"/>
  <c r="AE42" i="16"/>
  <c r="AD42" i="16"/>
  <c r="AF41" i="16"/>
  <c r="AE41" i="16"/>
  <c r="AD41" i="16"/>
  <c r="AF40" i="16"/>
  <c r="AE40" i="16"/>
  <c r="AD40" i="16"/>
  <c r="AF38" i="16"/>
  <c r="AE38" i="16"/>
  <c r="AD38" i="16"/>
  <c r="AF37" i="16"/>
  <c r="AE37" i="16"/>
  <c r="AD37" i="16"/>
  <c r="AF36" i="16"/>
  <c r="AE36" i="16"/>
  <c r="AD36" i="16"/>
  <c r="AF34" i="16"/>
  <c r="AE34" i="16"/>
  <c r="AD34" i="16"/>
  <c r="AF33" i="16"/>
  <c r="AE33" i="16"/>
  <c r="AD33" i="16"/>
  <c r="AF32" i="16"/>
  <c r="AE32" i="16"/>
  <c r="AD32" i="16"/>
  <c r="AF31" i="16"/>
  <c r="AE31" i="16"/>
  <c r="AD31" i="16"/>
  <c r="AF30" i="16"/>
  <c r="AE30" i="16"/>
  <c r="AD30" i="16"/>
  <c r="AF29" i="16"/>
  <c r="AE29" i="16"/>
  <c r="AD29" i="16"/>
  <c r="AF28" i="16"/>
  <c r="AE28" i="16"/>
  <c r="AD28" i="16"/>
  <c r="AF26" i="16"/>
  <c r="AE26" i="16"/>
  <c r="AD26" i="16"/>
  <c r="AF25" i="16"/>
  <c r="AE25" i="16"/>
  <c r="AD25" i="16"/>
  <c r="AF22" i="16"/>
  <c r="AE22" i="16"/>
  <c r="AD22" i="16"/>
  <c r="AF21" i="16"/>
  <c r="AE21" i="16"/>
  <c r="AD21" i="16"/>
  <c r="AF20" i="16"/>
  <c r="AE20" i="16"/>
  <c r="AD20" i="16"/>
  <c r="AF19" i="16"/>
  <c r="AE19" i="16"/>
  <c r="AD19" i="16"/>
  <c r="AF18" i="16"/>
  <c r="AE18" i="16"/>
  <c r="AD18" i="16"/>
  <c r="AF16" i="16"/>
  <c r="AE16" i="16"/>
  <c r="AD16" i="16"/>
  <c r="AF15" i="16"/>
  <c r="AE15" i="16"/>
  <c r="AD15" i="16"/>
  <c r="AF14" i="16"/>
  <c r="AE14" i="16"/>
  <c r="AD14" i="16"/>
  <c r="AF13" i="16"/>
  <c r="AE13" i="16"/>
  <c r="AD13" i="16"/>
  <c r="AB64" i="16"/>
  <c r="AA64" i="16"/>
  <c r="Z64" i="16"/>
  <c r="AB61" i="16"/>
  <c r="AA61" i="16"/>
  <c r="Z61" i="16"/>
  <c r="AB60" i="16"/>
  <c r="AA60" i="16"/>
  <c r="Z60" i="16"/>
  <c r="AB59" i="16"/>
  <c r="AA59" i="16"/>
  <c r="Z59" i="16"/>
  <c r="AB54" i="16"/>
  <c r="AA54" i="16"/>
  <c r="Z54" i="16"/>
  <c r="AB52" i="16"/>
  <c r="AA52" i="16"/>
  <c r="Z52" i="16"/>
  <c r="AB48" i="16"/>
  <c r="AA48" i="16"/>
  <c r="Z48" i="16"/>
  <c r="AB47" i="16"/>
  <c r="AA47" i="16"/>
  <c r="Z47" i="16"/>
  <c r="AB46" i="16"/>
  <c r="AA46" i="16"/>
  <c r="Z46" i="16"/>
  <c r="AB45" i="16"/>
  <c r="AA45" i="16"/>
  <c r="Z45" i="16"/>
  <c r="AB42" i="16"/>
  <c r="AA42" i="16"/>
  <c r="Z42" i="16"/>
  <c r="AB41" i="16"/>
  <c r="AA41" i="16"/>
  <c r="Z41" i="16"/>
  <c r="AB40" i="16"/>
  <c r="AA40" i="16"/>
  <c r="Z40" i="16"/>
  <c r="AB38" i="16"/>
  <c r="AA38" i="16"/>
  <c r="Z38" i="16"/>
  <c r="AB37" i="16"/>
  <c r="AA37" i="16"/>
  <c r="Z37" i="16"/>
  <c r="AB36" i="16"/>
  <c r="AA36" i="16"/>
  <c r="Z36" i="16"/>
  <c r="AB34" i="16"/>
  <c r="AA34" i="16"/>
  <c r="Z34" i="16"/>
  <c r="AB33" i="16"/>
  <c r="AA33" i="16"/>
  <c r="Z33" i="16"/>
  <c r="AB32" i="16"/>
  <c r="AA32" i="16"/>
  <c r="Z32" i="16"/>
  <c r="AB31" i="16"/>
  <c r="AA31" i="16"/>
  <c r="Z31" i="16"/>
  <c r="AB30" i="16"/>
  <c r="AA30" i="16"/>
  <c r="Z30" i="16"/>
  <c r="AB29" i="16"/>
  <c r="AA29" i="16"/>
  <c r="Z29" i="16"/>
  <c r="AB28" i="16"/>
  <c r="AA28" i="16"/>
  <c r="Z28" i="16"/>
  <c r="AB26" i="16"/>
  <c r="AA26" i="16"/>
  <c r="Z26" i="16"/>
  <c r="AB25" i="16"/>
  <c r="AA25" i="16"/>
  <c r="Z25" i="16"/>
  <c r="AB22" i="16"/>
  <c r="AA22" i="16"/>
  <c r="Z22" i="16"/>
  <c r="AB21" i="16"/>
  <c r="AA21" i="16"/>
  <c r="Z21" i="16"/>
  <c r="AB20" i="16"/>
  <c r="AA20" i="16"/>
  <c r="Z20" i="16"/>
  <c r="AB19" i="16"/>
  <c r="AA19" i="16"/>
  <c r="Z19" i="16"/>
  <c r="AB18" i="16"/>
  <c r="AA18" i="16"/>
  <c r="Z18" i="16"/>
  <c r="AB16" i="16"/>
  <c r="AA16" i="16"/>
  <c r="Z16" i="16"/>
  <c r="AB15" i="16"/>
  <c r="AA15" i="16"/>
  <c r="Z15" i="16"/>
  <c r="AB14" i="16"/>
  <c r="AA14" i="16"/>
  <c r="Z14" i="16"/>
  <c r="AB13" i="16"/>
  <c r="AA13" i="16"/>
  <c r="Z13" i="16"/>
  <c r="X64" i="16"/>
  <c r="W64" i="16"/>
  <c r="V64" i="16"/>
  <c r="X61" i="16"/>
  <c r="W61" i="16"/>
  <c r="V61" i="16"/>
  <c r="X60" i="16"/>
  <c r="W60" i="16"/>
  <c r="V60" i="16"/>
  <c r="X59" i="16"/>
  <c r="W59" i="16"/>
  <c r="V54" i="16"/>
  <c r="X52" i="16"/>
  <c r="W52" i="16"/>
  <c r="V52" i="16"/>
  <c r="X48" i="16"/>
  <c r="W48" i="16"/>
  <c r="V48" i="16"/>
  <c r="X47" i="16"/>
  <c r="W47" i="16"/>
  <c r="V47" i="16"/>
  <c r="X46" i="16"/>
  <c r="W46" i="16"/>
  <c r="V46" i="16"/>
  <c r="W45" i="16"/>
  <c r="K179" i="16" s="1"/>
  <c r="V45" i="16"/>
  <c r="X42" i="16"/>
  <c r="W42" i="16"/>
  <c r="V42" i="16"/>
  <c r="X41" i="16"/>
  <c r="W41" i="16"/>
  <c r="V41" i="16"/>
  <c r="W40" i="16"/>
  <c r="V40" i="16"/>
  <c r="X38" i="16"/>
  <c r="W38" i="16"/>
  <c r="V38" i="16"/>
  <c r="X37" i="16"/>
  <c r="W37" i="16"/>
  <c r="V37" i="16"/>
  <c r="X36" i="16"/>
  <c r="W36" i="16"/>
  <c r="V36" i="16"/>
  <c r="X34" i="16"/>
  <c r="W34" i="16"/>
  <c r="V34" i="16"/>
  <c r="X33" i="16"/>
  <c r="W33" i="16"/>
  <c r="V33" i="16"/>
  <c r="X32" i="16"/>
  <c r="W32" i="16"/>
  <c r="V32" i="16"/>
  <c r="X31" i="16"/>
  <c r="W31" i="16"/>
  <c r="V31" i="16"/>
  <c r="X30" i="16"/>
  <c r="W30" i="16"/>
  <c r="V30" i="16"/>
  <c r="X29" i="16"/>
  <c r="W29" i="16"/>
  <c r="V29" i="16"/>
  <c r="X28" i="16"/>
  <c r="W28" i="16"/>
  <c r="V28" i="16"/>
  <c r="X26" i="16"/>
  <c r="W26" i="16"/>
  <c r="V26" i="16"/>
  <c r="X25" i="16"/>
  <c r="W25" i="16"/>
  <c r="V25" i="16"/>
  <c r="X22" i="16"/>
  <c r="W22" i="16"/>
  <c r="V22" i="16"/>
  <c r="X21" i="16"/>
  <c r="W21" i="16"/>
  <c r="V21" i="16"/>
  <c r="X20" i="16"/>
  <c r="W20" i="16"/>
  <c r="V20" i="16"/>
  <c r="X19" i="16"/>
  <c r="W19" i="16"/>
  <c r="V19" i="16"/>
  <c r="X18" i="16"/>
  <c r="W18" i="16"/>
  <c r="V18" i="16"/>
  <c r="X16" i="16"/>
  <c r="W16" i="16"/>
  <c r="V16" i="16"/>
  <c r="X15" i="16"/>
  <c r="W15" i="16"/>
  <c r="V15" i="16"/>
  <c r="X14" i="16"/>
  <c r="W14" i="16"/>
  <c r="V14" i="16"/>
  <c r="X13" i="16"/>
  <c r="W13" i="16"/>
  <c r="V13" i="16"/>
  <c r="T64" i="16"/>
  <c r="S64" i="16"/>
  <c r="R64" i="16"/>
  <c r="T61" i="16"/>
  <c r="S61" i="16"/>
  <c r="R61" i="16"/>
  <c r="T60" i="16"/>
  <c r="S60" i="16"/>
  <c r="R60" i="16"/>
  <c r="T59" i="16"/>
  <c r="S59" i="16"/>
  <c r="T54" i="16"/>
  <c r="S54" i="16"/>
  <c r="R54" i="16"/>
  <c r="T52" i="16"/>
  <c r="S52" i="16"/>
  <c r="R52" i="16"/>
  <c r="T48" i="16"/>
  <c r="S48" i="16"/>
  <c r="R48" i="16"/>
  <c r="T47" i="16"/>
  <c r="S47" i="16"/>
  <c r="R47" i="16"/>
  <c r="T46" i="16"/>
  <c r="S46" i="16"/>
  <c r="R46" i="16"/>
  <c r="T45" i="16"/>
  <c r="S45" i="16"/>
  <c r="R45" i="16"/>
  <c r="T42" i="16"/>
  <c r="S42" i="16"/>
  <c r="R42" i="16"/>
  <c r="T41" i="16"/>
  <c r="S41" i="16"/>
  <c r="R41" i="16"/>
  <c r="T40" i="16"/>
  <c r="S40" i="16"/>
  <c r="R40" i="16"/>
  <c r="T38" i="16"/>
  <c r="S38" i="16"/>
  <c r="R38" i="16"/>
  <c r="T37" i="16"/>
  <c r="S37" i="16"/>
  <c r="R37" i="16"/>
  <c r="T36" i="16"/>
  <c r="S36" i="16"/>
  <c r="R36" i="16"/>
  <c r="T34" i="16"/>
  <c r="S34" i="16"/>
  <c r="R34" i="16"/>
  <c r="T33" i="16"/>
  <c r="S33" i="16"/>
  <c r="R33" i="16"/>
  <c r="T32" i="16"/>
  <c r="S32" i="16"/>
  <c r="R32" i="16"/>
  <c r="T31" i="16"/>
  <c r="S31" i="16"/>
  <c r="R31" i="16"/>
  <c r="T30" i="16"/>
  <c r="S30" i="16"/>
  <c r="R30" i="16"/>
  <c r="T29" i="16"/>
  <c r="S29" i="16"/>
  <c r="R29" i="16"/>
  <c r="T28" i="16"/>
  <c r="S28" i="16"/>
  <c r="R28" i="16"/>
  <c r="T26" i="16"/>
  <c r="S26" i="16"/>
  <c r="R26" i="16"/>
  <c r="T25" i="16"/>
  <c r="S25" i="16"/>
  <c r="R25" i="16"/>
  <c r="T22" i="16"/>
  <c r="S22" i="16"/>
  <c r="R22" i="16"/>
  <c r="T21" i="16"/>
  <c r="S21" i="16"/>
  <c r="R21" i="16"/>
  <c r="T20" i="16"/>
  <c r="S20" i="16"/>
  <c r="R20" i="16"/>
  <c r="T19" i="16"/>
  <c r="S19" i="16"/>
  <c r="R19" i="16"/>
  <c r="T18" i="16"/>
  <c r="S18" i="16"/>
  <c r="R18" i="16"/>
  <c r="T16" i="16"/>
  <c r="S16" i="16"/>
  <c r="R16" i="16"/>
  <c r="T15" i="16"/>
  <c r="S15" i="16"/>
  <c r="R15" i="16"/>
  <c r="T14" i="16"/>
  <c r="S14" i="16"/>
  <c r="R14" i="16"/>
  <c r="T13" i="16"/>
  <c r="S13" i="16"/>
  <c r="R13" i="16"/>
  <c r="P64" i="16"/>
  <c r="O64" i="16"/>
  <c r="N64" i="16"/>
  <c r="P61" i="16"/>
  <c r="O61" i="16"/>
  <c r="N61" i="16"/>
  <c r="P60" i="16"/>
  <c r="O60" i="16"/>
  <c r="N60" i="16"/>
  <c r="P59" i="16"/>
  <c r="O59" i="16"/>
  <c r="N59" i="16"/>
  <c r="P54" i="16"/>
  <c r="O54" i="16"/>
  <c r="N54" i="16"/>
  <c r="P52" i="16"/>
  <c r="O52" i="16"/>
  <c r="N52" i="16"/>
  <c r="P48" i="16"/>
  <c r="O48" i="16"/>
  <c r="N48" i="16"/>
  <c r="P47" i="16"/>
  <c r="O47" i="16"/>
  <c r="N47" i="16"/>
  <c r="P46" i="16"/>
  <c r="O46" i="16"/>
  <c r="N46" i="16"/>
  <c r="P45" i="16"/>
  <c r="O45" i="16"/>
  <c r="N45" i="16"/>
  <c r="P42" i="16"/>
  <c r="O42" i="16"/>
  <c r="N42" i="16"/>
  <c r="P41" i="16"/>
  <c r="O41" i="16"/>
  <c r="N41" i="16"/>
  <c r="P40" i="16"/>
  <c r="O40" i="16"/>
  <c r="N40" i="16"/>
  <c r="P38" i="16"/>
  <c r="O38" i="16"/>
  <c r="N38" i="16"/>
  <c r="P37" i="16"/>
  <c r="O37" i="16"/>
  <c r="N37" i="16"/>
  <c r="P36" i="16"/>
  <c r="O36" i="16"/>
  <c r="N36" i="16"/>
  <c r="P34" i="16"/>
  <c r="O34" i="16"/>
  <c r="N34" i="16"/>
  <c r="P33" i="16"/>
  <c r="O33" i="16"/>
  <c r="N33" i="16"/>
  <c r="P32" i="16"/>
  <c r="O32" i="16"/>
  <c r="N32" i="16"/>
  <c r="P31" i="16"/>
  <c r="O31" i="16"/>
  <c r="N31" i="16"/>
  <c r="P30" i="16"/>
  <c r="O30" i="16"/>
  <c r="N30" i="16"/>
  <c r="P29" i="16"/>
  <c r="O29" i="16"/>
  <c r="N29" i="16"/>
  <c r="P28" i="16"/>
  <c r="O28" i="16"/>
  <c r="N28" i="16"/>
  <c r="P26" i="16"/>
  <c r="O26" i="16"/>
  <c r="N26" i="16"/>
  <c r="P25" i="16"/>
  <c r="O25" i="16"/>
  <c r="N25" i="16"/>
  <c r="P22" i="16"/>
  <c r="O22" i="16"/>
  <c r="N22" i="16"/>
  <c r="P21" i="16"/>
  <c r="O21" i="16"/>
  <c r="N21" i="16"/>
  <c r="P20" i="16"/>
  <c r="O20" i="16"/>
  <c r="N20" i="16"/>
  <c r="P19" i="16"/>
  <c r="O19" i="16"/>
  <c r="N19" i="16"/>
  <c r="P18" i="16"/>
  <c r="O18" i="16"/>
  <c r="N18" i="16"/>
  <c r="P16" i="16"/>
  <c r="O16" i="16"/>
  <c r="N16" i="16"/>
  <c r="P15" i="16"/>
  <c r="O15" i="16"/>
  <c r="N15" i="16"/>
  <c r="P14" i="16"/>
  <c r="O14" i="16"/>
  <c r="N14" i="16"/>
  <c r="P13" i="16"/>
  <c r="O13" i="16"/>
  <c r="N13" i="16"/>
  <c r="L64" i="16"/>
  <c r="AV64" i="16" s="1"/>
  <c r="K64" i="16"/>
  <c r="AU64" i="16" s="1"/>
  <c r="J64" i="16"/>
  <c r="L61" i="16"/>
  <c r="K61" i="16"/>
  <c r="J61" i="16"/>
  <c r="L60" i="16"/>
  <c r="K60" i="16"/>
  <c r="J60" i="16"/>
  <c r="L59" i="16"/>
  <c r="K59" i="16"/>
  <c r="J59" i="16"/>
  <c r="L54" i="16"/>
  <c r="K54" i="16"/>
  <c r="J54" i="16"/>
  <c r="L52" i="16"/>
  <c r="K52" i="16"/>
  <c r="J52" i="16"/>
  <c r="L48" i="16"/>
  <c r="K48" i="16"/>
  <c r="J48" i="16"/>
  <c r="L47" i="16"/>
  <c r="K47" i="16"/>
  <c r="J47" i="16"/>
  <c r="L46" i="16"/>
  <c r="K46" i="16"/>
  <c r="J46" i="16"/>
  <c r="L45" i="16"/>
  <c r="K45" i="16"/>
  <c r="J45" i="16"/>
  <c r="L42" i="16"/>
  <c r="K42" i="16"/>
  <c r="J42" i="16"/>
  <c r="L41" i="16"/>
  <c r="K41" i="16"/>
  <c r="J41" i="16"/>
  <c r="L40" i="16"/>
  <c r="K40" i="16"/>
  <c r="J40" i="16"/>
  <c r="L38" i="16"/>
  <c r="K38" i="16"/>
  <c r="J38" i="16"/>
  <c r="L37" i="16"/>
  <c r="K37" i="16"/>
  <c r="J37" i="16"/>
  <c r="L36" i="16"/>
  <c r="K36" i="16"/>
  <c r="J36" i="16"/>
  <c r="L34" i="16"/>
  <c r="K34" i="16"/>
  <c r="J34" i="16"/>
  <c r="L33" i="16"/>
  <c r="K33" i="16"/>
  <c r="J33" i="16"/>
  <c r="L32" i="16"/>
  <c r="K32" i="16"/>
  <c r="J32" i="16"/>
  <c r="L31" i="16"/>
  <c r="K31" i="16"/>
  <c r="J31" i="16"/>
  <c r="L30" i="16"/>
  <c r="K30" i="16"/>
  <c r="J30" i="16"/>
  <c r="L29" i="16"/>
  <c r="K29" i="16"/>
  <c r="J29" i="16"/>
  <c r="L28" i="16"/>
  <c r="K28" i="16"/>
  <c r="J28" i="16"/>
  <c r="L26" i="16"/>
  <c r="K26" i="16"/>
  <c r="J26" i="16"/>
  <c r="L25" i="16"/>
  <c r="K25" i="16"/>
  <c r="J25" i="16"/>
  <c r="L22" i="16"/>
  <c r="K22" i="16"/>
  <c r="J22" i="16"/>
  <c r="L21" i="16"/>
  <c r="K21" i="16"/>
  <c r="J21" i="16"/>
  <c r="L20" i="16"/>
  <c r="K20" i="16"/>
  <c r="J20" i="16"/>
  <c r="L19" i="16"/>
  <c r="K19" i="16"/>
  <c r="J19" i="16"/>
  <c r="L18" i="16"/>
  <c r="K18" i="16"/>
  <c r="J18" i="16"/>
  <c r="L16" i="16"/>
  <c r="K16" i="16"/>
  <c r="J16" i="16"/>
  <c r="L15" i="16"/>
  <c r="K15" i="16"/>
  <c r="J15" i="16"/>
  <c r="L14" i="16"/>
  <c r="K14" i="16"/>
  <c r="J14" i="16"/>
  <c r="L13" i="16"/>
  <c r="K13" i="16"/>
  <c r="J13" i="16"/>
  <c r="F14" i="16"/>
  <c r="G14" i="16"/>
  <c r="H14" i="16"/>
  <c r="F15" i="16"/>
  <c r="G15" i="16"/>
  <c r="H15" i="16"/>
  <c r="F16" i="16"/>
  <c r="G16" i="16"/>
  <c r="H16" i="16"/>
  <c r="F18" i="16"/>
  <c r="G18" i="16"/>
  <c r="H18" i="16"/>
  <c r="F19" i="16"/>
  <c r="AT19" i="16" s="1"/>
  <c r="G19" i="16"/>
  <c r="H19" i="16"/>
  <c r="F20" i="16"/>
  <c r="G20" i="16"/>
  <c r="H20" i="16"/>
  <c r="F21" i="16"/>
  <c r="G21" i="16"/>
  <c r="H21" i="16"/>
  <c r="F22" i="16"/>
  <c r="G22" i="16"/>
  <c r="H22" i="16"/>
  <c r="F25" i="16"/>
  <c r="G25" i="16"/>
  <c r="H25" i="16"/>
  <c r="F26" i="16"/>
  <c r="AT26" i="16" s="1"/>
  <c r="G26" i="16"/>
  <c r="AU26" i="16" s="1"/>
  <c r="H26" i="16"/>
  <c r="F28" i="16"/>
  <c r="G28" i="16"/>
  <c r="H28" i="16"/>
  <c r="F29" i="16"/>
  <c r="G29" i="16"/>
  <c r="H29" i="16"/>
  <c r="F30" i="16"/>
  <c r="G30" i="16"/>
  <c r="H30" i="16"/>
  <c r="F31" i="16"/>
  <c r="G31" i="16"/>
  <c r="H31" i="16"/>
  <c r="F32" i="16"/>
  <c r="G32" i="16"/>
  <c r="AU32" i="16" s="1"/>
  <c r="H32" i="16"/>
  <c r="AV32" i="16" s="1"/>
  <c r="F33" i="16"/>
  <c r="G33" i="16"/>
  <c r="H33" i="16"/>
  <c r="F34" i="16"/>
  <c r="G34" i="16"/>
  <c r="H34" i="16"/>
  <c r="F36" i="16"/>
  <c r="G36" i="16"/>
  <c r="H36" i="16"/>
  <c r="F37" i="16"/>
  <c r="G37" i="16"/>
  <c r="H37" i="16"/>
  <c r="F38" i="16"/>
  <c r="G38" i="16"/>
  <c r="H38" i="16"/>
  <c r="AV38" i="16" s="1"/>
  <c r="F40" i="16"/>
  <c r="AT40" i="16" s="1"/>
  <c r="G40" i="16"/>
  <c r="H40" i="16"/>
  <c r="F41" i="16"/>
  <c r="G41" i="16"/>
  <c r="H41" i="16"/>
  <c r="F42" i="16"/>
  <c r="G42" i="16"/>
  <c r="H42" i="16"/>
  <c r="F45" i="16"/>
  <c r="G45" i="16"/>
  <c r="H45" i="16"/>
  <c r="F46" i="16"/>
  <c r="G46" i="16"/>
  <c r="H46" i="16"/>
  <c r="F47" i="16"/>
  <c r="AT47" i="16" s="1"/>
  <c r="G47" i="16"/>
  <c r="AU47" i="16" s="1"/>
  <c r="H47" i="16"/>
  <c r="F48" i="16"/>
  <c r="G48" i="16"/>
  <c r="H48" i="16"/>
  <c r="F52" i="16"/>
  <c r="G52" i="16"/>
  <c r="H52" i="16"/>
  <c r="F54" i="16"/>
  <c r="G54" i="16"/>
  <c r="H54" i="16"/>
  <c r="F59" i="16"/>
  <c r="G59" i="16"/>
  <c r="H59" i="16"/>
  <c r="F60" i="16"/>
  <c r="G60" i="16"/>
  <c r="AU60" i="16" s="1"/>
  <c r="H60" i="16"/>
  <c r="AV60" i="16" s="1"/>
  <c r="F61" i="16"/>
  <c r="G61" i="16"/>
  <c r="H61" i="16"/>
  <c r="F64" i="16"/>
  <c r="G64" i="16"/>
  <c r="H64" i="16"/>
  <c r="H13" i="16"/>
  <c r="G13" i="16"/>
  <c r="F13" i="16"/>
  <c r="D40" i="17"/>
  <c r="D34" i="17"/>
  <c r="D41" i="17" s="1"/>
  <c r="D33" i="17"/>
  <c r="D32" i="17"/>
  <c r="D31" i="17"/>
  <c r="D29" i="17"/>
  <c r="D28" i="17"/>
  <c r="D22" i="17"/>
  <c r="D20" i="17"/>
  <c r="D18" i="17"/>
  <c r="D16" i="17"/>
  <c r="D15" i="17"/>
  <c r="D14" i="17"/>
  <c r="D40" i="16"/>
  <c r="D34" i="16"/>
  <c r="D41" i="16" s="1"/>
  <c r="D33" i="16"/>
  <c r="D32" i="16"/>
  <c r="D31" i="16"/>
  <c r="D29" i="16"/>
  <c r="D28" i="16"/>
  <c r="D22" i="16"/>
  <c r="D20" i="16"/>
  <c r="D18" i="16"/>
  <c r="D16" i="16"/>
  <c r="D15" i="16"/>
  <c r="D14" i="16"/>
  <c r="X40" i="15"/>
  <c r="X40" i="16" s="1"/>
  <c r="AU13" i="15"/>
  <c r="AV14" i="1"/>
  <c r="AV13" i="1"/>
  <c r="AR41" i="1"/>
  <c r="AR40" i="1"/>
  <c r="AR36" i="1"/>
  <c r="AR38" i="1"/>
  <c r="AR37" i="1"/>
  <c r="AR34" i="1"/>
  <c r="AR33" i="1"/>
  <c r="AR32" i="1"/>
  <c r="AR31" i="1"/>
  <c r="AR30" i="1"/>
  <c r="AR29" i="1"/>
  <c r="AR28" i="1"/>
  <c r="AR26" i="1"/>
  <c r="AR25" i="1"/>
  <c r="AR22" i="1"/>
  <c r="AR21" i="1"/>
  <c r="AR20" i="1"/>
  <c r="AR19" i="1"/>
  <c r="AR18" i="1"/>
  <c r="AR16" i="1"/>
  <c r="AR15" i="1"/>
  <c r="AR14" i="1"/>
  <c r="AR13" i="1"/>
  <c r="AN32" i="1"/>
  <c r="X41" i="1"/>
  <c r="X40" i="1"/>
  <c r="X36" i="1"/>
  <c r="X38" i="1"/>
  <c r="X37" i="1"/>
  <c r="X34" i="1"/>
  <c r="X33" i="1"/>
  <c r="X32" i="1"/>
  <c r="X31" i="1"/>
  <c r="X30" i="1"/>
  <c r="X29" i="1"/>
  <c r="X26" i="1"/>
  <c r="X25" i="1"/>
  <c r="X22" i="1"/>
  <c r="X21" i="1"/>
  <c r="X20" i="1"/>
  <c r="X19" i="1"/>
  <c r="X18" i="1"/>
  <c r="X16" i="1"/>
  <c r="X14" i="1"/>
  <c r="X13" i="1"/>
  <c r="T40" i="1"/>
  <c r="T37" i="1"/>
  <c r="T36" i="1"/>
  <c r="T33" i="1"/>
  <c r="T32" i="1"/>
  <c r="T31" i="1"/>
  <c r="T30" i="1"/>
  <c r="T26" i="1"/>
  <c r="T25" i="1"/>
  <c r="T22" i="1"/>
  <c r="T21" i="1"/>
  <c r="T20" i="1"/>
  <c r="T19" i="1"/>
  <c r="T18" i="1"/>
  <c r="T16" i="1"/>
  <c r="T14" i="1"/>
  <c r="T13" i="1"/>
  <c r="AV13" i="15"/>
  <c r="AT13" i="15"/>
  <c r="L30" i="1"/>
  <c r="AJ13" i="1"/>
  <c r="AJ14" i="1"/>
  <c r="AJ15" i="1"/>
  <c r="AJ16" i="1"/>
  <c r="AJ18" i="1"/>
  <c r="AJ19" i="1"/>
  <c r="AJ20" i="1"/>
  <c r="AJ21" i="1"/>
  <c r="AJ22" i="1"/>
  <c r="AJ25" i="1"/>
  <c r="AJ26" i="1"/>
  <c r="AJ28" i="1"/>
  <c r="AJ29" i="1"/>
  <c r="AJ30" i="1"/>
  <c r="AJ31" i="1"/>
  <c r="AJ32" i="1"/>
  <c r="AJ33" i="1"/>
  <c r="AJ34" i="1"/>
  <c r="AJ37" i="1"/>
  <c r="AJ38" i="1"/>
  <c r="AJ40" i="1"/>
  <c r="AJ41" i="1"/>
  <c r="AJ45" i="1"/>
  <c r="AJ46" i="1"/>
  <c r="AN13" i="1"/>
  <c r="AN14" i="1"/>
  <c r="AN15" i="1"/>
  <c r="AN16" i="1"/>
  <c r="AN18" i="1"/>
  <c r="AN19" i="1"/>
  <c r="AN20" i="1"/>
  <c r="AN21" i="1"/>
  <c r="AN22" i="1"/>
  <c r="AN25" i="1"/>
  <c r="AN26" i="1"/>
  <c r="AN28" i="1"/>
  <c r="AN29" i="1"/>
  <c r="AN30" i="1"/>
  <c r="AN31" i="1"/>
  <c r="AN33" i="1"/>
  <c r="AN34" i="1"/>
  <c r="AN37" i="1"/>
  <c r="AN38" i="1"/>
  <c r="AN40" i="1"/>
  <c r="AN41" i="1"/>
  <c r="AN45" i="1"/>
  <c r="AN46" i="1"/>
  <c r="AN48" i="1"/>
  <c r="AV43" i="2"/>
  <c r="AT43" i="2"/>
  <c r="AU43" i="2"/>
  <c r="AT13" i="2"/>
  <c r="AU13" i="2"/>
  <c r="H54" i="3"/>
  <c r="AV13" i="3"/>
  <c r="AU13" i="3"/>
  <c r="L30" i="6"/>
  <c r="X54" i="6"/>
  <c r="D15" i="7"/>
  <c r="AV13" i="7"/>
  <c r="AU13" i="7"/>
  <c r="AT13" i="7"/>
  <c r="AF30" i="9"/>
  <c r="AB30" i="9"/>
  <c r="AV13" i="9"/>
  <c r="AU13" i="9"/>
  <c r="AT13" i="9"/>
  <c r="P54" i="10"/>
  <c r="AV13" i="10"/>
  <c r="AU13" i="10"/>
  <c r="AT13" i="10"/>
  <c r="D15" i="11"/>
  <c r="AV13" i="11"/>
  <c r="AU13" i="11"/>
  <c r="AU14" i="11"/>
  <c r="AU15" i="11"/>
  <c r="AU16" i="11"/>
  <c r="AU17" i="11"/>
  <c r="AU18" i="11"/>
  <c r="AU19" i="11"/>
  <c r="AU20" i="11"/>
  <c r="AU21" i="11"/>
  <c r="AU22" i="11"/>
  <c r="AU23" i="11"/>
  <c r="AU24" i="11"/>
  <c r="AU25" i="11"/>
  <c r="AU26" i="11"/>
  <c r="AU27" i="11"/>
  <c r="AU28" i="11"/>
  <c r="AU29" i="11"/>
  <c r="AU30" i="11"/>
  <c r="AU31" i="11"/>
  <c r="AU32" i="11"/>
  <c r="AU33" i="11"/>
  <c r="AU34" i="11"/>
  <c r="AU35" i="11"/>
  <c r="AU36" i="11"/>
  <c r="AU37" i="11"/>
  <c r="AU38" i="11"/>
  <c r="AU39" i="11"/>
  <c r="AU40" i="11"/>
  <c r="AU41" i="11"/>
  <c r="AU42" i="11"/>
  <c r="AU43" i="11"/>
  <c r="AU44" i="11"/>
  <c r="AU45" i="11"/>
  <c r="AU46" i="11"/>
  <c r="AU47" i="11"/>
  <c r="AU48" i="11"/>
  <c r="AU49" i="11"/>
  <c r="AU50" i="11"/>
  <c r="AU51" i="11"/>
  <c r="AT13" i="11"/>
  <c r="AJ54" i="12"/>
  <c r="AV54" i="12"/>
  <c r="AR54" i="12"/>
  <c r="AN54" i="12"/>
  <c r="AV13" i="12"/>
  <c r="AU13" i="12"/>
  <c r="AT13" i="12"/>
  <c r="AN54" i="13"/>
  <c r="AR54" i="13"/>
  <c r="AT13" i="13"/>
  <c r="AU13" i="13"/>
  <c r="AV13" i="13"/>
  <c r="G54" i="14"/>
  <c r="H54" i="14"/>
  <c r="T14" i="14"/>
  <c r="T13" i="14"/>
  <c r="AJ54" i="14"/>
  <c r="AR13" i="14"/>
  <c r="AV13" i="14"/>
  <c r="AU13" i="14"/>
  <c r="AT13" i="14"/>
  <c r="AV14" i="15"/>
  <c r="D15" i="15"/>
  <c r="K166" i="16" l="1"/>
  <c r="K83" i="16"/>
  <c r="K157" i="16"/>
  <c r="K74" i="16"/>
  <c r="K162" i="16"/>
  <c r="K79" i="16"/>
  <c r="K158" i="16"/>
  <c r="K75" i="16"/>
  <c r="K159" i="16"/>
  <c r="K76" i="16"/>
  <c r="K82" i="16"/>
  <c r="K165" i="16"/>
  <c r="K160" i="16"/>
  <c r="K77" i="16"/>
  <c r="K164" i="16"/>
  <c r="K81" i="16"/>
  <c r="K163" i="16"/>
  <c r="K80" i="16"/>
  <c r="AV18" i="16"/>
  <c r="AV25" i="16"/>
  <c r="AU46" i="16"/>
  <c r="AT54" i="16"/>
  <c r="AU37" i="16"/>
  <c r="AU16" i="16"/>
  <c r="AV30" i="16"/>
  <c r="AV36" i="16"/>
  <c r="AU36" i="16"/>
  <c r="AV21" i="16"/>
  <c r="AU15" i="16"/>
  <c r="AT32" i="16"/>
  <c r="AU25" i="16"/>
  <c r="AT25" i="16"/>
  <c r="AV22" i="16"/>
  <c r="AU45" i="16"/>
  <c r="AT30" i="16"/>
  <c r="AT36" i="16"/>
  <c r="AT15" i="16"/>
  <c r="AU52" i="16"/>
  <c r="AT42" i="16"/>
  <c r="AV34" i="16"/>
  <c r="AU29" i="16"/>
  <c r="AT21" i="16"/>
  <c r="AV14" i="16"/>
  <c r="AU38" i="16"/>
  <c r="AT38" i="16"/>
  <c r="AV16" i="16"/>
  <c r="AU22" i="16"/>
  <c r="AV15" i="16"/>
  <c r="AV42" i="16"/>
  <c r="AV52" i="16"/>
  <c r="AV29" i="16"/>
  <c r="AT52" i="16"/>
  <c r="AV41" i="16"/>
  <c r="AU34" i="16"/>
  <c r="AT29" i="16"/>
  <c r="AV20" i="16"/>
  <c r="AU14" i="16"/>
  <c r="AT60" i="16"/>
  <c r="AV31" i="16"/>
  <c r="AU31" i="16"/>
  <c r="AT16" i="16"/>
  <c r="AT45" i="16"/>
  <c r="AU42" i="16"/>
  <c r="AU21" i="16"/>
  <c r="AT64" i="16"/>
  <c r="AV48" i="16"/>
  <c r="AU41" i="16"/>
  <c r="AT34" i="16"/>
  <c r="AV28" i="16"/>
  <c r="AU20" i="16"/>
  <c r="AT14" i="16"/>
  <c r="AV46" i="16"/>
  <c r="AT46" i="16"/>
  <c r="AU13" i="16"/>
  <c r="AT37" i="16"/>
  <c r="AU30" i="16"/>
  <c r="AU28" i="16"/>
  <c r="AT18" i="16"/>
  <c r="AU48" i="16"/>
  <c r="AT20" i="16"/>
  <c r="AT48" i="16"/>
  <c r="AU33" i="16"/>
  <c r="AT28" i="16"/>
  <c r="AV19" i="16"/>
  <c r="AU18" i="16"/>
  <c r="AV59" i="16"/>
  <c r="AV37" i="16"/>
  <c r="AT31" i="16"/>
  <c r="AT13" i="16"/>
  <c r="AT22" i="16"/>
  <c r="AT41" i="16"/>
  <c r="AV33" i="16"/>
  <c r="AV47" i="16"/>
  <c r="AT33" i="16"/>
  <c r="AV26" i="16"/>
  <c r="AU19" i="16"/>
  <c r="AV13" i="16"/>
  <c r="AV61" i="16"/>
  <c r="AV40" i="16"/>
  <c r="AU40" i="16"/>
  <c r="AU61" i="16"/>
  <c r="AT61" i="16"/>
  <c r="BB18" i="17"/>
  <c r="BB93" i="17"/>
  <c r="BD47" i="17"/>
  <c r="BB33" i="17"/>
  <c r="BC19" i="17"/>
  <c r="BC16" i="17"/>
  <c r="BC87" i="17"/>
  <c r="BD89" i="17"/>
  <c r="BB87" i="17"/>
  <c r="BD37" i="17"/>
  <c r="BC31" i="17"/>
  <c r="BB25" i="17"/>
  <c r="T55" i="17"/>
  <c r="T58" i="17" s="1"/>
  <c r="T83" i="17" s="1"/>
  <c r="AH55" i="17"/>
  <c r="BC37" i="17"/>
  <c r="BB31" i="17"/>
  <c r="S55" i="17"/>
  <c r="AJ55" i="17"/>
  <c r="AJ58" i="17" s="1"/>
  <c r="AJ83" i="17" s="1"/>
  <c r="BD26" i="17"/>
  <c r="BC13" i="17"/>
  <c r="BD48" i="17"/>
  <c r="BB34" i="17"/>
  <c r="BD28" i="17"/>
  <c r="BC20" i="17"/>
  <c r="BC21" i="17"/>
  <c r="BB15" i="17"/>
  <c r="BC45" i="17"/>
  <c r="BC22" i="17"/>
  <c r="BB16" i="17"/>
  <c r="W55" i="17"/>
  <c r="X55" i="17"/>
  <c r="X58" i="17" s="1"/>
  <c r="X83" i="17" s="1"/>
  <c r="AB55" i="17"/>
  <c r="AB58" i="17" s="1"/>
  <c r="AB83" i="17" s="1"/>
  <c r="BD90" i="17"/>
  <c r="BC47" i="17"/>
  <c r="BD32" i="17"/>
  <c r="BC26" i="17"/>
  <c r="BD93" i="17"/>
  <c r="BC48" i="17"/>
  <c r="BD33" i="17"/>
  <c r="BB13" i="17"/>
  <c r="BB21" i="17"/>
  <c r="BB45" i="17"/>
  <c r="BD15" i="17"/>
  <c r="AA55" i="17"/>
  <c r="BD38" i="17"/>
  <c r="BB26" i="17"/>
  <c r="BD13" i="17"/>
  <c r="BD21" i="17"/>
  <c r="AD55" i="17"/>
  <c r="BD16" i="17"/>
  <c r="AV55" i="17"/>
  <c r="AV58" i="17" s="1"/>
  <c r="AV83" i="17" s="1"/>
  <c r="BD46" i="17"/>
  <c r="BB32" i="17"/>
  <c r="BC18" i="17"/>
  <c r="O55" i="17"/>
  <c r="AF55" i="17"/>
  <c r="AF58" i="17" s="1"/>
  <c r="AF83" i="17" s="1"/>
  <c r="BC46" i="17"/>
  <c r="BD31" i="17"/>
  <c r="F55" i="17"/>
  <c r="R55" i="17"/>
  <c r="AE55" i="17"/>
  <c r="BB46" i="17"/>
  <c r="BD88" i="17"/>
  <c r="BB37" i="17"/>
  <c r="AI55" i="17"/>
  <c r="BC30" i="17"/>
  <c r="BD42" i="17"/>
  <c r="BB30" i="17"/>
  <c r="BD52" i="17"/>
  <c r="BC42" i="17"/>
  <c r="BD29" i="17"/>
  <c r="AM55" i="17"/>
  <c r="BC52" i="17"/>
  <c r="BB42" i="17"/>
  <c r="BD34" i="17"/>
  <c r="BC29" i="17"/>
  <c r="AP55" i="17"/>
  <c r="AR55" i="17"/>
  <c r="AR58" i="17" s="1"/>
  <c r="AR83" i="17" s="1"/>
  <c r="BB38" i="17"/>
  <c r="BB52" i="17"/>
  <c r="BD41" i="17"/>
  <c r="BC34" i="17"/>
  <c r="BB29" i="17"/>
  <c r="BC14" i="17"/>
  <c r="V55" i="17"/>
  <c r="BD45" i="17"/>
  <c r="BD22" i="17"/>
  <c r="AU55" i="17"/>
  <c r="AT55" i="17"/>
  <c r="BB40" i="17"/>
  <c r="BB19" i="17"/>
  <c r="BC28" i="17"/>
  <c r="BB20" i="17"/>
  <c r="BD14" i="17"/>
  <c r="BB22" i="17"/>
  <c r="Z55" i="17"/>
  <c r="BB47" i="17"/>
  <c r="BC32" i="17"/>
  <c r="BD18" i="17"/>
  <c r="BB48" i="17"/>
  <c r="BC33" i="17"/>
  <c r="BB28" i="17"/>
  <c r="BD20" i="17"/>
  <c r="BC15" i="17"/>
  <c r="AZ55" i="17"/>
  <c r="AZ58" i="17" s="1"/>
  <c r="AZ83" i="17" s="1"/>
  <c r="BD87" i="17"/>
  <c r="BC38" i="17"/>
  <c r="BD25" i="17"/>
  <c r="AY55" i="17"/>
  <c r="BC25" i="17"/>
  <c r="BC89" i="17"/>
  <c r="BD30" i="17"/>
  <c r="L58" i="17"/>
  <c r="L83" i="17" s="1"/>
  <c r="AL55" i="17"/>
  <c r="AN55" i="17"/>
  <c r="AN58" i="17" s="1"/>
  <c r="AN83" i="17" s="1"/>
  <c r="BC41" i="17"/>
  <c r="BB14" i="17"/>
  <c r="AQ55" i="17"/>
  <c r="N55" i="17"/>
  <c r="BD36" i="17"/>
  <c r="P55" i="17"/>
  <c r="J55" i="17"/>
  <c r="BB36" i="17"/>
  <c r="BC36" i="17"/>
  <c r="AJ54" i="1"/>
  <c r="D14" i="15"/>
  <c r="AU60" i="15"/>
  <c r="AP59" i="15"/>
  <c r="AL59" i="15"/>
  <c r="AH59" i="15"/>
  <c r="Z59" i="15"/>
  <c r="V59" i="15"/>
  <c r="R59" i="15"/>
  <c r="N59" i="15"/>
  <c r="F59" i="15"/>
  <c r="AQ54" i="15"/>
  <c r="AP54" i="15"/>
  <c r="AL54" i="15"/>
  <c r="AI54" i="15"/>
  <c r="AH54" i="15"/>
  <c r="AD54" i="15"/>
  <c r="AA54" i="15"/>
  <c r="Z54" i="15"/>
  <c r="W54" i="15"/>
  <c r="W54" i="16" s="1"/>
  <c r="V54" i="15"/>
  <c r="S54" i="15"/>
  <c r="R54" i="15"/>
  <c r="O54" i="15"/>
  <c r="N54" i="15"/>
  <c r="K54" i="15"/>
  <c r="J54" i="15"/>
  <c r="G54" i="15"/>
  <c r="F54" i="15"/>
  <c r="AV51" i="15"/>
  <c r="AU51" i="15"/>
  <c r="AT51" i="15"/>
  <c r="AV50" i="15"/>
  <c r="AU50" i="15"/>
  <c r="AT50" i="15"/>
  <c r="AV49" i="15"/>
  <c r="AU49" i="15"/>
  <c r="AT49" i="15"/>
  <c r="AU48" i="15"/>
  <c r="AT48" i="15"/>
  <c r="AN48" i="15"/>
  <c r="AV48" i="15" s="1"/>
  <c r="AV47" i="15"/>
  <c r="AU47" i="15"/>
  <c r="AT47" i="15"/>
  <c r="AU46" i="15"/>
  <c r="AT46" i="15"/>
  <c r="AR46" i="15"/>
  <c r="AN46" i="15"/>
  <c r="AJ46" i="15"/>
  <c r="AF46" i="15"/>
  <c r="AB46" i="15"/>
  <c r="X46" i="15"/>
  <c r="AU45" i="15"/>
  <c r="AT45" i="15"/>
  <c r="AN45" i="15"/>
  <c r="AJ45" i="15"/>
  <c r="AF45" i="15"/>
  <c r="AB45" i="15"/>
  <c r="X45" i="15"/>
  <c r="X45" i="16" s="1"/>
  <c r="AV44" i="15"/>
  <c r="AU44" i="15"/>
  <c r="AT44" i="15"/>
  <c r="AV43" i="15"/>
  <c r="AU43" i="15"/>
  <c r="AT43" i="15"/>
  <c r="AU42" i="15"/>
  <c r="AT42" i="15"/>
  <c r="P42" i="15"/>
  <c r="AV42" i="15" s="1"/>
  <c r="AU41" i="15"/>
  <c r="AT41" i="15"/>
  <c r="AU40" i="15"/>
  <c r="F42" i="19" s="1"/>
  <c r="L42" i="19" s="1"/>
  <c r="AT40" i="15"/>
  <c r="AR40" i="15"/>
  <c r="AN40" i="15"/>
  <c r="AB40" i="15"/>
  <c r="L40" i="15"/>
  <c r="H40" i="15"/>
  <c r="D40" i="15"/>
  <c r="AJ40" i="15" s="1"/>
  <c r="AV39" i="15"/>
  <c r="AU39" i="15"/>
  <c r="AT39" i="15"/>
  <c r="AU38" i="15"/>
  <c r="AT38" i="15"/>
  <c r="AR38" i="15"/>
  <c r="AN38" i="15"/>
  <c r="AJ38" i="15"/>
  <c r="AF38" i="15"/>
  <c r="AB38" i="15"/>
  <c r="X38" i="15"/>
  <c r="T38" i="15"/>
  <c r="P38" i="15"/>
  <c r="L38" i="15"/>
  <c r="H38" i="15"/>
  <c r="AU37" i="15"/>
  <c r="AT37" i="15"/>
  <c r="AR37" i="15"/>
  <c r="AN37" i="15"/>
  <c r="AJ37" i="15"/>
  <c r="AF37" i="15"/>
  <c r="AB37" i="15"/>
  <c r="X37" i="15"/>
  <c r="T37" i="15"/>
  <c r="P37" i="15"/>
  <c r="L37" i="15"/>
  <c r="H37" i="15"/>
  <c r="AU36" i="15"/>
  <c r="AT36" i="15"/>
  <c r="T36" i="15"/>
  <c r="AV36" i="15" s="1"/>
  <c r="AV35" i="15"/>
  <c r="AU35" i="15"/>
  <c r="AT35" i="15"/>
  <c r="AU34" i="15"/>
  <c r="AT34" i="15"/>
  <c r="D34" i="15"/>
  <c r="AF34" i="15" s="1"/>
  <c r="AU33" i="15"/>
  <c r="AT33" i="15"/>
  <c r="AB33" i="15"/>
  <c r="X33" i="15"/>
  <c r="L33" i="15"/>
  <c r="D33" i="15"/>
  <c r="AJ33" i="15" s="1"/>
  <c r="AU32" i="15"/>
  <c r="AT32" i="15"/>
  <c r="D32" i="15"/>
  <c r="AF32" i="15" s="1"/>
  <c r="AU31" i="15"/>
  <c r="AT31" i="15"/>
  <c r="AB31" i="15"/>
  <c r="X31" i="15"/>
  <c r="D31" i="15"/>
  <c r="AJ31" i="15" s="1"/>
  <c r="AU30" i="15"/>
  <c r="AT30" i="15"/>
  <c r="AR30" i="15"/>
  <c r="AN30" i="15"/>
  <c r="AJ30" i="15"/>
  <c r="AF30" i="15"/>
  <c r="AB30" i="15"/>
  <c r="X30" i="15"/>
  <c r="T30" i="15"/>
  <c r="P30" i="15"/>
  <c r="L30" i="15"/>
  <c r="H30" i="15"/>
  <c r="AU29" i="15"/>
  <c r="AT29" i="15"/>
  <c r="D29" i="15"/>
  <c r="AJ29" i="15" s="1"/>
  <c r="AU28" i="15"/>
  <c r="AT28" i="15"/>
  <c r="D28" i="15"/>
  <c r="AR28" i="15" s="1"/>
  <c r="AV27" i="15"/>
  <c r="AU27" i="15"/>
  <c r="AT27" i="15"/>
  <c r="AU26" i="15"/>
  <c r="AT26" i="15"/>
  <c r="AR26" i="15"/>
  <c r="AN26" i="15"/>
  <c r="AJ26" i="15"/>
  <c r="AF26" i="15"/>
  <c r="AB26" i="15"/>
  <c r="X26" i="15"/>
  <c r="T26" i="15"/>
  <c r="P26" i="15"/>
  <c r="L26" i="15"/>
  <c r="H26" i="15"/>
  <c r="AU25" i="15"/>
  <c r="AT25" i="15"/>
  <c r="AR25" i="15"/>
  <c r="AN25" i="15"/>
  <c r="AJ25" i="15"/>
  <c r="AF25" i="15"/>
  <c r="AB25" i="15"/>
  <c r="X25" i="15"/>
  <c r="T25" i="15"/>
  <c r="P25" i="15"/>
  <c r="AV24" i="15"/>
  <c r="AU24" i="15"/>
  <c r="AT24" i="15"/>
  <c r="AV23" i="15"/>
  <c r="AU23" i="15"/>
  <c r="AT23" i="15"/>
  <c r="AU22" i="15"/>
  <c r="AT22" i="15"/>
  <c r="AR22" i="15"/>
  <c r="D22" i="15"/>
  <c r="AU21" i="15"/>
  <c r="AT21" i="15"/>
  <c r="AR21" i="15"/>
  <c r="AN21" i="15"/>
  <c r="AJ21" i="15"/>
  <c r="AF21" i="15"/>
  <c r="AB21" i="15"/>
  <c r="X21" i="15"/>
  <c r="T21" i="15"/>
  <c r="P21" i="15"/>
  <c r="L21" i="15"/>
  <c r="H21" i="15"/>
  <c r="AU20" i="15"/>
  <c r="AT20" i="15"/>
  <c r="D20" i="15"/>
  <c r="AN20" i="15" s="1"/>
  <c r="AU19" i="15"/>
  <c r="AT19" i="15"/>
  <c r="AR19" i="15"/>
  <c r="AN19" i="15"/>
  <c r="AJ19" i="15"/>
  <c r="AF19" i="15"/>
  <c r="AB19" i="15"/>
  <c r="X19" i="15"/>
  <c r="T19" i="15"/>
  <c r="P19" i="15"/>
  <c r="L19" i="15"/>
  <c r="H19" i="15"/>
  <c r="AU18" i="15"/>
  <c r="AT18" i="15"/>
  <c r="D18" i="15"/>
  <c r="AR18" i="15" s="1"/>
  <c r="AV17" i="15"/>
  <c r="AU17" i="15"/>
  <c r="AT17" i="15"/>
  <c r="AU16" i="15"/>
  <c r="AT16" i="15"/>
  <c r="AN16" i="15"/>
  <c r="AB16" i="15"/>
  <c r="X16" i="15"/>
  <c r="D16" i="15"/>
  <c r="AJ16" i="15" s="1"/>
  <c r="AU15" i="15"/>
  <c r="AT15" i="15"/>
  <c r="AJ15" i="15"/>
  <c r="AR15" i="15"/>
  <c r="AU14" i="15"/>
  <c r="AT14" i="15"/>
  <c r="AR14" i="15"/>
  <c r="AF14" i="15"/>
  <c r="AB14" i="15"/>
  <c r="P14" i="15"/>
  <c r="L14" i="15"/>
  <c r="AN14" i="15"/>
  <c r="AR13" i="15"/>
  <c r="AN13" i="15"/>
  <c r="AJ13" i="15"/>
  <c r="AF13" i="15"/>
  <c r="AB13" i="15"/>
  <c r="X13" i="15"/>
  <c r="T13" i="15"/>
  <c r="P13" i="15"/>
  <c r="L13" i="15"/>
  <c r="H13" i="15"/>
  <c r="R59" i="1"/>
  <c r="L82" i="16" l="1"/>
  <c r="M82" i="16" s="1"/>
  <c r="K168" i="16"/>
  <c r="L76" i="16" s="1"/>
  <c r="M76" i="16" s="1"/>
  <c r="K78" i="16"/>
  <c r="K161" i="16"/>
  <c r="L74" i="16"/>
  <c r="K85" i="16"/>
  <c r="L80" i="16"/>
  <c r="M80" i="16" s="1"/>
  <c r="L83" i="16"/>
  <c r="M83" i="16" s="1"/>
  <c r="AT50" i="16"/>
  <c r="AU50" i="16"/>
  <c r="G55" i="17"/>
  <c r="G98" i="17" s="1"/>
  <c r="Z42" i="19"/>
  <c r="M42" i="19"/>
  <c r="AA42" i="19" s="1"/>
  <c r="AA54" i="19" s="1"/>
  <c r="AB55" i="19" s="1"/>
  <c r="AC55" i="19" s="1"/>
  <c r="BC40" i="17"/>
  <c r="AU54" i="16"/>
  <c r="G101" i="17"/>
  <c r="BC98" i="17"/>
  <c r="BB55" i="17"/>
  <c r="P58" i="17"/>
  <c r="P83" i="17" s="1"/>
  <c r="BC55" i="17"/>
  <c r="AR16" i="15"/>
  <c r="H33" i="15"/>
  <c r="X29" i="15"/>
  <c r="AN29" i="15"/>
  <c r="H31" i="15"/>
  <c r="AN33" i="15"/>
  <c r="L31" i="15"/>
  <c r="AR33" i="15"/>
  <c r="AJ22" i="15"/>
  <c r="H22" i="15"/>
  <c r="P18" i="15"/>
  <c r="L22" i="15"/>
  <c r="AF18" i="15"/>
  <c r="P22" i="15"/>
  <c r="AN31" i="15"/>
  <c r="X22" i="15"/>
  <c r="AR31" i="15"/>
  <c r="AB22" i="15"/>
  <c r="H16" i="15"/>
  <c r="AF22" i="15"/>
  <c r="L16" i="15"/>
  <c r="AN22" i="15"/>
  <c r="AU59" i="15"/>
  <c r="G88" i="17" s="1"/>
  <c r="AV19" i="15"/>
  <c r="AT55" i="15"/>
  <c r="AV37" i="15"/>
  <c r="AU55" i="15"/>
  <c r="AT54" i="15"/>
  <c r="AU54" i="15"/>
  <c r="AV25" i="15"/>
  <c r="AV26" i="15"/>
  <c r="AV46" i="15"/>
  <c r="AV38" i="15"/>
  <c r="AV30" i="15"/>
  <c r="AV21" i="15"/>
  <c r="T14" i="15"/>
  <c r="AJ14" i="15"/>
  <c r="AN15" i="15"/>
  <c r="AV15" i="15" s="1"/>
  <c r="P16" i="15"/>
  <c r="AF16" i="15"/>
  <c r="T18" i="15"/>
  <c r="AJ18" i="15"/>
  <c r="P20" i="15"/>
  <c r="AF20" i="15"/>
  <c r="T22" i="15"/>
  <c r="AJ28" i="15"/>
  <c r="AB29" i="15"/>
  <c r="AR29" i="15"/>
  <c r="P31" i="15"/>
  <c r="AF31" i="15"/>
  <c r="H32" i="15"/>
  <c r="X32" i="15"/>
  <c r="AN32" i="15"/>
  <c r="P33" i="15"/>
  <c r="AF33" i="15"/>
  <c r="X34" i="15"/>
  <c r="AN34" i="15"/>
  <c r="P40" i="15"/>
  <c r="AF40" i="15"/>
  <c r="AR45" i="15"/>
  <c r="AR20" i="15"/>
  <c r="AJ32" i="15"/>
  <c r="AJ34" i="15"/>
  <c r="D41" i="15"/>
  <c r="H14" i="15"/>
  <c r="X14" i="15"/>
  <c r="T16" i="15"/>
  <c r="X18" i="15"/>
  <c r="AN18" i="15"/>
  <c r="T20" i="15"/>
  <c r="AJ20" i="15"/>
  <c r="AN28" i="15"/>
  <c r="AF29" i="15"/>
  <c r="T31" i="15"/>
  <c r="L32" i="15"/>
  <c r="L54" i="15" s="1"/>
  <c r="AB32" i="15"/>
  <c r="AR32" i="15"/>
  <c r="T33" i="15"/>
  <c r="AB34" i="15"/>
  <c r="AR34" i="15"/>
  <c r="T40" i="15"/>
  <c r="AB20" i="15"/>
  <c r="T32" i="15"/>
  <c r="AB18" i="15"/>
  <c r="X20" i="15"/>
  <c r="P32" i="15"/>
  <c r="AU60" i="14"/>
  <c r="AP59" i="14"/>
  <c r="AL59" i="14"/>
  <c r="AH59" i="14"/>
  <c r="Z59" i="14"/>
  <c r="V59" i="14"/>
  <c r="R59" i="14"/>
  <c r="N59" i="14"/>
  <c r="F59" i="14"/>
  <c r="AQ54" i="14"/>
  <c r="AP54" i="14"/>
  <c r="AM54" i="14"/>
  <c r="AL54" i="14"/>
  <c r="AI54" i="14"/>
  <c r="AH54" i="14"/>
  <c r="AE54" i="14"/>
  <c r="AD54" i="14"/>
  <c r="AA54" i="14"/>
  <c r="Z54" i="14"/>
  <c r="W54" i="14"/>
  <c r="V54" i="14"/>
  <c r="S54" i="14"/>
  <c r="R54" i="14"/>
  <c r="O54" i="14"/>
  <c r="N54" i="14"/>
  <c r="K54" i="14"/>
  <c r="J54" i="14"/>
  <c r="F54" i="14"/>
  <c r="AV51" i="14"/>
  <c r="AU51" i="14"/>
  <c r="AT51" i="14"/>
  <c r="AV50" i="14"/>
  <c r="AU50" i="14"/>
  <c r="AT50" i="14"/>
  <c r="AV49" i="14"/>
  <c r="AU49" i="14"/>
  <c r="AT49" i="14"/>
  <c r="AV48" i="14"/>
  <c r="AU48" i="14"/>
  <c r="AT48" i="14"/>
  <c r="AN48" i="14"/>
  <c r="AV47" i="14"/>
  <c r="AU47" i="14"/>
  <c r="AT47" i="14"/>
  <c r="AU46" i="14"/>
  <c r="AT46" i="14"/>
  <c r="AR46" i="14"/>
  <c r="AN46" i="14"/>
  <c r="AJ46" i="14"/>
  <c r="AF46" i="14"/>
  <c r="AB46" i="14"/>
  <c r="X46" i="14"/>
  <c r="AV46" i="14" s="1"/>
  <c r="AU45" i="14"/>
  <c r="AT45" i="14"/>
  <c r="AN45" i="14"/>
  <c r="AJ45" i="14"/>
  <c r="AF45" i="14"/>
  <c r="AB45" i="14"/>
  <c r="X45" i="14"/>
  <c r="AV44" i="14"/>
  <c r="AU44" i="14"/>
  <c r="AT44" i="14"/>
  <c r="AV43" i="14"/>
  <c r="AU43" i="14"/>
  <c r="AT43" i="14"/>
  <c r="AU42" i="14"/>
  <c r="AT42" i="14"/>
  <c r="P42" i="14"/>
  <c r="AV42" i="14" s="1"/>
  <c r="AU41" i="14"/>
  <c r="AT41" i="14"/>
  <c r="AU40" i="14"/>
  <c r="AT40" i="14"/>
  <c r="D40" i="14"/>
  <c r="AJ40" i="14" s="1"/>
  <c r="AV39" i="14"/>
  <c r="AU39" i="14"/>
  <c r="AT39" i="14"/>
  <c r="AU38" i="14"/>
  <c r="AT38" i="14"/>
  <c r="AR38" i="14"/>
  <c r="AN38" i="14"/>
  <c r="AJ38" i="14"/>
  <c r="AF38" i="14"/>
  <c r="AB38" i="14"/>
  <c r="X38" i="14"/>
  <c r="T38" i="14"/>
  <c r="P38" i="14"/>
  <c r="L38" i="14"/>
  <c r="H38" i="14"/>
  <c r="AU37" i="14"/>
  <c r="AT37" i="14"/>
  <c r="AR37" i="14"/>
  <c r="AN37" i="14"/>
  <c r="AJ37" i="14"/>
  <c r="AF37" i="14"/>
  <c r="AB37" i="14"/>
  <c r="X37" i="14"/>
  <c r="T37" i="14"/>
  <c r="P37" i="14"/>
  <c r="L37" i="14"/>
  <c r="H37" i="14"/>
  <c r="AU36" i="14"/>
  <c r="AT36" i="14"/>
  <c r="T36" i="14"/>
  <c r="AV36" i="14" s="1"/>
  <c r="AV35" i="14"/>
  <c r="AU35" i="14"/>
  <c r="AT35" i="14"/>
  <c r="AU34" i="14"/>
  <c r="AT34" i="14"/>
  <c r="D34" i="14"/>
  <c r="AF34" i="14" s="1"/>
  <c r="AU33" i="14"/>
  <c r="AT33" i="14"/>
  <c r="AR33" i="14"/>
  <c r="AN33" i="14"/>
  <c r="D33" i="14"/>
  <c r="AJ33" i="14" s="1"/>
  <c r="AU32" i="14"/>
  <c r="AT32" i="14"/>
  <c r="D32" i="14"/>
  <c r="AF32" i="14" s="1"/>
  <c r="AU31" i="14"/>
  <c r="AT31" i="14"/>
  <c r="AR31" i="14"/>
  <c r="AN31" i="14"/>
  <c r="AB31" i="14"/>
  <c r="X31" i="14"/>
  <c r="L31" i="14"/>
  <c r="H31" i="14"/>
  <c r="D31" i="14"/>
  <c r="AJ31" i="14" s="1"/>
  <c r="AU30" i="14"/>
  <c r="AT30" i="14"/>
  <c r="AR30" i="14"/>
  <c r="AN30" i="14"/>
  <c r="AJ30" i="14"/>
  <c r="AF30" i="14"/>
  <c r="AB30" i="14"/>
  <c r="X30" i="14"/>
  <c r="T30" i="14"/>
  <c r="P30" i="14"/>
  <c r="L30" i="14"/>
  <c r="H30" i="14"/>
  <c r="AU29" i="14"/>
  <c r="AT29" i="14"/>
  <c r="D29" i="14"/>
  <c r="AJ29" i="14" s="1"/>
  <c r="AU28" i="14"/>
  <c r="AT28" i="14"/>
  <c r="AR28" i="14"/>
  <c r="D28" i="14"/>
  <c r="AN28" i="14" s="1"/>
  <c r="AV27" i="14"/>
  <c r="AU27" i="14"/>
  <c r="AT27" i="14"/>
  <c r="AU26" i="14"/>
  <c r="AT26" i="14"/>
  <c r="AR26" i="14"/>
  <c r="AN26" i="14"/>
  <c r="AJ26" i="14"/>
  <c r="AF26" i="14"/>
  <c r="AB26" i="14"/>
  <c r="X26" i="14"/>
  <c r="T26" i="14"/>
  <c r="P26" i="14"/>
  <c r="L26" i="14"/>
  <c r="H26" i="14"/>
  <c r="AU25" i="14"/>
  <c r="AT25" i="14"/>
  <c r="AR25" i="14"/>
  <c r="AN25" i="14"/>
  <c r="AJ25" i="14"/>
  <c r="AF25" i="14"/>
  <c r="AB25" i="14"/>
  <c r="X25" i="14"/>
  <c r="T25" i="14"/>
  <c r="P25" i="14"/>
  <c r="AV24" i="14"/>
  <c r="AU24" i="14"/>
  <c r="AT24" i="14"/>
  <c r="AV23" i="14"/>
  <c r="AU23" i="14"/>
  <c r="AT23" i="14"/>
  <c r="AU22" i="14"/>
  <c r="AT22" i="14"/>
  <c r="D22" i="14"/>
  <c r="AJ22" i="14" s="1"/>
  <c r="AU21" i="14"/>
  <c r="AT21" i="14"/>
  <c r="AR21" i="14"/>
  <c r="AN21" i="14"/>
  <c r="AJ21" i="14"/>
  <c r="AF21" i="14"/>
  <c r="AB21" i="14"/>
  <c r="X21" i="14"/>
  <c r="T21" i="14"/>
  <c r="P21" i="14"/>
  <c r="L21" i="14"/>
  <c r="H21" i="14"/>
  <c r="AU20" i="14"/>
  <c r="AT20" i="14"/>
  <c r="D20" i="14"/>
  <c r="AJ20" i="14" s="1"/>
  <c r="AU19" i="14"/>
  <c r="AT19" i="14"/>
  <c r="AR19" i="14"/>
  <c r="AN19" i="14"/>
  <c r="AJ19" i="14"/>
  <c r="AF19" i="14"/>
  <c r="AB19" i="14"/>
  <c r="X19" i="14"/>
  <c r="T19" i="14"/>
  <c r="P19" i="14"/>
  <c r="L19" i="14"/>
  <c r="H19" i="14"/>
  <c r="AU18" i="14"/>
  <c r="AT18" i="14"/>
  <c r="D18" i="14"/>
  <c r="AN18" i="14" s="1"/>
  <c r="AV17" i="14"/>
  <c r="AU17" i="14"/>
  <c r="AT17" i="14"/>
  <c r="AU16" i="14"/>
  <c r="AT16" i="14"/>
  <c r="D16" i="14"/>
  <c r="AJ16" i="14" s="1"/>
  <c r="AU15" i="14"/>
  <c r="AT15" i="14"/>
  <c r="D15" i="14"/>
  <c r="AR15" i="14" s="1"/>
  <c r="AU14" i="14"/>
  <c r="AT14" i="14"/>
  <c r="AR14" i="14"/>
  <c r="D14" i="14"/>
  <c r="AJ14" i="14" s="1"/>
  <c r="AN13" i="14"/>
  <c r="AJ13" i="14"/>
  <c r="AF13" i="14"/>
  <c r="AB13" i="14"/>
  <c r="X13" i="14"/>
  <c r="P13" i="14"/>
  <c r="L13" i="14"/>
  <c r="H13" i="14"/>
  <c r="AU61" i="13"/>
  <c r="AU60" i="13"/>
  <c r="AP59" i="13"/>
  <c r="AL59" i="13"/>
  <c r="AH59" i="13"/>
  <c r="Z59" i="13"/>
  <c r="V59" i="13"/>
  <c r="R59" i="13"/>
  <c r="N59" i="13"/>
  <c r="F59" i="13"/>
  <c r="AQ54" i="13"/>
  <c r="AP54" i="13"/>
  <c r="AM54" i="13"/>
  <c r="AL54" i="13"/>
  <c r="AI54" i="13"/>
  <c r="AH54" i="13"/>
  <c r="AE54" i="13"/>
  <c r="AD54" i="13"/>
  <c r="AA54" i="13"/>
  <c r="Z54" i="13"/>
  <c r="W54" i="13"/>
  <c r="V54" i="13"/>
  <c r="S54" i="13"/>
  <c r="R54" i="13"/>
  <c r="O54" i="13"/>
  <c r="N54" i="13"/>
  <c r="K54" i="13"/>
  <c r="J54" i="13"/>
  <c r="G54" i="13"/>
  <c r="F54" i="13"/>
  <c r="AV51" i="13"/>
  <c r="AU51" i="13"/>
  <c r="AT51" i="13"/>
  <c r="AV50" i="13"/>
  <c r="AU50" i="13"/>
  <c r="AT50" i="13"/>
  <c r="AV49" i="13"/>
  <c r="AU49" i="13"/>
  <c r="AT49" i="13"/>
  <c r="AU48" i="13"/>
  <c r="AT48" i="13"/>
  <c r="AN48" i="13"/>
  <c r="AV48" i="13" s="1"/>
  <c r="AV47" i="13"/>
  <c r="AU47" i="13"/>
  <c r="AT47" i="13"/>
  <c r="AU46" i="13"/>
  <c r="AT46" i="13"/>
  <c r="AR46" i="13"/>
  <c r="AN46" i="13"/>
  <c r="AJ46" i="13"/>
  <c r="AF46" i="13"/>
  <c r="AB46" i="13"/>
  <c r="X46" i="13"/>
  <c r="AV46" i="13" s="1"/>
  <c r="AU45" i="13"/>
  <c r="AT45" i="13"/>
  <c r="AN45" i="13"/>
  <c r="AJ45" i="13"/>
  <c r="AF45" i="13"/>
  <c r="AB45" i="13"/>
  <c r="X45" i="13"/>
  <c r="AR45" i="13" s="1"/>
  <c r="AV44" i="13"/>
  <c r="AU44" i="13"/>
  <c r="AT44" i="13"/>
  <c r="AV43" i="13"/>
  <c r="AU43" i="13"/>
  <c r="AT43" i="13"/>
  <c r="AU42" i="13"/>
  <c r="AT42" i="13"/>
  <c r="P42" i="13"/>
  <c r="AV42" i="13" s="1"/>
  <c r="AU41" i="13"/>
  <c r="AT41" i="13"/>
  <c r="AU40" i="13"/>
  <c r="AT40" i="13"/>
  <c r="AN40" i="13"/>
  <c r="X40" i="13"/>
  <c r="H40" i="13"/>
  <c r="D40" i="13"/>
  <c r="AJ40" i="13" s="1"/>
  <c r="AV39" i="13"/>
  <c r="AU39" i="13"/>
  <c r="AT39" i="13"/>
  <c r="AU38" i="13"/>
  <c r="AT38" i="13"/>
  <c r="AR38" i="13"/>
  <c r="AN38" i="13"/>
  <c r="AJ38" i="13"/>
  <c r="AF38" i="13"/>
  <c r="AB38" i="13"/>
  <c r="X38" i="13"/>
  <c r="T38" i="13"/>
  <c r="P38" i="13"/>
  <c r="L38" i="13"/>
  <c r="H38" i="13"/>
  <c r="AV38" i="13" s="1"/>
  <c r="AU37" i="13"/>
  <c r="AT37" i="13"/>
  <c r="AR37" i="13"/>
  <c r="AN37" i="13"/>
  <c r="AJ37" i="13"/>
  <c r="AF37" i="13"/>
  <c r="AB37" i="13"/>
  <c r="X37" i="13"/>
  <c r="T37" i="13"/>
  <c r="P37" i="13"/>
  <c r="L37" i="13"/>
  <c r="H37" i="13"/>
  <c r="AV37" i="13" s="1"/>
  <c r="AU36" i="13"/>
  <c r="AT36" i="13"/>
  <c r="T36" i="13"/>
  <c r="AV36" i="13" s="1"/>
  <c r="AV35" i="13"/>
  <c r="AU35" i="13"/>
  <c r="AT35" i="13"/>
  <c r="AU34" i="13"/>
  <c r="AT34" i="13"/>
  <c r="D34" i="13"/>
  <c r="AN34" i="13" s="1"/>
  <c r="AU33" i="13"/>
  <c r="AT33" i="13"/>
  <c r="D33" i="13"/>
  <c r="AJ33" i="13" s="1"/>
  <c r="AU32" i="13"/>
  <c r="AT32" i="13"/>
  <c r="D32" i="13"/>
  <c r="AN32" i="13" s="1"/>
  <c r="AU31" i="13"/>
  <c r="AT31" i="13"/>
  <c r="D31" i="13"/>
  <c r="AJ31" i="13" s="1"/>
  <c r="AU30" i="13"/>
  <c r="AT30" i="13"/>
  <c r="AR30" i="13"/>
  <c r="AN30" i="13"/>
  <c r="AJ30" i="13"/>
  <c r="AF30" i="13"/>
  <c r="AB30" i="13"/>
  <c r="X30" i="13"/>
  <c r="T30" i="13"/>
  <c r="P30" i="13"/>
  <c r="L30" i="13"/>
  <c r="H30" i="13"/>
  <c r="AU29" i="13"/>
  <c r="AT29" i="13"/>
  <c r="D29" i="13"/>
  <c r="AF29" i="13" s="1"/>
  <c r="AU28" i="13"/>
  <c r="AT28" i="13"/>
  <c r="D28" i="13"/>
  <c r="AJ28" i="13" s="1"/>
  <c r="AV27" i="13"/>
  <c r="AU27" i="13"/>
  <c r="AT27" i="13"/>
  <c r="AU26" i="13"/>
  <c r="AT26" i="13"/>
  <c r="AR26" i="13"/>
  <c r="AN26" i="13"/>
  <c r="AJ26" i="13"/>
  <c r="AF26" i="13"/>
  <c r="AB26" i="13"/>
  <c r="X26" i="13"/>
  <c r="T26" i="13"/>
  <c r="P26" i="13"/>
  <c r="L26" i="13"/>
  <c r="H26" i="13"/>
  <c r="AU25" i="13"/>
  <c r="AT25" i="13"/>
  <c r="AR25" i="13"/>
  <c r="AN25" i="13"/>
  <c r="AJ25" i="13"/>
  <c r="AF25" i="13"/>
  <c r="AB25" i="13"/>
  <c r="X25" i="13"/>
  <c r="T25" i="13"/>
  <c r="P25" i="13"/>
  <c r="AV24" i="13"/>
  <c r="AU24" i="13"/>
  <c r="AT24" i="13"/>
  <c r="AV23" i="13"/>
  <c r="AU23" i="13"/>
  <c r="AT23" i="13"/>
  <c r="AU22" i="13"/>
  <c r="AT22" i="13"/>
  <c r="D22" i="13"/>
  <c r="AJ22" i="13" s="1"/>
  <c r="AU21" i="13"/>
  <c r="AT21" i="13"/>
  <c r="AR21" i="13"/>
  <c r="AN21" i="13"/>
  <c r="AJ21" i="13"/>
  <c r="AF21" i="13"/>
  <c r="AB21" i="13"/>
  <c r="X21" i="13"/>
  <c r="T21" i="13"/>
  <c r="P21" i="13"/>
  <c r="L21" i="13"/>
  <c r="H21" i="13"/>
  <c r="AU20" i="13"/>
  <c r="AT20" i="13"/>
  <c r="D20" i="13"/>
  <c r="AF20" i="13" s="1"/>
  <c r="AU19" i="13"/>
  <c r="AT19" i="13"/>
  <c r="AR19" i="13"/>
  <c r="AN19" i="13"/>
  <c r="AJ19" i="13"/>
  <c r="AF19" i="13"/>
  <c r="AB19" i="13"/>
  <c r="X19" i="13"/>
  <c r="T19" i="13"/>
  <c r="P19" i="13"/>
  <c r="L19" i="13"/>
  <c r="H19" i="13"/>
  <c r="AU18" i="13"/>
  <c r="AT18" i="13"/>
  <c r="D18" i="13"/>
  <c r="AN18" i="13" s="1"/>
  <c r="AV17" i="13"/>
  <c r="AU17" i="13"/>
  <c r="AT17" i="13"/>
  <c r="AU16" i="13"/>
  <c r="AT16" i="13"/>
  <c r="D16" i="13"/>
  <c r="AJ16" i="13" s="1"/>
  <c r="AU15" i="13"/>
  <c r="AT15" i="13"/>
  <c r="D15" i="13"/>
  <c r="AR15" i="13" s="1"/>
  <c r="AU14" i="13"/>
  <c r="AT14" i="13"/>
  <c r="AR14" i="13"/>
  <c r="AN14" i="13"/>
  <c r="AB14" i="13"/>
  <c r="X14" i="13"/>
  <c r="L14" i="13"/>
  <c r="H14" i="13"/>
  <c r="D14" i="13"/>
  <c r="AJ14" i="13" s="1"/>
  <c r="AR13" i="13"/>
  <c r="AN13" i="13"/>
  <c r="AJ13" i="13"/>
  <c r="AF13" i="13"/>
  <c r="AB13" i="13"/>
  <c r="X13" i="13"/>
  <c r="T13" i="13"/>
  <c r="P13" i="13"/>
  <c r="L13" i="13"/>
  <c r="H13" i="13"/>
  <c r="M74" i="16" l="1"/>
  <c r="L79" i="16"/>
  <c r="M79" i="16" s="1"/>
  <c r="L75" i="16"/>
  <c r="M75" i="16" s="1"/>
  <c r="L78" i="16"/>
  <c r="M78" i="16" s="1"/>
  <c r="L77" i="16"/>
  <c r="M77" i="16" s="1"/>
  <c r="L81" i="16"/>
  <c r="M81" i="16" s="1"/>
  <c r="AV45" i="15"/>
  <c r="AR45" i="16"/>
  <c r="AV45" i="16" s="1"/>
  <c r="AV50" i="16" s="1"/>
  <c r="L162" i="16"/>
  <c r="M162" i="16" s="1"/>
  <c r="L163" i="16"/>
  <c r="M163" i="16" s="1"/>
  <c r="L164" i="16"/>
  <c r="M164" i="16" s="1"/>
  <c r="L165" i="16"/>
  <c r="M165" i="16" s="1"/>
  <c r="L166" i="16"/>
  <c r="M166" i="16" s="1"/>
  <c r="L157" i="16"/>
  <c r="K182" i="16"/>
  <c r="L158" i="16"/>
  <c r="M158" i="16" s="1"/>
  <c r="L159" i="16"/>
  <c r="M159" i="16" s="1"/>
  <c r="L160" i="16"/>
  <c r="M160" i="16" s="1"/>
  <c r="L161" i="16"/>
  <c r="M161" i="16" s="1"/>
  <c r="BF98" i="17"/>
  <c r="BC101" i="17"/>
  <c r="AN28" i="13"/>
  <c r="X20" i="14"/>
  <c r="AN20" i="14"/>
  <c r="H22" i="14"/>
  <c r="AV22" i="15"/>
  <c r="T20" i="13"/>
  <c r="L22" i="14"/>
  <c r="X20" i="13"/>
  <c r="H31" i="13"/>
  <c r="P22" i="14"/>
  <c r="AJ20" i="13"/>
  <c r="AR28" i="13"/>
  <c r="AV28" i="13" s="1"/>
  <c r="X33" i="13"/>
  <c r="AN33" i="13"/>
  <c r="X31" i="13"/>
  <c r="X22" i="14"/>
  <c r="AN20" i="13"/>
  <c r="H22" i="13"/>
  <c r="AV22" i="13" s="1"/>
  <c r="AN31" i="13"/>
  <c r="H16" i="14"/>
  <c r="AB22" i="14"/>
  <c r="L22" i="13"/>
  <c r="L16" i="14"/>
  <c r="AF22" i="14"/>
  <c r="AV25" i="13"/>
  <c r="H14" i="14"/>
  <c r="AV14" i="14" s="1"/>
  <c r="P54" i="15"/>
  <c r="X22" i="13"/>
  <c r="AF34" i="13"/>
  <c r="L14" i="14"/>
  <c r="L40" i="14"/>
  <c r="AB22" i="13"/>
  <c r="L32" i="13"/>
  <c r="P14" i="14"/>
  <c r="X40" i="14"/>
  <c r="H16" i="13"/>
  <c r="AF22" i="13"/>
  <c r="P32" i="13"/>
  <c r="X14" i="14"/>
  <c r="AR16" i="14"/>
  <c r="H33" i="14"/>
  <c r="AB40" i="14"/>
  <c r="H33" i="13"/>
  <c r="X16" i="14"/>
  <c r="AV38" i="14"/>
  <c r="AB16" i="14"/>
  <c r="AN16" i="14"/>
  <c r="X16" i="13"/>
  <c r="AN22" i="13"/>
  <c r="AB32" i="13"/>
  <c r="AB14" i="14"/>
  <c r="L33" i="14"/>
  <c r="AV37" i="14"/>
  <c r="AN40" i="14"/>
  <c r="P22" i="13"/>
  <c r="AB34" i="13"/>
  <c r="AN16" i="13"/>
  <c r="AR22" i="13"/>
  <c r="AF32" i="13"/>
  <c r="AF14" i="14"/>
  <c r="X33" i="14"/>
  <c r="AR40" i="14"/>
  <c r="AN22" i="14"/>
  <c r="H40" i="14"/>
  <c r="AR22" i="14"/>
  <c r="AR34" i="13"/>
  <c r="AR32" i="13"/>
  <c r="AN14" i="14"/>
  <c r="AB33" i="14"/>
  <c r="AT56" i="15"/>
  <c r="AU56" i="15"/>
  <c r="H54" i="15"/>
  <c r="T54" i="15"/>
  <c r="AV29" i="15"/>
  <c r="AV16" i="15"/>
  <c r="AV40" i="15"/>
  <c r="H40" i="17" s="1"/>
  <c r="AV33" i="15"/>
  <c r="AV31" i="15"/>
  <c r="AV18" i="15"/>
  <c r="AV34" i="15"/>
  <c r="AV32" i="15"/>
  <c r="AV20" i="15"/>
  <c r="AV28" i="15"/>
  <c r="AF41" i="15"/>
  <c r="AF54" i="15" s="1"/>
  <c r="AR41" i="15"/>
  <c r="AR54" i="15" s="1"/>
  <c r="AR54" i="16" s="1"/>
  <c r="AB41" i="15"/>
  <c r="AB54" i="15" s="1"/>
  <c r="AN41" i="15"/>
  <c r="AN54" i="15" s="1"/>
  <c r="X41" i="15"/>
  <c r="X54" i="15" s="1"/>
  <c r="X54" i="16" s="1"/>
  <c r="AJ41" i="15"/>
  <c r="AJ54" i="15" s="1"/>
  <c r="AV21" i="14"/>
  <c r="AU59" i="14"/>
  <c r="AV25" i="14"/>
  <c r="AV30" i="14"/>
  <c r="AV26" i="14"/>
  <c r="AV19" i="14"/>
  <c r="AT54" i="14"/>
  <c r="AT55" i="14"/>
  <c r="AU54" i="14"/>
  <c r="AU55" i="14"/>
  <c r="AJ15" i="14"/>
  <c r="P18" i="14"/>
  <c r="AF18" i="14"/>
  <c r="AB20" i="14"/>
  <c r="X29" i="14"/>
  <c r="T32" i="14"/>
  <c r="AJ32" i="14"/>
  <c r="AN15" i="14"/>
  <c r="P16" i="14"/>
  <c r="AF16" i="14"/>
  <c r="T18" i="14"/>
  <c r="AJ18" i="14"/>
  <c r="P20" i="14"/>
  <c r="AF20" i="14"/>
  <c r="T22" i="14"/>
  <c r="AJ28" i="14"/>
  <c r="AV28" i="14" s="1"/>
  <c r="AB29" i="14"/>
  <c r="AR29" i="14"/>
  <c r="P31" i="14"/>
  <c r="AF31" i="14"/>
  <c r="H32" i="14"/>
  <c r="X32" i="14"/>
  <c r="AN32" i="14"/>
  <c r="P33" i="14"/>
  <c r="AF33" i="14"/>
  <c r="X34" i="14"/>
  <c r="AN34" i="14"/>
  <c r="P40" i="14"/>
  <c r="AF40" i="14"/>
  <c r="AR45" i="14"/>
  <c r="AV45" i="14" s="1"/>
  <c r="AB18" i="14"/>
  <c r="AR18" i="14"/>
  <c r="AR20" i="14"/>
  <c r="AN29" i="14"/>
  <c r="AJ34" i="14"/>
  <c r="D41" i="14"/>
  <c r="T16" i="14"/>
  <c r="X18" i="14"/>
  <c r="T20" i="14"/>
  <c r="AF29" i="14"/>
  <c r="T31" i="14"/>
  <c r="L32" i="14"/>
  <c r="AB32" i="14"/>
  <c r="AR32" i="14"/>
  <c r="T33" i="14"/>
  <c r="AB34" i="14"/>
  <c r="AR34" i="14"/>
  <c r="T40" i="14"/>
  <c r="P32" i="14"/>
  <c r="AU59" i="13"/>
  <c r="AT54" i="13"/>
  <c r="AV26" i="13"/>
  <c r="AV21" i="13"/>
  <c r="AV19" i="13"/>
  <c r="AT55" i="13"/>
  <c r="AT56" i="13" s="1"/>
  <c r="AV30" i="13"/>
  <c r="AU55" i="13"/>
  <c r="AU54" i="13"/>
  <c r="AB18" i="13"/>
  <c r="P14" i="13"/>
  <c r="AF14" i="13"/>
  <c r="AJ15" i="13"/>
  <c r="L16" i="13"/>
  <c r="AB16" i="13"/>
  <c r="AR16" i="13"/>
  <c r="P18" i="13"/>
  <c r="AF18" i="13"/>
  <c r="AB20" i="13"/>
  <c r="AR20" i="13"/>
  <c r="X29" i="13"/>
  <c r="AN29" i="13"/>
  <c r="L31" i="13"/>
  <c r="AB31" i="13"/>
  <c r="AR31" i="13"/>
  <c r="T32" i="13"/>
  <c r="AJ32" i="13"/>
  <c r="L33" i="13"/>
  <c r="AB33" i="13"/>
  <c r="AR33" i="13"/>
  <c r="AJ34" i="13"/>
  <c r="L40" i="13"/>
  <c r="AB40" i="13"/>
  <c r="AR40" i="13"/>
  <c r="D41" i="13"/>
  <c r="AV45" i="13"/>
  <c r="AR18" i="13"/>
  <c r="T14" i="13"/>
  <c r="AN15" i="13"/>
  <c r="P16" i="13"/>
  <c r="AF16" i="13"/>
  <c r="T18" i="13"/>
  <c r="AJ18" i="13"/>
  <c r="P20" i="13"/>
  <c r="T22" i="13"/>
  <c r="AB29" i="13"/>
  <c r="AR29" i="13"/>
  <c r="P31" i="13"/>
  <c r="AF31" i="13"/>
  <c r="H32" i="13"/>
  <c r="X32" i="13"/>
  <c r="P33" i="13"/>
  <c r="AF33" i="13"/>
  <c r="X34" i="13"/>
  <c r="P40" i="13"/>
  <c r="AF40" i="13"/>
  <c r="AJ29" i="13"/>
  <c r="T16" i="13"/>
  <c r="X18" i="13"/>
  <c r="T31" i="13"/>
  <c r="T33" i="13"/>
  <c r="T40" i="13"/>
  <c r="AU60" i="12"/>
  <c r="AP59" i="12"/>
  <c r="AL59" i="12"/>
  <c r="AH59" i="12"/>
  <c r="Z59" i="12"/>
  <c r="V59" i="12"/>
  <c r="R59" i="12"/>
  <c r="N59" i="12"/>
  <c r="F59" i="12"/>
  <c r="AQ54" i="12"/>
  <c r="AP54" i="12"/>
  <c r="AM54" i="12"/>
  <c r="AL54" i="12"/>
  <c r="AI54" i="12"/>
  <c r="AH54" i="12"/>
  <c r="AE54" i="12"/>
  <c r="AD54" i="12"/>
  <c r="AA54" i="12"/>
  <c r="Z54" i="12"/>
  <c r="W54" i="12"/>
  <c r="V54" i="12"/>
  <c r="S54" i="12"/>
  <c r="R54" i="12"/>
  <c r="O54" i="12"/>
  <c r="N54" i="12"/>
  <c r="K54" i="12"/>
  <c r="J54" i="12"/>
  <c r="G54" i="12"/>
  <c r="F54" i="12"/>
  <c r="AV51" i="12"/>
  <c r="AU51" i="12"/>
  <c r="AT51" i="12"/>
  <c r="AV50" i="12"/>
  <c r="AU50" i="12"/>
  <c r="AT50" i="12"/>
  <c r="AV49" i="12"/>
  <c r="AU49" i="12"/>
  <c r="AT49" i="12"/>
  <c r="AU48" i="12"/>
  <c r="AT48" i="12"/>
  <c r="AN48" i="12"/>
  <c r="AV48" i="12" s="1"/>
  <c r="AV47" i="12"/>
  <c r="AU47" i="12"/>
  <c r="AT47" i="12"/>
  <c r="AU46" i="12"/>
  <c r="AT46" i="12"/>
  <c r="AR46" i="12"/>
  <c r="AN46" i="12"/>
  <c r="AJ46" i="12"/>
  <c r="AF46" i="12"/>
  <c r="AB46" i="12"/>
  <c r="X46" i="12"/>
  <c r="AV46" i="12" s="1"/>
  <c r="AU45" i="12"/>
  <c r="AT45" i="12"/>
  <c r="AN45" i="12"/>
  <c r="AJ45" i="12"/>
  <c r="AF45" i="12"/>
  <c r="AB45" i="12"/>
  <c r="X45" i="12"/>
  <c r="AR45" i="12" s="1"/>
  <c r="AV44" i="12"/>
  <c r="AU44" i="12"/>
  <c r="AT44" i="12"/>
  <c r="AV43" i="12"/>
  <c r="AU43" i="12"/>
  <c r="AT43" i="12"/>
  <c r="AU42" i="12"/>
  <c r="AT42" i="12"/>
  <c r="P42" i="12"/>
  <c r="AV42" i="12" s="1"/>
  <c r="AU41" i="12"/>
  <c r="AT41" i="12"/>
  <c r="AU40" i="12"/>
  <c r="AT40" i="12"/>
  <c r="D40" i="12"/>
  <c r="AJ40" i="12" s="1"/>
  <c r="AV39" i="12"/>
  <c r="AU39" i="12"/>
  <c r="AT39" i="12"/>
  <c r="AU38" i="12"/>
  <c r="AT38" i="12"/>
  <c r="AR38" i="12"/>
  <c r="AN38" i="12"/>
  <c r="AJ38" i="12"/>
  <c r="AF38" i="12"/>
  <c r="AB38" i="12"/>
  <c r="X38" i="12"/>
  <c r="T38" i="12"/>
  <c r="P38" i="12"/>
  <c r="L38" i="12"/>
  <c r="H38" i="12"/>
  <c r="AU37" i="12"/>
  <c r="AT37" i="12"/>
  <c r="AR37" i="12"/>
  <c r="AN37" i="12"/>
  <c r="AJ37" i="12"/>
  <c r="AF37" i="12"/>
  <c r="AB37" i="12"/>
  <c r="X37" i="12"/>
  <c r="T37" i="12"/>
  <c r="P37" i="12"/>
  <c r="L37" i="12"/>
  <c r="H37" i="12"/>
  <c r="AU36" i="12"/>
  <c r="AT36" i="12"/>
  <c r="T36" i="12"/>
  <c r="AV36" i="12" s="1"/>
  <c r="AV35" i="12"/>
  <c r="AU35" i="12"/>
  <c r="AT35" i="12"/>
  <c r="AU34" i="12"/>
  <c r="AT34" i="12"/>
  <c r="D34" i="12"/>
  <c r="AR34" i="12" s="1"/>
  <c r="AU33" i="12"/>
  <c r="AT33" i="12"/>
  <c r="AN33" i="12"/>
  <c r="AF33" i="12"/>
  <c r="P33" i="12"/>
  <c r="H33" i="12"/>
  <c r="D33" i="12"/>
  <c r="AJ33" i="12" s="1"/>
  <c r="AU32" i="12"/>
  <c r="AT32" i="12"/>
  <c r="D32" i="12"/>
  <c r="AR32" i="12" s="1"/>
  <c r="AU31" i="12"/>
  <c r="AT31" i="12"/>
  <c r="AN31" i="12"/>
  <c r="AF31" i="12"/>
  <c r="P31" i="12"/>
  <c r="H31" i="12"/>
  <c r="D31" i="12"/>
  <c r="AJ31" i="12" s="1"/>
  <c r="AU30" i="12"/>
  <c r="AT30" i="12"/>
  <c r="AR30" i="12"/>
  <c r="AN30" i="12"/>
  <c r="AJ30" i="12"/>
  <c r="AF30" i="12"/>
  <c r="AB30" i="12"/>
  <c r="X30" i="12"/>
  <c r="T30" i="12"/>
  <c r="P30" i="12"/>
  <c r="L30" i="12"/>
  <c r="H30" i="12"/>
  <c r="AU29" i="12"/>
  <c r="AT29" i="12"/>
  <c r="D29" i="12"/>
  <c r="AJ29" i="12" s="1"/>
  <c r="AU28" i="12"/>
  <c r="AT28" i="12"/>
  <c r="D28" i="12"/>
  <c r="AN28" i="12" s="1"/>
  <c r="AV27" i="12"/>
  <c r="AU27" i="12"/>
  <c r="AT27" i="12"/>
  <c r="AU26" i="12"/>
  <c r="AT26" i="12"/>
  <c r="AR26" i="12"/>
  <c r="AN26" i="12"/>
  <c r="AJ26" i="12"/>
  <c r="AF26" i="12"/>
  <c r="AB26" i="12"/>
  <c r="X26" i="12"/>
  <c r="T26" i="12"/>
  <c r="P26" i="12"/>
  <c r="L26" i="12"/>
  <c r="H26" i="12"/>
  <c r="AU25" i="12"/>
  <c r="AT25" i="12"/>
  <c r="AR25" i="12"/>
  <c r="AN25" i="12"/>
  <c r="AJ25" i="12"/>
  <c r="AF25" i="12"/>
  <c r="AB25" i="12"/>
  <c r="X25" i="12"/>
  <c r="T25" i="12"/>
  <c r="P25" i="12"/>
  <c r="AV24" i="12"/>
  <c r="AU24" i="12"/>
  <c r="AT24" i="12"/>
  <c r="AV23" i="12"/>
  <c r="AU23" i="12"/>
  <c r="AT23" i="12"/>
  <c r="AU22" i="12"/>
  <c r="AT22" i="12"/>
  <c r="D22" i="12"/>
  <c r="AN22" i="12" s="1"/>
  <c r="AU21" i="12"/>
  <c r="AT21" i="12"/>
  <c r="AR21" i="12"/>
  <c r="AN21" i="12"/>
  <c r="AJ21" i="12"/>
  <c r="AF21" i="12"/>
  <c r="AB21" i="12"/>
  <c r="X21" i="12"/>
  <c r="T21" i="12"/>
  <c r="P21" i="12"/>
  <c r="L21" i="12"/>
  <c r="H21" i="12"/>
  <c r="AU20" i="12"/>
  <c r="AT20" i="12"/>
  <c r="AN20" i="12"/>
  <c r="AJ20" i="12"/>
  <c r="AF20" i="12"/>
  <c r="X20" i="12"/>
  <c r="P20" i="12"/>
  <c r="D20" i="12"/>
  <c r="AR20" i="12" s="1"/>
  <c r="AU19" i="12"/>
  <c r="AT19" i="12"/>
  <c r="AR19" i="12"/>
  <c r="AN19" i="12"/>
  <c r="AJ19" i="12"/>
  <c r="AF19" i="12"/>
  <c r="AB19" i="12"/>
  <c r="X19" i="12"/>
  <c r="T19" i="12"/>
  <c r="P19" i="12"/>
  <c r="L19" i="12"/>
  <c r="H19" i="12"/>
  <c r="AU18" i="12"/>
  <c r="AT18" i="12"/>
  <c r="D18" i="12"/>
  <c r="AR18" i="12" s="1"/>
  <c r="AV17" i="12"/>
  <c r="AU17" i="12"/>
  <c r="AT17" i="12"/>
  <c r="AU16" i="12"/>
  <c r="AT16" i="12"/>
  <c r="D16" i="12"/>
  <c r="AJ16" i="12" s="1"/>
  <c r="AU15" i="12"/>
  <c r="AT15" i="12"/>
  <c r="D15" i="12"/>
  <c r="AR15" i="12" s="1"/>
  <c r="AU14" i="12"/>
  <c r="AT14" i="12"/>
  <c r="D14" i="12"/>
  <c r="AN14" i="12" s="1"/>
  <c r="AR13" i="12"/>
  <c r="AN13" i="12"/>
  <c r="AJ13" i="12"/>
  <c r="AF13" i="12"/>
  <c r="AB13" i="12"/>
  <c r="X13" i="12"/>
  <c r="T13" i="12"/>
  <c r="P13" i="12"/>
  <c r="L13" i="12"/>
  <c r="H13" i="12"/>
  <c r="AU61" i="11"/>
  <c r="AU60" i="11"/>
  <c r="AP59" i="11"/>
  <c r="AL59" i="11"/>
  <c r="AH59" i="11"/>
  <c r="Z59" i="11"/>
  <c r="V59" i="11"/>
  <c r="R59" i="11"/>
  <c r="N59" i="11"/>
  <c r="F59" i="11"/>
  <c r="AQ54" i="11"/>
  <c r="AP54" i="11"/>
  <c r="AM54" i="11"/>
  <c r="AL54" i="11"/>
  <c r="AI54" i="11"/>
  <c r="AH54" i="11"/>
  <c r="AE54" i="11"/>
  <c r="AD54" i="11"/>
  <c r="AA54" i="11"/>
  <c r="Z54" i="11"/>
  <c r="W54" i="11"/>
  <c r="V54" i="11"/>
  <c r="S54" i="11"/>
  <c r="R54" i="11"/>
  <c r="O54" i="11"/>
  <c r="N54" i="11"/>
  <c r="K54" i="11"/>
  <c r="J54" i="11"/>
  <c r="G54" i="11"/>
  <c r="F54" i="11"/>
  <c r="AV51" i="11"/>
  <c r="AT51" i="11"/>
  <c r="AV50" i="11"/>
  <c r="AT50" i="11"/>
  <c r="AV49" i="11"/>
  <c r="AT49" i="11"/>
  <c r="AT48" i="11"/>
  <c r="AN48" i="11"/>
  <c r="AV48" i="11" s="1"/>
  <c r="AV47" i="11"/>
  <c r="AT47" i="11"/>
  <c r="AT46" i="11"/>
  <c r="AR46" i="11"/>
  <c r="AN46" i="11"/>
  <c r="AJ46" i="11"/>
  <c r="AF46" i="11"/>
  <c r="AB46" i="11"/>
  <c r="X46" i="11"/>
  <c r="AV46" i="11" s="1"/>
  <c r="AT45" i="11"/>
  <c r="AN45" i="11"/>
  <c r="AJ45" i="11"/>
  <c r="AF45" i="11"/>
  <c r="AB45" i="11"/>
  <c r="X45" i="11"/>
  <c r="AR45" i="11" s="1"/>
  <c r="AV44" i="11"/>
  <c r="AT44" i="11"/>
  <c r="AV43" i="11"/>
  <c r="AT43" i="11"/>
  <c r="AT42" i="11"/>
  <c r="P42" i="11"/>
  <c r="AV42" i="11" s="1"/>
  <c r="AT41" i="11"/>
  <c r="AT40" i="11"/>
  <c r="D40" i="11"/>
  <c r="AF40" i="11" s="1"/>
  <c r="AV39" i="11"/>
  <c r="AT39" i="11"/>
  <c r="AT38" i="11"/>
  <c r="AR38" i="11"/>
  <c r="AN38" i="11"/>
  <c r="AJ38" i="11"/>
  <c r="AF38" i="11"/>
  <c r="AB38" i="11"/>
  <c r="X38" i="11"/>
  <c r="T38" i="11"/>
  <c r="P38" i="11"/>
  <c r="L38" i="11"/>
  <c r="H38" i="11"/>
  <c r="AV38" i="11" s="1"/>
  <c r="AT37" i="11"/>
  <c r="AR37" i="11"/>
  <c r="AN37" i="11"/>
  <c r="AJ37" i="11"/>
  <c r="AF37" i="11"/>
  <c r="AB37" i="11"/>
  <c r="X37" i="11"/>
  <c r="T37" i="11"/>
  <c r="P37" i="11"/>
  <c r="L37" i="11"/>
  <c r="H37" i="11"/>
  <c r="AT36" i="11"/>
  <c r="T36" i="11"/>
  <c r="AV36" i="11" s="1"/>
  <c r="AV35" i="11"/>
  <c r="AT35" i="11"/>
  <c r="AT34" i="11"/>
  <c r="D34" i="11"/>
  <c r="D41" i="11" s="1"/>
  <c r="AT33" i="11"/>
  <c r="D33" i="11"/>
  <c r="AF33" i="11" s="1"/>
  <c r="AT32" i="11"/>
  <c r="AR32" i="11"/>
  <c r="AN32" i="11"/>
  <c r="AF32" i="11"/>
  <c r="AB32" i="11"/>
  <c r="X32" i="11"/>
  <c r="L32" i="11"/>
  <c r="D32" i="11"/>
  <c r="AJ32" i="11" s="1"/>
  <c r="AT31" i="11"/>
  <c r="D31" i="11"/>
  <c r="AF31" i="11" s="1"/>
  <c r="AT30" i="11"/>
  <c r="AR30" i="11"/>
  <c r="AN30" i="11"/>
  <c r="AJ30" i="11"/>
  <c r="AF30" i="11"/>
  <c r="AB30" i="11"/>
  <c r="X30" i="11"/>
  <c r="T30" i="11"/>
  <c r="P30" i="11"/>
  <c r="L30" i="11"/>
  <c r="H30" i="11"/>
  <c r="AT29" i="11"/>
  <c r="D29" i="11"/>
  <c r="AR29" i="11" s="1"/>
  <c r="AT28" i="11"/>
  <c r="D28" i="11"/>
  <c r="AJ28" i="11" s="1"/>
  <c r="AV27" i="11"/>
  <c r="AT27" i="11"/>
  <c r="AT26" i="11"/>
  <c r="AR26" i="11"/>
  <c r="AN26" i="11"/>
  <c r="AJ26" i="11"/>
  <c r="AF26" i="11"/>
  <c r="AB26" i="11"/>
  <c r="X26" i="11"/>
  <c r="T26" i="11"/>
  <c r="P26" i="11"/>
  <c r="L26" i="11"/>
  <c r="H26" i="11"/>
  <c r="AT25" i="11"/>
  <c r="AR25" i="11"/>
  <c r="AN25" i="11"/>
  <c r="AJ25" i="11"/>
  <c r="AF25" i="11"/>
  <c r="AB25" i="11"/>
  <c r="X25" i="11"/>
  <c r="T25" i="11"/>
  <c r="P25" i="11"/>
  <c r="AV24" i="11"/>
  <c r="AT24" i="11"/>
  <c r="AV23" i="11"/>
  <c r="AT23" i="11"/>
  <c r="AT22" i="11"/>
  <c r="AR22" i="11"/>
  <c r="AN22" i="11"/>
  <c r="D22" i="11"/>
  <c r="AJ22" i="11" s="1"/>
  <c r="AT21" i="11"/>
  <c r="AR21" i="11"/>
  <c r="AN21" i="11"/>
  <c r="AJ21" i="11"/>
  <c r="AF21" i="11"/>
  <c r="AB21" i="11"/>
  <c r="X21" i="11"/>
  <c r="T21" i="11"/>
  <c r="P21" i="11"/>
  <c r="L21" i="11"/>
  <c r="H21" i="11"/>
  <c r="AT20" i="11"/>
  <c r="D20" i="11"/>
  <c r="AR20" i="11" s="1"/>
  <c r="AT19" i="11"/>
  <c r="AR19" i="11"/>
  <c r="AN19" i="11"/>
  <c r="AJ19" i="11"/>
  <c r="AF19" i="11"/>
  <c r="AB19" i="11"/>
  <c r="X19" i="11"/>
  <c r="T19" i="11"/>
  <c r="P19" i="11"/>
  <c r="L19" i="11"/>
  <c r="H19" i="11"/>
  <c r="AT18" i="11"/>
  <c r="D18" i="11"/>
  <c r="AJ18" i="11" s="1"/>
  <c r="AV17" i="11"/>
  <c r="AT17" i="11"/>
  <c r="AT16" i="11"/>
  <c r="D16" i="11"/>
  <c r="AF16" i="11" s="1"/>
  <c r="AT15" i="11"/>
  <c r="AN15" i="11"/>
  <c r="AT14" i="11"/>
  <c r="D14" i="11"/>
  <c r="AJ14" i="11" s="1"/>
  <c r="AR13" i="11"/>
  <c r="AN13" i="11"/>
  <c r="AJ13" i="11"/>
  <c r="AF13" i="11"/>
  <c r="AB13" i="11"/>
  <c r="X13" i="11"/>
  <c r="T13" i="11"/>
  <c r="P13" i="11"/>
  <c r="L13" i="11"/>
  <c r="H13" i="11"/>
  <c r="AU60" i="10"/>
  <c r="AP59" i="10"/>
  <c r="AL59" i="10"/>
  <c r="AH59" i="10"/>
  <c r="Z59" i="10"/>
  <c r="V59" i="10"/>
  <c r="R59" i="10"/>
  <c r="N59" i="10"/>
  <c r="F59" i="10"/>
  <c r="AQ54" i="10"/>
  <c r="AP54" i="10"/>
  <c r="AM54" i="10"/>
  <c r="AL54" i="10"/>
  <c r="AI54" i="10"/>
  <c r="AH54" i="10"/>
  <c r="AE54" i="10"/>
  <c r="AD54" i="10"/>
  <c r="AA54" i="10"/>
  <c r="Z54" i="10"/>
  <c r="W54" i="10"/>
  <c r="V54" i="10"/>
  <c r="S54" i="10"/>
  <c r="R54" i="10"/>
  <c r="O54" i="10"/>
  <c r="N54" i="10"/>
  <c r="K54" i="10"/>
  <c r="J54" i="10"/>
  <c r="G54" i="10"/>
  <c r="F54" i="10"/>
  <c r="AV51" i="10"/>
  <c r="AU51" i="10"/>
  <c r="AT51" i="10"/>
  <c r="AV50" i="10"/>
  <c r="AU50" i="10"/>
  <c r="AT50" i="10"/>
  <c r="AV49" i="10"/>
  <c r="AU49" i="10"/>
  <c r="AT49" i="10"/>
  <c r="AU48" i="10"/>
  <c r="AT48" i="10"/>
  <c r="AN48" i="10"/>
  <c r="AV48" i="10" s="1"/>
  <c r="AV47" i="10"/>
  <c r="AU47" i="10"/>
  <c r="AT47" i="10"/>
  <c r="AU46" i="10"/>
  <c r="AT46" i="10"/>
  <c r="AR46" i="10"/>
  <c r="AN46" i="10"/>
  <c r="AJ46" i="10"/>
  <c r="AF46" i="10"/>
  <c r="AB46" i="10"/>
  <c r="X46" i="10"/>
  <c r="AV46" i="10" s="1"/>
  <c r="AU45" i="10"/>
  <c r="AT45" i="10"/>
  <c r="AN45" i="10"/>
  <c r="AJ45" i="10"/>
  <c r="AF45" i="10"/>
  <c r="AB45" i="10"/>
  <c r="X45" i="10"/>
  <c r="AR45" i="10" s="1"/>
  <c r="AV44" i="10"/>
  <c r="AU44" i="10"/>
  <c r="AT44" i="10"/>
  <c r="AV43" i="10"/>
  <c r="AU43" i="10"/>
  <c r="AT43" i="10"/>
  <c r="AU42" i="10"/>
  <c r="AT42" i="10"/>
  <c r="P42" i="10"/>
  <c r="AV42" i="10" s="1"/>
  <c r="AU41" i="10"/>
  <c r="AT41" i="10"/>
  <c r="AU40" i="10"/>
  <c r="AT40" i="10"/>
  <c r="D40" i="10"/>
  <c r="AJ40" i="10" s="1"/>
  <c r="AV39" i="10"/>
  <c r="AU39" i="10"/>
  <c r="AT39" i="10"/>
  <c r="AU38" i="10"/>
  <c r="AT38" i="10"/>
  <c r="AR38" i="10"/>
  <c r="AN38" i="10"/>
  <c r="AJ38" i="10"/>
  <c r="AF38" i="10"/>
  <c r="AB38" i="10"/>
  <c r="X38" i="10"/>
  <c r="T38" i="10"/>
  <c r="P38" i="10"/>
  <c r="L38" i="10"/>
  <c r="H38" i="10"/>
  <c r="AU37" i="10"/>
  <c r="AT37" i="10"/>
  <c r="AR37" i="10"/>
  <c r="AN37" i="10"/>
  <c r="AJ37" i="10"/>
  <c r="AF37" i="10"/>
  <c r="AB37" i="10"/>
  <c r="X37" i="10"/>
  <c r="T37" i="10"/>
  <c r="P37" i="10"/>
  <c r="L37" i="10"/>
  <c r="H37" i="10"/>
  <c r="AU36" i="10"/>
  <c r="AT36" i="10"/>
  <c r="T36" i="10"/>
  <c r="AV36" i="10" s="1"/>
  <c r="AV35" i="10"/>
  <c r="AU35" i="10"/>
  <c r="AT35" i="10"/>
  <c r="AU34" i="10"/>
  <c r="AT34" i="10"/>
  <c r="D34" i="10"/>
  <c r="AR34" i="10" s="1"/>
  <c r="AU33" i="10"/>
  <c r="AT33" i="10"/>
  <c r="AR33" i="10"/>
  <c r="D33" i="10"/>
  <c r="AJ33" i="10" s="1"/>
  <c r="AU32" i="10"/>
  <c r="AT32" i="10"/>
  <c r="D32" i="10"/>
  <c r="AR32" i="10" s="1"/>
  <c r="AU31" i="10"/>
  <c r="AT31" i="10"/>
  <c r="AR31" i="10"/>
  <c r="AN31" i="10"/>
  <c r="AB31" i="10"/>
  <c r="L31" i="10"/>
  <c r="D31" i="10"/>
  <c r="AJ31" i="10" s="1"/>
  <c r="AU30" i="10"/>
  <c r="AT30" i="10"/>
  <c r="AR30" i="10"/>
  <c r="AN30" i="10"/>
  <c r="AJ30" i="10"/>
  <c r="AF30" i="10"/>
  <c r="AB30" i="10"/>
  <c r="X30" i="10"/>
  <c r="T30" i="10"/>
  <c r="P30" i="10"/>
  <c r="L30" i="10"/>
  <c r="H30" i="10"/>
  <c r="AU29" i="10"/>
  <c r="AT29" i="10"/>
  <c r="D29" i="10"/>
  <c r="AF29" i="10" s="1"/>
  <c r="AU28" i="10"/>
  <c r="AT28" i="10"/>
  <c r="D28" i="10"/>
  <c r="AN28" i="10" s="1"/>
  <c r="AV27" i="10"/>
  <c r="AU27" i="10"/>
  <c r="AT27" i="10"/>
  <c r="AU26" i="10"/>
  <c r="AT26" i="10"/>
  <c r="AR26" i="10"/>
  <c r="AN26" i="10"/>
  <c r="AJ26" i="10"/>
  <c r="AF26" i="10"/>
  <c r="AB26" i="10"/>
  <c r="X26" i="10"/>
  <c r="T26" i="10"/>
  <c r="P26" i="10"/>
  <c r="L26" i="10"/>
  <c r="H26" i="10"/>
  <c r="AU25" i="10"/>
  <c r="AT25" i="10"/>
  <c r="AR25" i="10"/>
  <c r="AN25" i="10"/>
  <c r="AJ25" i="10"/>
  <c r="AF25" i="10"/>
  <c r="AB25" i="10"/>
  <c r="X25" i="10"/>
  <c r="T25" i="10"/>
  <c r="P25" i="10"/>
  <c r="AV24" i="10"/>
  <c r="AU24" i="10"/>
  <c r="AT24" i="10"/>
  <c r="AV23" i="10"/>
  <c r="AU23" i="10"/>
  <c r="AT23" i="10"/>
  <c r="AU22" i="10"/>
  <c r="AT22" i="10"/>
  <c r="D22" i="10"/>
  <c r="AN22" i="10" s="1"/>
  <c r="AU21" i="10"/>
  <c r="AT21" i="10"/>
  <c r="AR21" i="10"/>
  <c r="AN21" i="10"/>
  <c r="AJ21" i="10"/>
  <c r="AF21" i="10"/>
  <c r="AB21" i="10"/>
  <c r="X21" i="10"/>
  <c r="T21" i="10"/>
  <c r="P21" i="10"/>
  <c r="L21" i="10"/>
  <c r="H21" i="10"/>
  <c r="AU20" i="10"/>
  <c r="AT20" i="10"/>
  <c r="D20" i="10"/>
  <c r="AJ20" i="10" s="1"/>
  <c r="AU19" i="10"/>
  <c r="AT19" i="10"/>
  <c r="AR19" i="10"/>
  <c r="AN19" i="10"/>
  <c r="AJ19" i="10"/>
  <c r="AF19" i="10"/>
  <c r="AB19" i="10"/>
  <c r="X19" i="10"/>
  <c r="T19" i="10"/>
  <c r="P19" i="10"/>
  <c r="L19" i="10"/>
  <c r="H19" i="10"/>
  <c r="AU18" i="10"/>
  <c r="AT18" i="10"/>
  <c r="D18" i="10"/>
  <c r="AN18" i="10" s="1"/>
  <c r="AV17" i="10"/>
  <c r="AU17" i="10"/>
  <c r="AT17" i="10"/>
  <c r="AU16" i="10"/>
  <c r="AT16" i="10"/>
  <c r="D16" i="10"/>
  <c r="AJ16" i="10" s="1"/>
  <c r="AU15" i="10"/>
  <c r="AT15" i="10"/>
  <c r="D15" i="10"/>
  <c r="AR15" i="10" s="1"/>
  <c r="AU14" i="10"/>
  <c r="AT14" i="10"/>
  <c r="D14" i="10"/>
  <c r="AN14" i="10" s="1"/>
  <c r="AR13" i="10"/>
  <c r="AN13" i="10"/>
  <c r="AJ13" i="10"/>
  <c r="AF13" i="10"/>
  <c r="AB13" i="10"/>
  <c r="X13" i="10"/>
  <c r="T13" i="10"/>
  <c r="P13" i="10"/>
  <c r="L13" i="10"/>
  <c r="H13" i="10"/>
  <c r="M85" i="16" l="1"/>
  <c r="M89" i="16" s="1"/>
  <c r="M92" i="16" s="1"/>
  <c r="L85" i="16"/>
  <c r="AV54" i="16"/>
  <c r="M157" i="16"/>
  <c r="M168" i="16" s="1"/>
  <c r="M172" i="16" s="1"/>
  <c r="M175" i="16" s="1"/>
  <c r="L168" i="16"/>
  <c r="H55" i="17"/>
  <c r="BD40" i="17"/>
  <c r="X20" i="10"/>
  <c r="AV25" i="10"/>
  <c r="L22" i="12"/>
  <c r="P22" i="10"/>
  <c r="L14" i="11"/>
  <c r="H16" i="12"/>
  <c r="H16" i="10"/>
  <c r="AB22" i="10"/>
  <c r="X14" i="11"/>
  <c r="AN28" i="11"/>
  <c r="AV28" i="11" s="1"/>
  <c r="P16" i="12"/>
  <c r="AR22" i="12"/>
  <c r="H32" i="12"/>
  <c r="X34" i="12"/>
  <c r="L16" i="10"/>
  <c r="AF22" i="10"/>
  <c r="P32" i="10"/>
  <c r="X18" i="11"/>
  <c r="AR28" i="11"/>
  <c r="X16" i="12"/>
  <c r="P32" i="12"/>
  <c r="AF34" i="12"/>
  <c r="P16" i="10"/>
  <c r="AR22" i="10"/>
  <c r="AN18" i="11"/>
  <c r="X32" i="12"/>
  <c r="X16" i="10"/>
  <c r="AR14" i="11"/>
  <c r="T20" i="11"/>
  <c r="AT54" i="12"/>
  <c r="AN16" i="12"/>
  <c r="AJ28" i="12"/>
  <c r="AV28" i="12" s="1"/>
  <c r="AF32" i="12"/>
  <c r="AB16" i="10"/>
  <c r="AN32" i="12"/>
  <c r="L14" i="10"/>
  <c r="AF16" i="10"/>
  <c r="AR28" i="10"/>
  <c r="AR28" i="12"/>
  <c r="AN16" i="10"/>
  <c r="H33" i="10"/>
  <c r="X40" i="10"/>
  <c r="AJ20" i="11"/>
  <c r="X34" i="11"/>
  <c r="AV38" i="12"/>
  <c r="AB14" i="10"/>
  <c r="AR16" i="10"/>
  <c r="L33" i="10"/>
  <c r="AN40" i="10"/>
  <c r="AR15" i="11"/>
  <c r="AN20" i="11"/>
  <c r="H22" i="11"/>
  <c r="AV22" i="11" s="1"/>
  <c r="AB34" i="11"/>
  <c r="AB14" i="12"/>
  <c r="X40" i="12"/>
  <c r="AN20" i="10"/>
  <c r="L22" i="10"/>
  <c r="H14" i="11"/>
  <c r="AF34" i="10"/>
  <c r="AB14" i="11"/>
  <c r="AF32" i="10"/>
  <c r="AN14" i="11"/>
  <c r="P20" i="11"/>
  <c r="AF16" i="12"/>
  <c r="AV20" i="13"/>
  <c r="AV22" i="14"/>
  <c r="AV26" i="10"/>
  <c r="AV38" i="10"/>
  <c r="AF29" i="11"/>
  <c r="P14" i="10"/>
  <c r="L14" i="12"/>
  <c r="H40" i="12"/>
  <c r="AV33" i="14"/>
  <c r="AF14" i="10"/>
  <c r="H31" i="10"/>
  <c r="X33" i="10"/>
  <c r="L22" i="11"/>
  <c r="H32" i="11"/>
  <c r="AF34" i="11"/>
  <c r="AR14" i="12"/>
  <c r="AN40" i="12"/>
  <c r="AV16" i="13"/>
  <c r="X20" i="11"/>
  <c r="AF20" i="11"/>
  <c r="L54" i="14"/>
  <c r="AB22" i="12"/>
  <c r="T54" i="13"/>
  <c r="H40" i="10"/>
  <c r="AR14" i="10"/>
  <c r="AB33" i="10"/>
  <c r="AV37" i="10"/>
  <c r="X22" i="11"/>
  <c r="AN34" i="11"/>
  <c r="X31" i="10"/>
  <c r="AN33" i="10"/>
  <c r="AB22" i="11"/>
  <c r="P32" i="11"/>
  <c r="AR34" i="11"/>
  <c r="T20" i="12"/>
  <c r="X31" i="12"/>
  <c r="X33" i="12"/>
  <c r="AV37" i="12"/>
  <c r="AV34" i="13"/>
  <c r="AV16" i="14"/>
  <c r="AV55" i="15"/>
  <c r="AV41" i="15"/>
  <c r="AV54" i="15" s="1"/>
  <c r="AV40" i="14"/>
  <c r="AV31" i="14"/>
  <c r="T54" i="14"/>
  <c r="AT56" i="14"/>
  <c r="AU56" i="14"/>
  <c r="AR54" i="14"/>
  <c r="AV32" i="14"/>
  <c r="AF41" i="14"/>
  <c r="AF54" i="14" s="1"/>
  <c r="AR41" i="14"/>
  <c r="AB41" i="14"/>
  <c r="AB54" i="14" s="1"/>
  <c r="AJ41" i="14"/>
  <c r="AN41" i="14"/>
  <c r="AN54" i="14" s="1"/>
  <c r="X41" i="14"/>
  <c r="AV18" i="14"/>
  <c r="P54" i="14"/>
  <c r="AV29" i="14"/>
  <c r="AV15" i="14"/>
  <c r="AV20" i="14"/>
  <c r="AV34" i="14"/>
  <c r="AV40" i="13"/>
  <c r="AV32" i="13"/>
  <c r="AV33" i="13"/>
  <c r="AV31" i="13"/>
  <c r="P54" i="13"/>
  <c r="AU56" i="13"/>
  <c r="L54" i="13"/>
  <c r="H54" i="13"/>
  <c r="AR41" i="13"/>
  <c r="AB41" i="13"/>
  <c r="AB54" i="13" s="1"/>
  <c r="AN41" i="13"/>
  <c r="X41" i="13"/>
  <c r="AJ41" i="13"/>
  <c r="AJ54" i="13" s="1"/>
  <c r="AF41" i="13"/>
  <c r="AF54" i="13" s="1"/>
  <c r="AV14" i="13"/>
  <c r="AV29" i="13"/>
  <c r="AV18" i="13"/>
  <c r="AV15" i="13"/>
  <c r="AV26" i="12"/>
  <c r="AU59" i="12"/>
  <c r="AV25" i="12"/>
  <c r="AV30" i="12"/>
  <c r="AT55" i="12"/>
  <c r="AV21" i="12"/>
  <c r="AV19" i="12"/>
  <c r="AU55" i="12"/>
  <c r="AU54" i="12"/>
  <c r="P14" i="12"/>
  <c r="AF14" i="12"/>
  <c r="AJ15" i="12"/>
  <c r="L16" i="12"/>
  <c r="L54" i="12" s="1"/>
  <c r="AB16" i="12"/>
  <c r="AR16" i="12"/>
  <c r="P18" i="12"/>
  <c r="AF18" i="12"/>
  <c r="AB20" i="12"/>
  <c r="AV20" i="12" s="1"/>
  <c r="P22" i="12"/>
  <c r="AF22" i="12"/>
  <c r="X29" i="12"/>
  <c r="AN29" i="12"/>
  <c r="L31" i="12"/>
  <c r="AB31" i="12"/>
  <c r="AR31" i="12"/>
  <c r="T32" i="12"/>
  <c r="AJ32" i="12"/>
  <c r="L33" i="12"/>
  <c r="AB33" i="12"/>
  <c r="AR33" i="12"/>
  <c r="AJ34" i="12"/>
  <c r="L40" i="12"/>
  <c r="AB40" i="12"/>
  <c r="AR40" i="12"/>
  <c r="D41" i="12"/>
  <c r="AV45" i="12"/>
  <c r="T14" i="12"/>
  <c r="AJ14" i="12"/>
  <c r="AN15" i="12"/>
  <c r="T18" i="12"/>
  <c r="AJ18" i="12"/>
  <c r="T22" i="12"/>
  <c r="AJ22" i="12"/>
  <c r="AB29" i="12"/>
  <c r="AR29" i="12"/>
  <c r="AN34" i="12"/>
  <c r="P40" i="12"/>
  <c r="AF40" i="12"/>
  <c r="H14" i="12"/>
  <c r="X14" i="12"/>
  <c r="T16" i="12"/>
  <c r="X18" i="12"/>
  <c r="AN18" i="12"/>
  <c r="H22" i="12"/>
  <c r="X22" i="12"/>
  <c r="AF29" i="12"/>
  <c r="T31" i="12"/>
  <c r="L32" i="12"/>
  <c r="AB32" i="12"/>
  <c r="T33" i="12"/>
  <c r="AB34" i="12"/>
  <c r="T40" i="12"/>
  <c r="AB18" i="12"/>
  <c r="AV45" i="11"/>
  <c r="AV19" i="11"/>
  <c r="AU59" i="11"/>
  <c r="AV25" i="11"/>
  <c r="AV21" i="11"/>
  <c r="AV37" i="11"/>
  <c r="AT54" i="11"/>
  <c r="AT55" i="11"/>
  <c r="AV30" i="11"/>
  <c r="AV26" i="11"/>
  <c r="AU55" i="11"/>
  <c r="AU54" i="11"/>
  <c r="AV34" i="11"/>
  <c r="AV20" i="11"/>
  <c r="AN41" i="11"/>
  <c r="X41" i="11"/>
  <c r="AR41" i="11"/>
  <c r="AB41" i="11"/>
  <c r="AJ41" i="11"/>
  <c r="AF41" i="11"/>
  <c r="T16" i="11"/>
  <c r="AJ16" i="11"/>
  <c r="T31" i="11"/>
  <c r="AJ31" i="11"/>
  <c r="H16" i="11"/>
  <c r="AN16" i="11"/>
  <c r="AJ29" i="11"/>
  <c r="H31" i="11"/>
  <c r="X31" i="11"/>
  <c r="H33" i="11"/>
  <c r="X33" i="11"/>
  <c r="H40" i="11"/>
  <c r="X40" i="11"/>
  <c r="AN40" i="11"/>
  <c r="P14" i="11"/>
  <c r="AF14" i="11"/>
  <c r="AJ15" i="11"/>
  <c r="AV15" i="11" s="1"/>
  <c r="L16" i="11"/>
  <c r="AB16" i="11"/>
  <c r="AR16" i="11"/>
  <c r="P18" i="11"/>
  <c r="AF18" i="11"/>
  <c r="AB20" i="11"/>
  <c r="P22" i="11"/>
  <c r="AF22" i="11"/>
  <c r="X29" i="11"/>
  <c r="AN29" i="11"/>
  <c r="L31" i="11"/>
  <c r="AB31" i="11"/>
  <c r="AR31" i="11"/>
  <c r="T32" i="11"/>
  <c r="L33" i="11"/>
  <c r="AB33" i="11"/>
  <c r="AR33" i="11"/>
  <c r="AJ34" i="11"/>
  <c r="L40" i="11"/>
  <c r="AB40" i="11"/>
  <c r="AR40" i="11"/>
  <c r="T33" i="11"/>
  <c r="AJ33" i="11"/>
  <c r="T40" i="11"/>
  <c r="AJ40" i="11"/>
  <c r="X16" i="11"/>
  <c r="AB18" i="11"/>
  <c r="AR18" i="11"/>
  <c r="AN31" i="11"/>
  <c r="AN33" i="11"/>
  <c r="T14" i="11"/>
  <c r="P16" i="11"/>
  <c r="T18" i="11"/>
  <c r="T22" i="11"/>
  <c r="AB29" i="11"/>
  <c r="P31" i="11"/>
  <c r="P33" i="11"/>
  <c r="P40" i="11"/>
  <c r="AU59" i="10"/>
  <c r="AV21" i="10"/>
  <c r="AT55" i="10"/>
  <c r="AV30" i="10"/>
  <c r="AV19" i="10"/>
  <c r="AU55" i="10"/>
  <c r="AT54" i="10"/>
  <c r="AT56" i="10" s="1"/>
  <c r="AU54" i="10"/>
  <c r="P18" i="10"/>
  <c r="AF18" i="10"/>
  <c r="AB20" i="10"/>
  <c r="AR20" i="10"/>
  <c r="X29" i="10"/>
  <c r="AN29" i="10"/>
  <c r="T32" i="10"/>
  <c r="AJ32" i="10"/>
  <c r="AJ34" i="10"/>
  <c r="L40" i="10"/>
  <c r="AB40" i="10"/>
  <c r="AR40" i="10"/>
  <c r="D41" i="10"/>
  <c r="AV45" i="10"/>
  <c r="AB18" i="10"/>
  <c r="AJ29" i="10"/>
  <c r="AJ15" i="10"/>
  <c r="T14" i="10"/>
  <c r="AJ14" i="10"/>
  <c r="T18" i="10"/>
  <c r="AJ18" i="10"/>
  <c r="P20" i="10"/>
  <c r="AF20" i="10"/>
  <c r="T22" i="10"/>
  <c r="AJ22" i="10"/>
  <c r="AJ28" i="10"/>
  <c r="AB29" i="10"/>
  <c r="AR29" i="10"/>
  <c r="P31" i="10"/>
  <c r="AF31" i="10"/>
  <c r="H32" i="10"/>
  <c r="X32" i="10"/>
  <c r="AN32" i="10"/>
  <c r="P33" i="10"/>
  <c r="AF33" i="10"/>
  <c r="X34" i="10"/>
  <c r="AN34" i="10"/>
  <c r="P40" i="10"/>
  <c r="AF40" i="10"/>
  <c r="AR18" i="10"/>
  <c r="AN15" i="10"/>
  <c r="H14" i="10"/>
  <c r="X14" i="10"/>
  <c r="T16" i="10"/>
  <c r="X18" i="10"/>
  <c r="T20" i="10"/>
  <c r="H22" i="10"/>
  <c r="X22" i="10"/>
  <c r="T31" i="10"/>
  <c r="L32" i="10"/>
  <c r="AB32" i="10"/>
  <c r="T33" i="10"/>
  <c r="AB34" i="10"/>
  <c r="T40" i="10"/>
  <c r="AT14" i="7"/>
  <c r="H58" i="17" l="1"/>
  <c r="BD55" i="17"/>
  <c r="AV34" i="12"/>
  <c r="L54" i="10"/>
  <c r="AV41" i="13"/>
  <c r="AT56" i="12"/>
  <c r="AB54" i="11"/>
  <c r="AJ54" i="11"/>
  <c r="AN54" i="11"/>
  <c r="AV34" i="10"/>
  <c r="AV31" i="12"/>
  <c r="AV28" i="10"/>
  <c r="AF54" i="11"/>
  <c r="AV32" i="11"/>
  <c r="X54" i="11"/>
  <c r="AV14" i="10"/>
  <c r="AV29" i="11"/>
  <c r="AV56" i="15"/>
  <c r="AV41" i="14"/>
  <c r="AV54" i="14" s="1"/>
  <c r="X54" i="14"/>
  <c r="AV55" i="14" s="1"/>
  <c r="AV54" i="13"/>
  <c r="X54" i="13"/>
  <c r="AV55" i="13" s="1"/>
  <c r="AV40" i="12"/>
  <c r="AV32" i="12"/>
  <c r="AV14" i="12"/>
  <c r="AV33" i="12"/>
  <c r="T54" i="12"/>
  <c r="AU56" i="12"/>
  <c r="AV22" i="12"/>
  <c r="H54" i="12"/>
  <c r="AV29" i="12"/>
  <c r="AV16" i="12"/>
  <c r="AV18" i="12"/>
  <c r="AV15" i="12"/>
  <c r="P54" i="12"/>
  <c r="AF41" i="12"/>
  <c r="AF54" i="12" s="1"/>
  <c r="AR41" i="12"/>
  <c r="AB41" i="12"/>
  <c r="AB54" i="12" s="1"/>
  <c r="AN41" i="12"/>
  <c r="X41" i="12"/>
  <c r="X54" i="12" s="1"/>
  <c r="AJ41" i="12"/>
  <c r="AR54" i="11"/>
  <c r="AT56" i="11"/>
  <c r="T54" i="11"/>
  <c r="P54" i="11"/>
  <c r="L54" i="11"/>
  <c r="AU56" i="11"/>
  <c r="AV33" i="11"/>
  <c r="AV41" i="11"/>
  <c r="AV16" i="11"/>
  <c r="AV14" i="11"/>
  <c r="AV18" i="11"/>
  <c r="AV40" i="11"/>
  <c r="AV31" i="11"/>
  <c r="H54" i="11"/>
  <c r="AV40" i="10"/>
  <c r="AV33" i="10"/>
  <c r="AV31" i="10"/>
  <c r="T54" i="10"/>
  <c r="AU56" i="10"/>
  <c r="AR41" i="10"/>
  <c r="AR54" i="10" s="1"/>
  <c r="AB41" i="10"/>
  <c r="AB54" i="10" s="1"/>
  <c r="AN41" i="10"/>
  <c r="AN54" i="10" s="1"/>
  <c r="X41" i="10"/>
  <c r="AF41" i="10"/>
  <c r="AF54" i="10" s="1"/>
  <c r="AJ41" i="10"/>
  <c r="AJ54" i="10" s="1"/>
  <c r="AV18" i="10"/>
  <c r="AV22" i="10"/>
  <c r="AV32" i="10"/>
  <c r="AV29" i="10"/>
  <c r="AV20" i="10"/>
  <c r="H54" i="10"/>
  <c r="AV16" i="10"/>
  <c r="AV15" i="10"/>
  <c r="AU61" i="9"/>
  <c r="AU60" i="9"/>
  <c r="AP59" i="9"/>
  <c r="AL59" i="9"/>
  <c r="AH59" i="9"/>
  <c r="Z59" i="9"/>
  <c r="V59" i="9"/>
  <c r="R59" i="9"/>
  <c r="N59" i="9"/>
  <c r="F59" i="9"/>
  <c r="AQ54" i="9"/>
  <c r="AP54" i="9"/>
  <c r="AM54" i="9"/>
  <c r="AL54" i="9"/>
  <c r="AI54" i="9"/>
  <c r="AH54" i="9"/>
  <c r="AE54" i="9"/>
  <c r="AD54" i="9"/>
  <c r="AA54" i="9"/>
  <c r="Z54" i="9"/>
  <c r="W54" i="9"/>
  <c r="V54" i="9"/>
  <c r="S54" i="9"/>
  <c r="R54" i="9"/>
  <c r="O54" i="9"/>
  <c r="N54" i="9"/>
  <c r="K54" i="9"/>
  <c r="J54" i="9"/>
  <c r="G54" i="9"/>
  <c r="F54" i="9"/>
  <c r="AV51" i="9"/>
  <c r="AU51" i="9"/>
  <c r="AT51" i="9"/>
  <c r="AV50" i="9"/>
  <c r="AU50" i="9"/>
  <c r="AT50" i="9"/>
  <c r="AV49" i="9"/>
  <c r="AU49" i="9"/>
  <c r="AT49" i="9"/>
  <c r="AU48" i="9"/>
  <c r="AT48" i="9"/>
  <c r="AN48" i="9"/>
  <c r="AV48" i="9" s="1"/>
  <c r="AV47" i="9"/>
  <c r="AU47" i="9"/>
  <c r="AT47" i="9"/>
  <c r="AU46" i="9"/>
  <c r="AT46" i="9"/>
  <c r="AR46" i="9"/>
  <c r="AN46" i="9"/>
  <c r="AJ46" i="9"/>
  <c r="AF46" i="9"/>
  <c r="AB46" i="9"/>
  <c r="X46" i="9"/>
  <c r="AU45" i="9"/>
  <c r="AT45" i="9"/>
  <c r="AN45" i="9"/>
  <c r="AJ45" i="9"/>
  <c r="AF45" i="9"/>
  <c r="AB45" i="9"/>
  <c r="X45" i="9"/>
  <c r="AR45" i="9" s="1"/>
  <c r="AV44" i="9"/>
  <c r="AU44" i="9"/>
  <c r="AT44" i="9"/>
  <c r="AV43" i="9"/>
  <c r="AU43" i="9"/>
  <c r="AT43" i="9"/>
  <c r="AU42" i="9"/>
  <c r="AT42" i="9"/>
  <c r="P42" i="9"/>
  <c r="AV42" i="9" s="1"/>
  <c r="AU41" i="9"/>
  <c r="AT41" i="9"/>
  <c r="AU40" i="9"/>
  <c r="AT40" i="9"/>
  <c r="D40" i="9"/>
  <c r="AJ40" i="9" s="1"/>
  <c r="AV39" i="9"/>
  <c r="AU39" i="9"/>
  <c r="AT39" i="9"/>
  <c r="AU38" i="9"/>
  <c r="AT38" i="9"/>
  <c r="AR38" i="9"/>
  <c r="AN38" i="9"/>
  <c r="AJ38" i="9"/>
  <c r="AF38" i="9"/>
  <c r="AB38" i="9"/>
  <c r="X38" i="9"/>
  <c r="T38" i="9"/>
  <c r="P38" i="9"/>
  <c r="L38" i="9"/>
  <c r="H38" i="9"/>
  <c r="AU37" i="9"/>
  <c r="AT37" i="9"/>
  <c r="AR37" i="9"/>
  <c r="AN37" i="9"/>
  <c r="AJ37" i="9"/>
  <c r="AF37" i="9"/>
  <c r="AB37" i="9"/>
  <c r="X37" i="9"/>
  <c r="T37" i="9"/>
  <c r="P37" i="9"/>
  <c r="L37" i="9"/>
  <c r="H37" i="9"/>
  <c r="AU36" i="9"/>
  <c r="AT36" i="9"/>
  <c r="T36" i="9"/>
  <c r="AV36" i="9" s="1"/>
  <c r="AV35" i="9"/>
  <c r="AU35" i="9"/>
  <c r="AT35" i="9"/>
  <c r="AU34" i="9"/>
  <c r="AT34" i="9"/>
  <c r="D34" i="9"/>
  <c r="AR34" i="9" s="1"/>
  <c r="AU33" i="9"/>
  <c r="AT33" i="9"/>
  <c r="AN33" i="9"/>
  <c r="X33" i="9"/>
  <c r="D33" i="9"/>
  <c r="AJ33" i="9" s="1"/>
  <c r="AU32" i="9"/>
  <c r="AT32" i="9"/>
  <c r="D32" i="9"/>
  <c r="AR32" i="9" s="1"/>
  <c r="AU31" i="9"/>
  <c r="AT31" i="9"/>
  <c r="AR31" i="9"/>
  <c r="AN31" i="9"/>
  <c r="AB31" i="9"/>
  <c r="X31" i="9"/>
  <c r="L31" i="9"/>
  <c r="H31" i="9"/>
  <c r="D31" i="9"/>
  <c r="AJ31" i="9" s="1"/>
  <c r="AU30" i="9"/>
  <c r="AT30" i="9"/>
  <c r="AR30" i="9"/>
  <c r="AN30" i="9"/>
  <c r="AJ30" i="9"/>
  <c r="X30" i="9"/>
  <c r="T30" i="9"/>
  <c r="P30" i="9"/>
  <c r="L30" i="9"/>
  <c r="H30" i="9"/>
  <c r="AU29" i="9"/>
  <c r="AT29" i="9"/>
  <c r="D29" i="9"/>
  <c r="AF29" i="9" s="1"/>
  <c r="AU28" i="9"/>
  <c r="AT28" i="9"/>
  <c r="D28" i="9"/>
  <c r="AN28" i="9" s="1"/>
  <c r="AV27" i="9"/>
  <c r="AU27" i="9"/>
  <c r="AT27" i="9"/>
  <c r="AU26" i="9"/>
  <c r="AT26" i="9"/>
  <c r="AR26" i="9"/>
  <c r="AN26" i="9"/>
  <c r="AJ26" i="9"/>
  <c r="AF26" i="9"/>
  <c r="AB26" i="9"/>
  <c r="X26" i="9"/>
  <c r="T26" i="9"/>
  <c r="P26" i="9"/>
  <c r="L26" i="9"/>
  <c r="H26" i="9"/>
  <c r="AU25" i="9"/>
  <c r="AT25" i="9"/>
  <c r="AR25" i="9"/>
  <c r="AN25" i="9"/>
  <c r="AJ25" i="9"/>
  <c r="AF25" i="9"/>
  <c r="AB25" i="9"/>
  <c r="X25" i="9"/>
  <c r="T25" i="9"/>
  <c r="P25" i="9"/>
  <c r="AV24" i="9"/>
  <c r="AU24" i="9"/>
  <c r="AT24" i="9"/>
  <c r="AV23" i="9"/>
  <c r="AU23" i="9"/>
  <c r="AT23" i="9"/>
  <c r="AU22" i="9"/>
  <c r="AT22" i="9"/>
  <c r="L22" i="9"/>
  <c r="D22" i="9"/>
  <c r="AN22" i="9" s="1"/>
  <c r="AU21" i="9"/>
  <c r="AT21" i="9"/>
  <c r="AR21" i="9"/>
  <c r="AN21" i="9"/>
  <c r="AJ21" i="9"/>
  <c r="AF21" i="9"/>
  <c r="AB21" i="9"/>
  <c r="X21" i="9"/>
  <c r="T21" i="9"/>
  <c r="P21" i="9"/>
  <c r="L21" i="9"/>
  <c r="H21" i="9"/>
  <c r="AU20" i="9"/>
  <c r="AT20" i="9"/>
  <c r="AN20" i="9"/>
  <c r="D20" i="9"/>
  <c r="AJ20" i="9" s="1"/>
  <c r="AU19" i="9"/>
  <c r="AT19" i="9"/>
  <c r="AR19" i="9"/>
  <c r="AN19" i="9"/>
  <c r="AJ19" i="9"/>
  <c r="AF19" i="9"/>
  <c r="AB19" i="9"/>
  <c r="X19" i="9"/>
  <c r="T19" i="9"/>
  <c r="P19" i="9"/>
  <c r="L19" i="9"/>
  <c r="H19" i="9"/>
  <c r="AU18" i="9"/>
  <c r="AT18" i="9"/>
  <c r="D18" i="9"/>
  <c r="AN18" i="9" s="1"/>
  <c r="AV17" i="9"/>
  <c r="AU17" i="9"/>
  <c r="AT17" i="9"/>
  <c r="AU16" i="9"/>
  <c r="AT16" i="9"/>
  <c r="D16" i="9"/>
  <c r="AJ16" i="9" s="1"/>
  <c r="AU15" i="9"/>
  <c r="AT15" i="9"/>
  <c r="D15" i="9"/>
  <c r="AR15" i="9" s="1"/>
  <c r="AU14" i="9"/>
  <c r="AT14" i="9"/>
  <c r="AR14" i="9"/>
  <c r="AF14" i="9"/>
  <c r="D14" i="9"/>
  <c r="AN14" i="9" s="1"/>
  <c r="AR13" i="9"/>
  <c r="AN13" i="9"/>
  <c r="AJ13" i="9"/>
  <c r="AF13" i="9"/>
  <c r="AB13" i="9"/>
  <c r="X13" i="9"/>
  <c r="T13" i="9"/>
  <c r="P13" i="9"/>
  <c r="L13" i="9"/>
  <c r="H13" i="9"/>
  <c r="F54" i="7"/>
  <c r="J54" i="7"/>
  <c r="N54" i="7"/>
  <c r="R54" i="7"/>
  <c r="V54" i="7"/>
  <c r="Z54" i="7"/>
  <c r="AD54" i="7"/>
  <c r="AH54" i="7"/>
  <c r="AL54" i="7"/>
  <c r="AP54" i="7"/>
  <c r="AT51" i="7"/>
  <c r="AT50" i="7"/>
  <c r="AT49" i="7"/>
  <c r="AT48" i="7"/>
  <c r="AT47" i="7"/>
  <c r="AT46" i="7"/>
  <c r="AT45" i="7"/>
  <c r="AT44" i="7"/>
  <c r="AT43" i="7"/>
  <c r="AT42" i="7"/>
  <c r="AT41" i="7"/>
  <c r="AT40" i="7"/>
  <c r="AT39" i="7"/>
  <c r="AT38" i="7"/>
  <c r="AT37" i="7"/>
  <c r="AT36" i="7"/>
  <c r="AT35" i="7"/>
  <c r="AT34" i="7"/>
  <c r="AT33" i="7"/>
  <c r="AT32" i="7"/>
  <c r="AT31" i="7"/>
  <c r="AT30" i="7"/>
  <c r="AT29" i="7"/>
  <c r="AT28" i="7"/>
  <c r="AT27" i="7"/>
  <c r="AT26" i="7"/>
  <c r="AT25" i="7"/>
  <c r="AT24" i="7"/>
  <c r="AT23" i="7"/>
  <c r="AT22" i="7"/>
  <c r="AT21" i="7"/>
  <c r="AT20" i="7"/>
  <c r="AT19" i="7"/>
  <c r="AT18" i="7"/>
  <c r="AT17" i="7"/>
  <c r="AT16" i="7"/>
  <c r="AT15" i="7"/>
  <c r="F54" i="6"/>
  <c r="J54" i="6"/>
  <c r="N54" i="6"/>
  <c r="R54" i="6"/>
  <c r="V54" i="6"/>
  <c r="Z54" i="6"/>
  <c r="AD54" i="6"/>
  <c r="AH54" i="6"/>
  <c r="AL54" i="6"/>
  <c r="AP54" i="6"/>
  <c r="AT51" i="6"/>
  <c r="AT50" i="6"/>
  <c r="AT49" i="6"/>
  <c r="AT48" i="6"/>
  <c r="AT47" i="6"/>
  <c r="AT46" i="6"/>
  <c r="AT45" i="6"/>
  <c r="AT44" i="6"/>
  <c r="AT43" i="6"/>
  <c r="AT42" i="6"/>
  <c r="AT41" i="6"/>
  <c r="AT40" i="6"/>
  <c r="AT39" i="6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4" i="6"/>
  <c r="AT23" i="6"/>
  <c r="AT22" i="6"/>
  <c r="AT21" i="6"/>
  <c r="AT20" i="6"/>
  <c r="AT19" i="6"/>
  <c r="AT18" i="6"/>
  <c r="AT17" i="6"/>
  <c r="AT16" i="6"/>
  <c r="AT15" i="6"/>
  <c r="AT14" i="6"/>
  <c r="AT13" i="6"/>
  <c r="F54" i="3"/>
  <c r="J54" i="3"/>
  <c r="N54" i="3"/>
  <c r="R54" i="3"/>
  <c r="V54" i="3"/>
  <c r="Z54" i="3"/>
  <c r="AD54" i="3"/>
  <c r="AH54" i="3"/>
  <c r="AL54" i="3"/>
  <c r="AP54" i="3"/>
  <c r="AP54" i="2"/>
  <c r="AL54" i="2"/>
  <c r="AH54" i="2"/>
  <c r="AD54" i="2"/>
  <c r="Z54" i="2"/>
  <c r="V54" i="2"/>
  <c r="R54" i="2"/>
  <c r="N54" i="2"/>
  <c r="J54" i="2"/>
  <c r="F54" i="2"/>
  <c r="AT51" i="2"/>
  <c r="AT50" i="2"/>
  <c r="AT49" i="2"/>
  <c r="AT48" i="2"/>
  <c r="AT47" i="2"/>
  <c r="AT46" i="2"/>
  <c r="AT45" i="2"/>
  <c r="AT44" i="2"/>
  <c r="AT42" i="2"/>
  <c r="AT41" i="2"/>
  <c r="AT40" i="2"/>
  <c r="AT39" i="2"/>
  <c r="AT38" i="2"/>
  <c r="AT37" i="2"/>
  <c r="AT36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6" i="2"/>
  <c r="AT15" i="2"/>
  <c r="AT14" i="2"/>
  <c r="AP54" i="1"/>
  <c r="AL54" i="1"/>
  <c r="AH54" i="1"/>
  <c r="AD54" i="1"/>
  <c r="Z54" i="1"/>
  <c r="V54" i="1"/>
  <c r="R54" i="1"/>
  <c r="N54" i="1"/>
  <c r="J54" i="1"/>
  <c r="F54" i="1"/>
  <c r="AT1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61" i="3"/>
  <c r="AT60" i="3"/>
  <c r="AT51" i="3"/>
  <c r="AT50" i="3"/>
  <c r="AT49" i="3"/>
  <c r="AT48" i="3"/>
  <c r="AT47" i="3"/>
  <c r="AT46" i="3"/>
  <c r="AT45" i="3"/>
  <c r="AT44" i="3"/>
  <c r="AT43" i="3"/>
  <c r="AT42" i="3"/>
  <c r="AT41" i="3"/>
  <c r="AT40" i="3"/>
  <c r="AT39" i="3"/>
  <c r="AT38" i="3"/>
  <c r="AT37" i="3"/>
  <c r="AT36" i="3"/>
  <c r="AT35" i="3"/>
  <c r="AT34" i="3"/>
  <c r="AT33" i="3"/>
  <c r="AT32" i="3"/>
  <c r="AT31" i="3"/>
  <c r="AT30" i="3"/>
  <c r="AT29" i="3"/>
  <c r="AT28" i="3"/>
  <c r="AT27" i="3"/>
  <c r="AT26" i="3"/>
  <c r="AT25" i="3"/>
  <c r="AT24" i="3"/>
  <c r="AT23" i="3"/>
  <c r="AT22" i="3"/>
  <c r="AT21" i="3"/>
  <c r="AT20" i="3"/>
  <c r="AT19" i="3"/>
  <c r="AT18" i="3"/>
  <c r="AT17" i="3"/>
  <c r="AT16" i="3"/>
  <c r="AT15" i="3"/>
  <c r="AT14" i="3"/>
  <c r="AT13" i="3"/>
  <c r="T19" i="7"/>
  <c r="AU60" i="7"/>
  <c r="AP59" i="7"/>
  <c r="AL59" i="7"/>
  <c r="AH59" i="7"/>
  <c r="Z59" i="7"/>
  <c r="V59" i="7"/>
  <c r="R59" i="7"/>
  <c r="N59" i="7"/>
  <c r="F59" i="7"/>
  <c r="AQ54" i="7"/>
  <c r="AM54" i="7"/>
  <c r="AI54" i="7"/>
  <c r="AE54" i="7"/>
  <c r="AA54" i="7"/>
  <c r="W54" i="7"/>
  <c r="S54" i="7"/>
  <c r="O54" i="7"/>
  <c r="K54" i="7"/>
  <c r="G54" i="7"/>
  <c r="AV51" i="7"/>
  <c r="AU51" i="7"/>
  <c r="AV50" i="7"/>
  <c r="AU50" i="7"/>
  <c r="AV49" i="7"/>
  <c r="AU49" i="7"/>
  <c r="AU48" i="7"/>
  <c r="AN48" i="7"/>
  <c r="AV48" i="7" s="1"/>
  <c r="AV47" i="7"/>
  <c r="AU47" i="7"/>
  <c r="AU46" i="7"/>
  <c r="AR46" i="7"/>
  <c r="AN46" i="7"/>
  <c r="AJ46" i="7"/>
  <c r="AF46" i="7"/>
  <c r="AV46" i="7" s="1"/>
  <c r="AB46" i="7"/>
  <c r="X46" i="7"/>
  <c r="AU45" i="7"/>
  <c r="AR45" i="7"/>
  <c r="AN45" i="7"/>
  <c r="AJ45" i="7"/>
  <c r="AF45" i="7"/>
  <c r="AB45" i="7"/>
  <c r="X45" i="7"/>
  <c r="AV44" i="7"/>
  <c r="AU44" i="7"/>
  <c r="AV43" i="7"/>
  <c r="AU43" i="7"/>
  <c r="AU42" i="7"/>
  <c r="P42" i="7"/>
  <c r="AV42" i="7" s="1"/>
  <c r="AU41" i="7"/>
  <c r="AU40" i="7"/>
  <c r="P40" i="7"/>
  <c r="D40" i="7"/>
  <c r="AR40" i="7" s="1"/>
  <c r="AV39" i="7"/>
  <c r="AU39" i="7"/>
  <c r="AU38" i="7"/>
  <c r="AR38" i="7"/>
  <c r="AN38" i="7"/>
  <c r="AJ38" i="7"/>
  <c r="AF38" i="7"/>
  <c r="AB38" i="7"/>
  <c r="X38" i="7"/>
  <c r="T38" i="7"/>
  <c r="P38" i="7"/>
  <c r="L38" i="7"/>
  <c r="H38" i="7"/>
  <c r="AU37" i="7"/>
  <c r="AR37" i="7"/>
  <c r="AN37" i="7"/>
  <c r="AJ37" i="7"/>
  <c r="AF37" i="7"/>
  <c r="AB37" i="7"/>
  <c r="X37" i="7"/>
  <c r="T37" i="7"/>
  <c r="P37" i="7"/>
  <c r="L37" i="7"/>
  <c r="H37" i="7"/>
  <c r="AU36" i="7"/>
  <c r="T36" i="7"/>
  <c r="AV36" i="7" s="1"/>
  <c r="AV35" i="7"/>
  <c r="AU35" i="7"/>
  <c r="AU34" i="7"/>
  <c r="D34" i="7"/>
  <c r="AR34" i="7" s="1"/>
  <c r="AU33" i="7"/>
  <c r="D33" i="7"/>
  <c r="AF33" i="7" s="1"/>
  <c r="AU32" i="7"/>
  <c r="D32" i="7"/>
  <c r="AJ32" i="7" s="1"/>
  <c r="AU31" i="7"/>
  <c r="AR31" i="7"/>
  <c r="AN31" i="7"/>
  <c r="AF31" i="7"/>
  <c r="AB31" i="7"/>
  <c r="X31" i="7"/>
  <c r="P31" i="7"/>
  <c r="L31" i="7"/>
  <c r="D31" i="7"/>
  <c r="AJ31" i="7" s="1"/>
  <c r="AU30" i="7"/>
  <c r="AR30" i="7"/>
  <c r="AN30" i="7"/>
  <c r="AJ30" i="7"/>
  <c r="AF30" i="7"/>
  <c r="AB30" i="7"/>
  <c r="X30" i="7"/>
  <c r="T30" i="7"/>
  <c r="P30" i="7"/>
  <c r="L30" i="7"/>
  <c r="H30" i="7"/>
  <c r="AU29" i="7"/>
  <c r="AF29" i="7"/>
  <c r="D29" i="7"/>
  <c r="AR29" i="7" s="1"/>
  <c r="AU28" i="7"/>
  <c r="D28" i="7"/>
  <c r="AR28" i="7" s="1"/>
  <c r="AV27" i="7"/>
  <c r="AU27" i="7"/>
  <c r="AU26" i="7"/>
  <c r="AR26" i="7"/>
  <c r="AN26" i="7"/>
  <c r="AJ26" i="7"/>
  <c r="AF26" i="7"/>
  <c r="AB26" i="7"/>
  <c r="X26" i="7"/>
  <c r="T26" i="7"/>
  <c r="P26" i="7"/>
  <c r="L26" i="7"/>
  <c r="H26" i="7"/>
  <c r="AU25" i="7"/>
  <c r="AR25" i="7"/>
  <c r="AN25" i="7"/>
  <c r="AJ25" i="7"/>
  <c r="AF25" i="7"/>
  <c r="AB25" i="7"/>
  <c r="X25" i="7"/>
  <c r="T25" i="7"/>
  <c r="P25" i="7"/>
  <c r="AV24" i="7"/>
  <c r="AU24" i="7"/>
  <c r="AV23" i="7"/>
  <c r="AU23" i="7"/>
  <c r="AU22" i="7"/>
  <c r="AR22" i="7"/>
  <c r="D22" i="7"/>
  <c r="AJ22" i="7" s="1"/>
  <c r="AU21" i="7"/>
  <c r="AR21" i="7"/>
  <c r="AN21" i="7"/>
  <c r="AJ21" i="7"/>
  <c r="AF21" i="7"/>
  <c r="AB21" i="7"/>
  <c r="X21" i="7"/>
  <c r="T21" i="7"/>
  <c r="P21" i="7"/>
  <c r="L21" i="7"/>
  <c r="H21" i="7"/>
  <c r="AU20" i="7"/>
  <c r="D20" i="7"/>
  <c r="AR20" i="7" s="1"/>
  <c r="AU19" i="7"/>
  <c r="AR19" i="7"/>
  <c r="AN19" i="7"/>
  <c r="AJ19" i="7"/>
  <c r="AF19" i="7"/>
  <c r="AB19" i="7"/>
  <c r="X19" i="7"/>
  <c r="P19" i="7"/>
  <c r="L19" i="7"/>
  <c r="H19" i="7"/>
  <c r="AU18" i="7"/>
  <c r="D18" i="7"/>
  <c r="AN18" i="7" s="1"/>
  <c r="AV17" i="7"/>
  <c r="AU17" i="7"/>
  <c r="AU16" i="7"/>
  <c r="AF16" i="7"/>
  <c r="P16" i="7"/>
  <c r="D16" i="7"/>
  <c r="AR16" i="7" s="1"/>
  <c r="AU15" i="7"/>
  <c r="AR15" i="7"/>
  <c r="AU14" i="7"/>
  <c r="D14" i="7"/>
  <c r="AJ14" i="7" s="1"/>
  <c r="AR13" i="7"/>
  <c r="AN13" i="7"/>
  <c r="AJ13" i="7"/>
  <c r="AF13" i="7"/>
  <c r="AB13" i="7"/>
  <c r="X13" i="7"/>
  <c r="T13" i="7"/>
  <c r="P13" i="7"/>
  <c r="L13" i="7"/>
  <c r="H13" i="7"/>
  <c r="AU60" i="6"/>
  <c r="AP59" i="6"/>
  <c r="AL59" i="6"/>
  <c r="AH59" i="6"/>
  <c r="Z59" i="6"/>
  <c r="V59" i="6"/>
  <c r="R59" i="6"/>
  <c r="N59" i="6"/>
  <c r="F59" i="6"/>
  <c r="AQ54" i="6"/>
  <c r="AM54" i="6"/>
  <c r="AI54" i="6"/>
  <c r="AE54" i="6"/>
  <c r="AA54" i="6"/>
  <c r="W54" i="6"/>
  <c r="S54" i="6"/>
  <c r="O54" i="6"/>
  <c r="K54" i="6"/>
  <c r="G54" i="6"/>
  <c r="AV51" i="6"/>
  <c r="AU51" i="6"/>
  <c r="AV50" i="6"/>
  <c r="AU50" i="6"/>
  <c r="AV49" i="6"/>
  <c r="AU49" i="6"/>
  <c r="AU48" i="6"/>
  <c r="AN48" i="6"/>
  <c r="AV48" i="6" s="1"/>
  <c r="AV47" i="6"/>
  <c r="AU47" i="6"/>
  <c r="AU46" i="6"/>
  <c r="AR46" i="6"/>
  <c r="AN46" i="6"/>
  <c r="AJ46" i="6"/>
  <c r="AF46" i="6"/>
  <c r="AB46" i="6"/>
  <c r="X46" i="6"/>
  <c r="AU45" i="6"/>
  <c r="AN45" i="6"/>
  <c r="AJ45" i="6"/>
  <c r="AF45" i="6"/>
  <c r="AB45" i="6"/>
  <c r="X45" i="6"/>
  <c r="AR45" i="6" s="1"/>
  <c r="AV44" i="6"/>
  <c r="AU44" i="6"/>
  <c r="AV43" i="6"/>
  <c r="AU43" i="6"/>
  <c r="AU42" i="6"/>
  <c r="P42" i="6"/>
  <c r="AV42" i="6" s="1"/>
  <c r="AU41" i="6"/>
  <c r="AU40" i="6"/>
  <c r="D40" i="6"/>
  <c r="AF40" i="6" s="1"/>
  <c r="AV39" i="6"/>
  <c r="AU39" i="6"/>
  <c r="AU38" i="6"/>
  <c r="AR38" i="6"/>
  <c r="AN38" i="6"/>
  <c r="AJ38" i="6"/>
  <c r="AF38" i="6"/>
  <c r="AB38" i="6"/>
  <c r="X38" i="6"/>
  <c r="T38" i="6"/>
  <c r="P38" i="6"/>
  <c r="L38" i="6"/>
  <c r="H38" i="6"/>
  <c r="AU37" i="6"/>
  <c r="AR37" i="6"/>
  <c r="AN37" i="6"/>
  <c r="AJ37" i="6"/>
  <c r="AF37" i="6"/>
  <c r="AB37" i="6"/>
  <c r="X37" i="6"/>
  <c r="T37" i="6"/>
  <c r="P37" i="6"/>
  <c r="L37" i="6"/>
  <c r="H37" i="6"/>
  <c r="AU36" i="6"/>
  <c r="T36" i="6"/>
  <c r="AV36" i="6" s="1"/>
  <c r="AV35" i="6"/>
  <c r="AU35" i="6"/>
  <c r="AU34" i="6"/>
  <c r="D34" i="6"/>
  <c r="AF34" i="6" s="1"/>
  <c r="AU33" i="6"/>
  <c r="AR33" i="6"/>
  <c r="AN33" i="6"/>
  <c r="AF33" i="6"/>
  <c r="AB33" i="6"/>
  <c r="X33" i="6"/>
  <c r="P33" i="6"/>
  <c r="L33" i="6"/>
  <c r="H33" i="6"/>
  <c r="D33" i="6"/>
  <c r="AJ33" i="6" s="1"/>
  <c r="AU32" i="6"/>
  <c r="D32" i="6"/>
  <c r="AN32" i="6" s="1"/>
  <c r="AU31" i="6"/>
  <c r="AF31" i="6"/>
  <c r="D31" i="6"/>
  <c r="AR31" i="6" s="1"/>
  <c r="AU30" i="6"/>
  <c r="AR30" i="6"/>
  <c r="AN30" i="6"/>
  <c r="AJ30" i="6"/>
  <c r="AF30" i="6"/>
  <c r="AB30" i="6"/>
  <c r="X30" i="6"/>
  <c r="T30" i="6"/>
  <c r="P30" i="6"/>
  <c r="H30" i="6"/>
  <c r="AU29" i="6"/>
  <c r="D29" i="6"/>
  <c r="AF29" i="6" s="1"/>
  <c r="AU28" i="6"/>
  <c r="D28" i="6"/>
  <c r="AJ28" i="6" s="1"/>
  <c r="AV27" i="6"/>
  <c r="AU27" i="6"/>
  <c r="AU26" i="6"/>
  <c r="AR26" i="6"/>
  <c r="AN26" i="6"/>
  <c r="AJ26" i="6"/>
  <c r="AF26" i="6"/>
  <c r="AB26" i="6"/>
  <c r="X26" i="6"/>
  <c r="T26" i="6"/>
  <c r="P26" i="6"/>
  <c r="L26" i="6"/>
  <c r="H26" i="6"/>
  <c r="AV26" i="6" s="1"/>
  <c r="AU25" i="6"/>
  <c r="AR25" i="6"/>
  <c r="AN25" i="6"/>
  <c r="AJ25" i="6"/>
  <c r="AF25" i="6"/>
  <c r="AB25" i="6"/>
  <c r="X25" i="6"/>
  <c r="T25" i="6"/>
  <c r="P25" i="6"/>
  <c r="AV24" i="6"/>
  <c r="AU24" i="6"/>
  <c r="AV23" i="6"/>
  <c r="AU23" i="6"/>
  <c r="AU22" i="6"/>
  <c r="AF22" i="6"/>
  <c r="P22" i="6"/>
  <c r="D22" i="6"/>
  <c r="AR22" i="6" s="1"/>
  <c r="AU21" i="6"/>
  <c r="AR21" i="6"/>
  <c r="AN21" i="6"/>
  <c r="AJ21" i="6"/>
  <c r="AF21" i="6"/>
  <c r="AB21" i="6"/>
  <c r="X21" i="6"/>
  <c r="T21" i="6"/>
  <c r="P21" i="6"/>
  <c r="L21" i="6"/>
  <c r="H21" i="6"/>
  <c r="AU20" i="6"/>
  <c r="D20" i="6"/>
  <c r="AR20" i="6" s="1"/>
  <c r="AU19" i="6"/>
  <c r="AR19" i="6"/>
  <c r="AN19" i="6"/>
  <c r="AJ19" i="6"/>
  <c r="AF19" i="6"/>
  <c r="AB19" i="6"/>
  <c r="X19" i="6"/>
  <c r="T19" i="6"/>
  <c r="P19" i="6"/>
  <c r="L19" i="6"/>
  <c r="H19" i="6"/>
  <c r="AU18" i="6"/>
  <c r="D18" i="6"/>
  <c r="AR18" i="6" s="1"/>
  <c r="AV17" i="6"/>
  <c r="AU17" i="6"/>
  <c r="AU16" i="6"/>
  <c r="D16" i="6"/>
  <c r="AF16" i="6" s="1"/>
  <c r="AU15" i="6"/>
  <c r="D15" i="6"/>
  <c r="AJ15" i="6" s="1"/>
  <c r="AU14" i="6"/>
  <c r="AF14" i="6"/>
  <c r="P14" i="6"/>
  <c r="D14" i="6"/>
  <c r="AR14" i="6" s="1"/>
  <c r="AU13" i="6"/>
  <c r="AR13" i="6"/>
  <c r="AN13" i="6"/>
  <c r="AJ13" i="6"/>
  <c r="AF13" i="6"/>
  <c r="AB13" i="6"/>
  <c r="X13" i="6"/>
  <c r="T13" i="6"/>
  <c r="P13" i="6"/>
  <c r="L13" i="6"/>
  <c r="H13" i="6"/>
  <c r="AV13" i="6" s="1"/>
  <c r="P42" i="3"/>
  <c r="P38" i="3"/>
  <c r="H83" i="17" l="1"/>
  <c r="BD84" i="17" s="1"/>
  <c r="BD58" i="17"/>
  <c r="BD83" i="17" s="1"/>
  <c r="AJ15" i="7"/>
  <c r="AF20" i="6"/>
  <c r="AT54" i="6"/>
  <c r="AT54" i="7"/>
  <c r="AV46" i="9"/>
  <c r="AN15" i="7"/>
  <c r="AF34" i="7"/>
  <c r="AF40" i="7"/>
  <c r="T18" i="6"/>
  <c r="P20" i="6"/>
  <c r="AF18" i="6"/>
  <c r="T20" i="6"/>
  <c r="AN28" i="6"/>
  <c r="AV28" i="6" s="1"/>
  <c r="AV38" i="7"/>
  <c r="AJ18" i="6"/>
  <c r="X20" i="6"/>
  <c r="AR28" i="6"/>
  <c r="P31" i="6"/>
  <c r="AT54" i="2"/>
  <c r="X20" i="9"/>
  <c r="AF34" i="9"/>
  <c r="P18" i="6"/>
  <c r="P22" i="9"/>
  <c r="AN20" i="6"/>
  <c r="H14" i="7"/>
  <c r="P20" i="7"/>
  <c r="AJ20" i="6"/>
  <c r="AF22" i="9"/>
  <c r="P32" i="9"/>
  <c r="AT54" i="3"/>
  <c r="P16" i="9"/>
  <c r="AR22" i="9"/>
  <c r="AF32" i="9"/>
  <c r="AV38" i="9"/>
  <c r="H40" i="9"/>
  <c r="AR15" i="6"/>
  <c r="AB32" i="6"/>
  <c r="X14" i="7"/>
  <c r="AJ20" i="7"/>
  <c r="P22" i="7"/>
  <c r="X32" i="7"/>
  <c r="X16" i="9"/>
  <c r="X40" i="9"/>
  <c r="AF32" i="6"/>
  <c r="X22" i="7"/>
  <c r="AB16" i="9"/>
  <c r="AN40" i="9"/>
  <c r="AB14" i="7"/>
  <c r="AJ28" i="7"/>
  <c r="L14" i="9"/>
  <c r="AF16" i="9"/>
  <c r="AR28" i="9"/>
  <c r="H16" i="9"/>
  <c r="AB22" i="9"/>
  <c r="P32" i="6"/>
  <c r="AF20" i="7"/>
  <c r="L22" i="7"/>
  <c r="L32" i="7"/>
  <c r="AF14" i="7"/>
  <c r="AB22" i="7"/>
  <c r="AN32" i="7"/>
  <c r="AN14" i="7"/>
  <c r="AF22" i="7"/>
  <c r="AN28" i="7"/>
  <c r="AR32" i="7"/>
  <c r="P14" i="9"/>
  <c r="AN16" i="9"/>
  <c r="H33" i="9"/>
  <c r="AV37" i="9"/>
  <c r="L32" i="6"/>
  <c r="L14" i="7"/>
  <c r="T20" i="7"/>
  <c r="H22" i="7"/>
  <c r="H32" i="7"/>
  <c r="L16" i="9"/>
  <c r="AN15" i="6"/>
  <c r="AV15" i="6" s="1"/>
  <c r="P14" i="7"/>
  <c r="AB32" i="7"/>
  <c r="AR32" i="6"/>
  <c r="AR14" i="7"/>
  <c r="AN22" i="7"/>
  <c r="H31" i="7"/>
  <c r="AB14" i="9"/>
  <c r="AR16" i="9"/>
  <c r="L33" i="9"/>
  <c r="AT54" i="1"/>
  <c r="AV56" i="14"/>
  <c r="AV56" i="13"/>
  <c r="AV55" i="12"/>
  <c r="AV41" i="12"/>
  <c r="AV55" i="11"/>
  <c r="AV54" i="11"/>
  <c r="AV41" i="10"/>
  <c r="AV54" i="10" s="1"/>
  <c r="X54" i="10"/>
  <c r="AV55" i="10" s="1"/>
  <c r="AV30" i="9"/>
  <c r="AU59" i="9"/>
  <c r="AV25" i="9"/>
  <c r="AV19" i="9"/>
  <c r="AT55" i="9"/>
  <c r="AV26" i="9"/>
  <c r="AV21" i="9"/>
  <c r="AU55" i="9"/>
  <c r="AT54" i="9"/>
  <c r="AT56" i="9" s="1"/>
  <c r="AU54" i="9"/>
  <c r="AB18" i="9"/>
  <c r="AR18" i="9"/>
  <c r="AJ29" i="9"/>
  <c r="AJ15" i="9"/>
  <c r="AV15" i="9" s="1"/>
  <c r="P18" i="9"/>
  <c r="AF18" i="9"/>
  <c r="AB20" i="9"/>
  <c r="AR20" i="9"/>
  <c r="X29" i="9"/>
  <c r="AN29" i="9"/>
  <c r="T32" i="9"/>
  <c r="AJ32" i="9"/>
  <c r="AB33" i="9"/>
  <c r="AR33" i="9"/>
  <c r="AJ34" i="9"/>
  <c r="L40" i="9"/>
  <c r="AB40" i="9"/>
  <c r="AR40" i="9"/>
  <c r="D41" i="9"/>
  <c r="AV45" i="9"/>
  <c r="T14" i="9"/>
  <c r="AJ14" i="9"/>
  <c r="AN15" i="9"/>
  <c r="T18" i="9"/>
  <c r="AJ18" i="9"/>
  <c r="P20" i="9"/>
  <c r="AF20" i="9"/>
  <c r="T22" i="9"/>
  <c r="AJ22" i="9"/>
  <c r="AJ28" i="9"/>
  <c r="AV28" i="9" s="1"/>
  <c r="AB29" i="9"/>
  <c r="AR29" i="9"/>
  <c r="P31" i="9"/>
  <c r="AF31" i="9"/>
  <c r="H32" i="9"/>
  <c r="X32" i="9"/>
  <c r="AN32" i="9"/>
  <c r="P33" i="9"/>
  <c r="AF33" i="9"/>
  <c r="X34" i="9"/>
  <c r="AN34" i="9"/>
  <c r="P40" i="9"/>
  <c r="AF40" i="9"/>
  <c r="H14" i="9"/>
  <c r="X14" i="9"/>
  <c r="T16" i="9"/>
  <c r="X18" i="9"/>
  <c r="T20" i="9"/>
  <c r="H22" i="9"/>
  <c r="X22" i="9"/>
  <c r="T31" i="9"/>
  <c r="L32" i="9"/>
  <c r="L54" i="9" s="1"/>
  <c r="AB32" i="9"/>
  <c r="T33" i="9"/>
  <c r="AB34" i="9"/>
  <c r="T40" i="9"/>
  <c r="AT55" i="7"/>
  <c r="AT56" i="7" s="1"/>
  <c r="AT55" i="6"/>
  <c r="AT55" i="3"/>
  <c r="AT55" i="2"/>
  <c r="AT55" i="1"/>
  <c r="AU59" i="7"/>
  <c r="AV45" i="7"/>
  <c r="AV25" i="7"/>
  <c r="AV37" i="7"/>
  <c r="AV30" i="7"/>
  <c r="AU55" i="7"/>
  <c r="AU54" i="7"/>
  <c r="AV19" i="7"/>
  <c r="AV26" i="7"/>
  <c r="AV21" i="7"/>
  <c r="AB18" i="7"/>
  <c r="AR18" i="7"/>
  <c r="AJ33" i="7"/>
  <c r="T16" i="7"/>
  <c r="AJ16" i="7"/>
  <c r="P18" i="7"/>
  <c r="AF18" i="7"/>
  <c r="H33" i="7"/>
  <c r="AJ40" i="7"/>
  <c r="T14" i="7"/>
  <c r="H16" i="7"/>
  <c r="X16" i="7"/>
  <c r="AN16" i="7"/>
  <c r="T18" i="7"/>
  <c r="AJ18" i="7"/>
  <c r="X20" i="7"/>
  <c r="AN20" i="7"/>
  <c r="T22" i="7"/>
  <c r="X29" i="7"/>
  <c r="AN29" i="7"/>
  <c r="T31" i="7"/>
  <c r="AV31" i="7" s="1"/>
  <c r="P32" i="7"/>
  <c r="AF32" i="7"/>
  <c r="L33" i="7"/>
  <c r="AB33" i="7"/>
  <c r="AR33" i="7"/>
  <c r="X34" i="7"/>
  <c r="AN34" i="7"/>
  <c r="H40" i="7"/>
  <c r="X40" i="7"/>
  <c r="AN40" i="7"/>
  <c r="D41" i="7"/>
  <c r="T33" i="7"/>
  <c r="AJ29" i="7"/>
  <c r="X33" i="7"/>
  <c r="AN33" i="7"/>
  <c r="AJ34" i="7"/>
  <c r="T40" i="7"/>
  <c r="L16" i="7"/>
  <c r="AB16" i="7"/>
  <c r="X18" i="7"/>
  <c r="AB20" i="7"/>
  <c r="AB29" i="7"/>
  <c r="T32" i="7"/>
  <c r="P33" i="7"/>
  <c r="AB34" i="7"/>
  <c r="L40" i="7"/>
  <c r="AB40" i="7"/>
  <c r="AV37" i="6"/>
  <c r="AV46" i="6"/>
  <c r="AU55" i="6"/>
  <c r="AV25" i="6"/>
  <c r="AU59" i="6"/>
  <c r="AV38" i="6"/>
  <c r="AV30" i="6"/>
  <c r="AV21" i="6"/>
  <c r="AV19" i="6"/>
  <c r="AU54" i="6"/>
  <c r="AV45" i="6"/>
  <c r="AJ34" i="6"/>
  <c r="AJ40" i="6"/>
  <c r="T14" i="6"/>
  <c r="X16" i="6"/>
  <c r="AN16" i="6"/>
  <c r="T22" i="6"/>
  <c r="AJ22" i="6"/>
  <c r="AN29" i="6"/>
  <c r="AJ31" i="6"/>
  <c r="X34" i="6"/>
  <c r="X40" i="6"/>
  <c r="D41" i="6"/>
  <c r="H14" i="6"/>
  <c r="X14" i="6"/>
  <c r="AN14" i="6"/>
  <c r="L16" i="6"/>
  <c r="AB16" i="6"/>
  <c r="AR16" i="6"/>
  <c r="X18" i="6"/>
  <c r="AN18" i="6"/>
  <c r="AB20" i="6"/>
  <c r="H22" i="6"/>
  <c r="X22" i="6"/>
  <c r="AN22" i="6"/>
  <c r="AB29" i="6"/>
  <c r="AR29" i="6"/>
  <c r="H31" i="6"/>
  <c r="X31" i="6"/>
  <c r="AN31" i="6"/>
  <c r="T32" i="6"/>
  <c r="AJ32" i="6"/>
  <c r="AB34" i="6"/>
  <c r="AR34" i="6"/>
  <c r="L40" i="6"/>
  <c r="AB40" i="6"/>
  <c r="AR40" i="6"/>
  <c r="T16" i="6"/>
  <c r="AJ16" i="6"/>
  <c r="AJ29" i="6"/>
  <c r="T40" i="6"/>
  <c r="AJ14" i="6"/>
  <c r="H16" i="6"/>
  <c r="X29" i="6"/>
  <c r="T31" i="6"/>
  <c r="AN34" i="6"/>
  <c r="H40" i="6"/>
  <c r="AN40" i="6"/>
  <c r="L14" i="6"/>
  <c r="AB14" i="6"/>
  <c r="P16" i="6"/>
  <c r="AB18" i="6"/>
  <c r="L22" i="6"/>
  <c r="AB22" i="6"/>
  <c r="L31" i="6"/>
  <c r="AB31" i="6"/>
  <c r="H32" i="6"/>
  <c r="X32" i="6"/>
  <c r="T33" i="6"/>
  <c r="AV33" i="6" s="1"/>
  <c r="P40" i="6"/>
  <c r="H13" i="3"/>
  <c r="AT56" i="6" l="1"/>
  <c r="AV20" i="6"/>
  <c r="L54" i="6"/>
  <c r="P54" i="6"/>
  <c r="AT56" i="3"/>
  <c r="AV16" i="9"/>
  <c r="AV22" i="7"/>
  <c r="AV18" i="6"/>
  <c r="AV34" i="9"/>
  <c r="AV28" i="7"/>
  <c r="AV14" i="7"/>
  <c r="L54" i="7"/>
  <c r="AV14" i="9"/>
  <c r="AV20" i="7"/>
  <c r="AV15" i="7"/>
  <c r="AV56" i="12"/>
  <c r="AV56" i="11"/>
  <c r="AV56" i="10"/>
  <c r="AV40" i="9"/>
  <c r="AV33" i="9"/>
  <c r="AV31" i="9"/>
  <c r="T54" i="9"/>
  <c r="P54" i="9"/>
  <c r="AU56" i="9"/>
  <c r="AV32" i="9"/>
  <c r="AR41" i="9"/>
  <c r="AR54" i="9" s="1"/>
  <c r="AB41" i="9"/>
  <c r="AB54" i="9" s="1"/>
  <c r="AN41" i="9"/>
  <c r="AN54" i="9" s="1"/>
  <c r="X41" i="9"/>
  <c r="AJ41" i="9"/>
  <c r="AJ54" i="9" s="1"/>
  <c r="AF41" i="9"/>
  <c r="AF54" i="9" s="1"/>
  <c r="AV20" i="9"/>
  <c r="H54" i="9"/>
  <c r="AV22" i="9"/>
  <c r="AV29" i="9"/>
  <c r="AV18" i="9"/>
  <c r="AU56" i="7"/>
  <c r="AV40" i="7"/>
  <c r="AV32" i="7"/>
  <c r="H54" i="7"/>
  <c r="AN41" i="7"/>
  <c r="AN54" i="7" s="1"/>
  <c r="X41" i="7"/>
  <c r="AR41" i="7"/>
  <c r="AR54" i="7" s="1"/>
  <c r="AB41" i="7"/>
  <c r="AB54" i="7" s="1"/>
  <c r="AJ41" i="7"/>
  <c r="AJ54" i="7" s="1"/>
  <c r="AF41" i="7"/>
  <c r="AF54" i="7" s="1"/>
  <c r="AV34" i="7"/>
  <c r="AV29" i="7"/>
  <c r="AV16" i="7"/>
  <c r="AV33" i="7"/>
  <c r="T54" i="7"/>
  <c r="AV18" i="7"/>
  <c r="P54" i="7"/>
  <c r="AU56" i="6"/>
  <c r="AV32" i="6"/>
  <c r="T54" i="6"/>
  <c r="AV31" i="6"/>
  <c r="AV40" i="6"/>
  <c r="AV16" i="6"/>
  <c r="AV22" i="6"/>
  <c r="AV34" i="6"/>
  <c r="AR41" i="6"/>
  <c r="AR54" i="6" s="1"/>
  <c r="AB41" i="6"/>
  <c r="AB54" i="6" s="1"/>
  <c r="AF41" i="6"/>
  <c r="AF54" i="6" s="1"/>
  <c r="AN41" i="6"/>
  <c r="AN54" i="6" s="1"/>
  <c r="X41" i="6"/>
  <c r="AJ41" i="6"/>
  <c r="AJ54" i="6" s="1"/>
  <c r="AV29" i="6"/>
  <c r="AV14" i="6"/>
  <c r="H54" i="6"/>
  <c r="AQ54" i="3"/>
  <c r="AU60" i="3"/>
  <c r="AV51" i="3"/>
  <c r="AU51" i="3"/>
  <c r="AV50" i="3"/>
  <c r="AU50" i="3"/>
  <c r="AV49" i="3"/>
  <c r="AU49" i="3"/>
  <c r="AU48" i="3"/>
  <c r="AV47" i="3"/>
  <c r="AU47" i="3"/>
  <c r="AU46" i="3"/>
  <c r="AU45" i="3"/>
  <c r="AV44" i="3"/>
  <c r="AU44" i="3"/>
  <c r="AV43" i="3"/>
  <c r="AU43" i="3"/>
  <c r="AV42" i="3"/>
  <c r="AU42" i="3"/>
  <c r="AU41" i="3"/>
  <c r="AU40" i="3"/>
  <c r="AV39" i="3"/>
  <c r="AU39" i="3"/>
  <c r="AU38" i="3"/>
  <c r="AU37" i="3"/>
  <c r="AU36" i="3"/>
  <c r="AV35" i="3"/>
  <c r="AU35" i="3"/>
  <c r="AU34" i="3"/>
  <c r="AU33" i="3"/>
  <c r="AU32" i="3"/>
  <c r="AU31" i="3"/>
  <c r="AU30" i="3"/>
  <c r="AU29" i="3"/>
  <c r="AU28" i="3"/>
  <c r="AV27" i="3"/>
  <c r="AU27" i="3"/>
  <c r="AU26" i="3"/>
  <c r="AU25" i="3"/>
  <c r="AV24" i="3"/>
  <c r="AU24" i="3"/>
  <c r="AV23" i="3"/>
  <c r="AU23" i="3"/>
  <c r="AU22" i="3"/>
  <c r="AU21" i="3"/>
  <c r="AU20" i="3"/>
  <c r="AU19" i="3"/>
  <c r="AU18" i="3"/>
  <c r="AV17" i="3"/>
  <c r="AU17" i="3"/>
  <c r="AU16" i="3"/>
  <c r="AU15" i="3"/>
  <c r="AU14" i="3"/>
  <c r="AH59" i="2"/>
  <c r="Z59" i="2"/>
  <c r="S54" i="2"/>
  <c r="AU45" i="2"/>
  <c r="AQ54" i="2"/>
  <c r="AM54" i="2"/>
  <c r="AI54" i="2"/>
  <c r="AE54" i="2"/>
  <c r="AA54" i="2"/>
  <c r="W54" i="2"/>
  <c r="O54" i="2"/>
  <c r="K54" i="2"/>
  <c r="G54" i="2"/>
  <c r="AV51" i="2"/>
  <c r="AU51" i="2"/>
  <c r="AV50" i="2"/>
  <c r="AU50" i="2"/>
  <c r="AV49" i="2"/>
  <c r="AU49" i="2"/>
  <c r="AU48" i="2"/>
  <c r="AV47" i="2"/>
  <c r="AU47" i="2"/>
  <c r="AU46" i="2"/>
  <c r="AV44" i="2"/>
  <c r="AU44" i="2"/>
  <c r="AV42" i="2"/>
  <c r="AU42" i="2"/>
  <c r="AU41" i="2"/>
  <c r="AU40" i="2"/>
  <c r="AV39" i="2"/>
  <c r="AU39" i="2"/>
  <c r="AU38" i="2"/>
  <c r="AU37" i="2"/>
  <c r="AU36" i="2"/>
  <c r="AV35" i="2"/>
  <c r="AU35" i="2"/>
  <c r="AU34" i="2"/>
  <c r="AU33" i="2"/>
  <c r="AU32" i="2"/>
  <c r="AU31" i="2"/>
  <c r="AU30" i="2"/>
  <c r="AU29" i="2"/>
  <c r="AU28" i="2"/>
  <c r="AV27" i="2"/>
  <c r="AU27" i="2"/>
  <c r="AU26" i="2"/>
  <c r="AU25" i="2"/>
  <c r="AV24" i="2"/>
  <c r="AU24" i="2"/>
  <c r="AV23" i="2"/>
  <c r="AU23" i="2"/>
  <c r="AU22" i="2"/>
  <c r="AU21" i="2"/>
  <c r="AU20" i="2"/>
  <c r="AU19" i="2"/>
  <c r="AU18" i="2"/>
  <c r="AV17" i="2"/>
  <c r="AU17" i="2"/>
  <c r="AU16" i="2"/>
  <c r="AU15" i="2"/>
  <c r="AU14" i="2"/>
  <c r="AU49" i="1"/>
  <c r="AV49" i="1"/>
  <c r="AU50" i="1"/>
  <c r="AV50" i="1"/>
  <c r="AU51" i="1"/>
  <c r="AV51" i="1"/>
  <c r="AU52" i="1"/>
  <c r="AV52" i="1"/>
  <c r="AQ54" i="1"/>
  <c r="AU14" i="1"/>
  <c r="AU15" i="1"/>
  <c r="AU16" i="1"/>
  <c r="AU17" i="1"/>
  <c r="AV17" i="1"/>
  <c r="AU18" i="1"/>
  <c r="AU19" i="1"/>
  <c r="AU20" i="1"/>
  <c r="AU21" i="1"/>
  <c r="AU22" i="1"/>
  <c r="AU23" i="1"/>
  <c r="AV23" i="1"/>
  <c r="AU24" i="1"/>
  <c r="AV24" i="1"/>
  <c r="AU25" i="1"/>
  <c r="AU26" i="1"/>
  <c r="AU27" i="1"/>
  <c r="AV27" i="1"/>
  <c r="AU28" i="1"/>
  <c r="AU29" i="1"/>
  <c r="AU30" i="1"/>
  <c r="AU31" i="1"/>
  <c r="AU32" i="1"/>
  <c r="AU33" i="1"/>
  <c r="AU34" i="1"/>
  <c r="AU37" i="1"/>
  <c r="AU38" i="1"/>
  <c r="AU39" i="1"/>
  <c r="AV39" i="1"/>
  <c r="AU40" i="1"/>
  <c r="AU41" i="1"/>
  <c r="AU42" i="1"/>
  <c r="AV42" i="1"/>
  <c r="AU43" i="1"/>
  <c r="AV43" i="1"/>
  <c r="AU44" i="1"/>
  <c r="AV44" i="1"/>
  <c r="AU45" i="1"/>
  <c r="AU46" i="1"/>
  <c r="AU47" i="1"/>
  <c r="AV47" i="1"/>
  <c r="AU48" i="1"/>
  <c r="AV48" i="1"/>
  <c r="AU13" i="1"/>
  <c r="AI54" i="1"/>
  <c r="AH59" i="1"/>
  <c r="AH59" i="16" s="1"/>
  <c r="Z59" i="1"/>
  <c r="K54" i="1"/>
  <c r="G54" i="1"/>
  <c r="G54" i="3"/>
  <c r="AP59" i="3"/>
  <c r="AL59" i="3"/>
  <c r="AH59" i="3"/>
  <c r="Z59" i="3"/>
  <c r="V59" i="3"/>
  <c r="R59" i="3"/>
  <c r="N59" i="3"/>
  <c r="F59" i="3"/>
  <c r="AM54" i="3"/>
  <c r="AI54" i="3"/>
  <c r="AE54" i="3"/>
  <c r="AA54" i="3"/>
  <c r="W54" i="3"/>
  <c r="S54" i="3"/>
  <c r="O54" i="3"/>
  <c r="K54" i="3"/>
  <c r="AN48" i="3"/>
  <c r="AV48" i="3" s="1"/>
  <c r="AR46" i="3"/>
  <c r="AN46" i="3"/>
  <c r="AJ46" i="3"/>
  <c r="AF46" i="3"/>
  <c r="AB46" i="3"/>
  <c r="X46" i="3"/>
  <c r="AV46" i="3" s="1"/>
  <c r="AN45" i="3"/>
  <c r="AJ45" i="3"/>
  <c r="AF45" i="3"/>
  <c r="AB45" i="3"/>
  <c r="X45" i="3"/>
  <c r="AR45" i="3" s="1"/>
  <c r="D40" i="3"/>
  <c r="AR40" i="3" s="1"/>
  <c r="AR38" i="3"/>
  <c r="AN38" i="3"/>
  <c r="AJ38" i="3"/>
  <c r="AF38" i="3"/>
  <c r="AB38" i="3"/>
  <c r="X38" i="3"/>
  <c r="T38" i="3"/>
  <c r="L38" i="3"/>
  <c r="H38" i="3"/>
  <c r="AR37" i="3"/>
  <c r="AN37" i="3"/>
  <c r="AJ37" i="3"/>
  <c r="AF37" i="3"/>
  <c r="AB37" i="3"/>
  <c r="X37" i="3"/>
  <c r="T37" i="3"/>
  <c r="P37" i="3"/>
  <c r="L37" i="3"/>
  <c r="H37" i="3"/>
  <c r="T36" i="3"/>
  <c r="AV36" i="3" s="1"/>
  <c r="D34" i="3"/>
  <c r="AN34" i="3" s="1"/>
  <c r="AR33" i="3"/>
  <c r="AN33" i="3"/>
  <c r="D33" i="3"/>
  <c r="AJ33" i="3" s="1"/>
  <c r="D32" i="3"/>
  <c r="AR32" i="3" s="1"/>
  <c r="D31" i="3"/>
  <c r="AB31" i="3" s="1"/>
  <c r="AR30" i="3"/>
  <c r="AN30" i="3"/>
  <c r="AJ30" i="3"/>
  <c r="AF30" i="3"/>
  <c r="AB30" i="3"/>
  <c r="X30" i="3"/>
  <c r="T30" i="3"/>
  <c r="P30" i="3"/>
  <c r="L30" i="3"/>
  <c r="H30" i="3"/>
  <c r="D29" i="3"/>
  <c r="AR29" i="3" s="1"/>
  <c r="D28" i="3"/>
  <c r="AR28" i="3" s="1"/>
  <c r="AR26" i="3"/>
  <c r="AN26" i="3"/>
  <c r="AJ26" i="3"/>
  <c r="AF26" i="3"/>
  <c r="AB26" i="3"/>
  <c r="X26" i="3"/>
  <c r="T26" i="3"/>
  <c r="P26" i="3"/>
  <c r="L26" i="3"/>
  <c r="H26" i="3"/>
  <c r="AR25" i="3"/>
  <c r="AN25" i="3"/>
  <c r="AJ25" i="3"/>
  <c r="AF25" i="3"/>
  <c r="AB25" i="3"/>
  <c r="X25" i="3"/>
  <c r="T25" i="3"/>
  <c r="P25" i="3"/>
  <c r="D22" i="3"/>
  <c r="AJ22" i="3" s="1"/>
  <c r="AR21" i="3"/>
  <c r="AN21" i="3"/>
  <c r="AJ21" i="3"/>
  <c r="AF21" i="3"/>
  <c r="AB21" i="3"/>
  <c r="X21" i="3"/>
  <c r="T21" i="3"/>
  <c r="P21" i="3"/>
  <c r="L21" i="3"/>
  <c r="H21" i="3"/>
  <c r="D20" i="3"/>
  <c r="AR20" i="3" s="1"/>
  <c r="AR19" i="3"/>
  <c r="AN19" i="3"/>
  <c r="AJ19" i="3"/>
  <c r="AF19" i="3"/>
  <c r="AB19" i="3"/>
  <c r="X19" i="3"/>
  <c r="T19" i="3"/>
  <c r="P19" i="3"/>
  <c r="L19" i="3"/>
  <c r="H19" i="3"/>
  <c r="D18" i="3"/>
  <c r="D16" i="3"/>
  <c r="AN16" i="3" s="1"/>
  <c r="D15" i="3"/>
  <c r="D14" i="3"/>
  <c r="AJ14" i="3" s="1"/>
  <c r="AR13" i="3"/>
  <c r="AN13" i="3"/>
  <c r="AJ13" i="3"/>
  <c r="AF13" i="3"/>
  <c r="AB13" i="3"/>
  <c r="X13" i="3"/>
  <c r="T13" i="3"/>
  <c r="P13" i="3"/>
  <c r="L13" i="3"/>
  <c r="D28" i="2"/>
  <c r="AQ59" i="2"/>
  <c r="AM59" i="2"/>
  <c r="AM59" i="16" s="1"/>
  <c r="AU59" i="16" s="1"/>
  <c r="S54" i="1"/>
  <c r="T36" i="2"/>
  <c r="AV36" i="2" s="1"/>
  <c r="T21" i="2"/>
  <c r="AU60" i="2"/>
  <c r="V59" i="2"/>
  <c r="R59" i="2"/>
  <c r="R59" i="16" s="1"/>
  <c r="N59" i="2"/>
  <c r="F59" i="2"/>
  <c r="AN48" i="2"/>
  <c r="AV48" i="2" s="1"/>
  <c r="AR46" i="2"/>
  <c r="AN46" i="2"/>
  <c r="AJ46" i="2"/>
  <c r="AF46" i="2"/>
  <c r="AB46" i="2"/>
  <c r="X46" i="2"/>
  <c r="AN45" i="2"/>
  <c r="AJ45" i="2"/>
  <c r="AF45" i="2"/>
  <c r="AB45" i="2"/>
  <c r="X45" i="2"/>
  <c r="AR45" i="2" s="1"/>
  <c r="D40" i="2"/>
  <c r="AN40" i="2" s="1"/>
  <c r="AR38" i="2"/>
  <c r="AN38" i="2"/>
  <c r="AJ38" i="2"/>
  <c r="AF38" i="2"/>
  <c r="AB38" i="2"/>
  <c r="X38" i="2"/>
  <c r="T38" i="2"/>
  <c r="P38" i="2"/>
  <c r="L38" i="2"/>
  <c r="H38" i="2"/>
  <c r="AR37" i="2"/>
  <c r="AN37" i="2"/>
  <c r="AJ37" i="2"/>
  <c r="AF37" i="2"/>
  <c r="AB37" i="2"/>
  <c r="X37" i="2"/>
  <c r="T37" i="2"/>
  <c r="P37" i="2"/>
  <c r="L37" i="2"/>
  <c r="H37" i="2"/>
  <c r="AV37" i="2" s="1"/>
  <c r="D34" i="2"/>
  <c r="AJ34" i="2" s="1"/>
  <c r="D33" i="2"/>
  <c r="T33" i="2" s="1"/>
  <c r="D32" i="2"/>
  <c r="D31" i="2"/>
  <c r="X31" i="2" s="1"/>
  <c r="AR30" i="2"/>
  <c r="AN30" i="2"/>
  <c r="AJ30" i="2"/>
  <c r="AF30" i="2"/>
  <c r="AB30" i="2"/>
  <c r="X30" i="2"/>
  <c r="T30" i="2"/>
  <c r="P30" i="2"/>
  <c r="L30" i="2"/>
  <c r="H30" i="2"/>
  <c r="D29" i="2"/>
  <c r="AR29" i="2" s="1"/>
  <c r="AR26" i="2"/>
  <c r="AN26" i="2"/>
  <c r="AJ26" i="2"/>
  <c r="AF26" i="2"/>
  <c r="AB26" i="2"/>
  <c r="X26" i="2"/>
  <c r="T26" i="2"/>
  <c r="P26" i="2"/>
  <c r="L26" i="2"/>
  <c r="H26" i="2"/>
  <c r="AR25" i="2"/>
  <c r="AN25" i="2"/>
  <c r="AJ25" i="2"/>
  <c r="AF25" i="2"/>
  <c r="AB25" i="2"/>
  <c r="X25" i="2"/>
  <c r="T25" i="2"/>
  <c r="P25" i="2"/>
  <c r="D22" i="2"/>
  <c r="AF22" i="2" s="1"/>
  <c r="AR21" i="2"/>
  <c r="AN21" i="2"/>
  <c r="AJ21" i="2"/>
  <c r="AF21" i="2"/>
  <c r="AB21" i="2"/>
  <c r="X21" i="2"/>
  <c r="P21" i="2"/>
  <c r="L21" i="2"/>
  <c r="H21" i="2"/>
  <c r="D20" i="2"/>
  <c r="AR19" i="2"/>
  <c r="AN19" i="2"/>
  <c r="AJ19" i="2"/>
  <c r="AF19" i="2"/>
  <c r="AB19" i="2"/>
  <c r="X19" i="2"/>
  <c r="T19" i="2"/>
  <c r="P19" i="2"/>
  <c r="L19" i="2"/>
  <c r="H19" i="2"/>
  <c r="D18" i="2"/>
  <c r="D16" i="2"/>
  <c r="AJ16" i="2" s="1"/>
  <c r="D15" i="2"/>
  <c r="AN15" i="2" s="1"/>
  <c r="D14" i="2"/>
  <c r="AF14" i="2" s="1"/>
  <c r="AR13" i="2"/>
  <c r="AN13" i="2"/>
  <c r="AJ13" i="2"/>
  <c r="AF13" i="2"/>
  <c r="AB13" i="2"/>
  <c r="X13" i="2"/>
  <c r="T13" i="2"/>
  <c r="P13" i="2"/>
  <c r="L13" i="2"/>
  <c r="AR46" i="1"/>
  <c r="AU60" i="1"/>
  <c r="AM59" i="1"/>
  <c r="AQ59" i="1"/>
  <c r="AM54" i="1"/>
  <c r="D32" i="1"/>
  <c r="D28" i="1"/>
  <c r="D15" i="1"/>
  <c r="AE54" i="1"/>
  <c r="AF46" i="1"/>
  <c r="AF45" i="1"/>
  <c r="AF38" i="1"/>
  <c r="AF37" i="1"/>
  <c r="AF30" i="1"/>
  <c r="AF26" i="1"/>
  <c r="AF25" i="1"/>
  <c r="AF21" i="1"/>
  <c r="AF19" i="1"/>
  <c r="AF13" i="1"/>
  <c r="D31" i="1"/>
  <c r="AB31" i="1" s="1"/>
  <c r="AA54" i="1"/>
  <c r="AB13" i="1"/>
  <c r="AB46" i="1"/>
  <c r="AB45" i="1"/>
  <c r="AB38" i="1"/>
  <c r="AB37" i="1"/>
  <c r="AB30" i="1"/>
  <c r="AB26" i="1"/>
  <c r="AB25" i="1"/>
  <c r="AB21" i="1"/>
  <c r="AB19" i="1"/>
  <c r="O54" i="1"/>
  <c r="W54" i="1"/>
  <c r="AR45" i="1"/>
  <c r="X46" i="1"/>
  <c r="N59" i="1"/>
  <c r="V59" i="1"/>
  <c r="V59" i="16" s="1"/>
  <c r="D29" i="1"/>
  <c r="D33" i="1"/>
  <c r="P33" i="1" s="1"/>
  <c r="D34" i="1"/>
  <c r="D41" i="1" s="1"/>
  <c r="P32" i="1"/>
  <c r="H19" i="1"/>
  <c r="L19" i="1"/>
  <c r="F59" i="1"/>
  <c r="D22" i="1"/>
  <c r="L22" i="1" s="1"/>
  <c r="P25" i="1"/>
  <c r="D20" i="1"/>
  <c r="D18" i="1"/>
  <c r="P18" i="1" s="1"/>
  <c r="D14" i="1"/>
  <c r="H14" i="1" s="1"/>
  <c r="P19" i="1"/>
  <c r="L21" i="1"/>
  <c r="T38" i="1"/>
  <c r="P38" i="1"/>
  <c r="P37" i="1"/>
  <c r="P30" i="1"/>
  <c r="P26" i="1"/>
  <c r="P21" i="1"/>
  <c r="P13" i="1"/>
  <c r="D40" i="1"/>
  <c r="H40" i="1" s="1"/>
  <c r="L38" i="1"/>
  <c r="L37" i="1"/>
  <c r="L26" i="1"/>
  <c r="L13" i="1"/>
  <c r="H13" i="1"/>
  <c r="H38" i="1"/>
  <c r="H37" i="1"/>
  <c r="H30" i="1"/>
  <c r="H26" i="1"/>
  <c r="H21" i="1"/>
  <c r="D16" i="1"/>
  <c r="L16" i="1" s="1"/>
  <c r="AT59" i="16" l="1"/>
  <c r="AV45" i="1"/>
  <c r="AV25" i="1"/>
  <c r="AV46" i="1"/>
  <c r="AV21" i="1"/>
  <c r="AV30" i="1"/>
  <c r="AV38" i="2"/>
  <c r="AV46" i="2"/>
  <c r="AV21" i="2"/>
  <c r="AV26" i="2"/>
  <c r="AU54" i="2"/>
  <c r="AV13" i="2"/>
  <c r="H14" i="2"/>
  <c r="AV25" i="2"/>
  <c r="AN22" i="3"/>
  <c r="AV38" i="3"/>
  <c r="AN14" i="3"/>
  <c r="AV25" i="3"/>
  <c r="AR16" i="3"/>
  <c r="AR54" i="3" s="1"/>
  <c r="L33" i="3"/>
  <c r="P33" i="3"/>
  <c r="D41" i="3"/>
  <c r="AV38" i="1"/>
  <c r="T33" i="3"/>
  <c r="AJ31" i="3"/>
  <c r="X33" i="2"/>
  <c r="X33" i="3"/>
  <c r="AN31" i="3"/>
  <c r="AV26" i="1"/>
  <c r="AN40" i="3"/>
  <c r="P40" i="3"/>
  <c r="AR16" i="2"/>
  <c r="AR22" i="3"/>
  <c r="AF31" i="3"/>
  <c r="AR34" i="3"/>
  <c r="H16" i="2"/>
  <c r="AV19" i="1"/>
  <c r="AV19" i="2"/>
  <c r="AR31" i="3"/>
  <c r="H33" i="3"/>
  <c r="P31" i="1"/>
  <c r="AB33" i="3"/>
  <c r="AF31" i="1"/>
  <c r="AV26" i="3"/>
  <c r="AF33" i="3"/>
  <c r="AV45" i="2"/>
  <c r="AR14" i="3"/>
  <c r="AU55" i="1"/>
  <c r="AV15" i="1"/>
  <c r="AV37" i="1"/>
  <c r="AB22" i="1"/>
  <c r="AT59" i="3"/>
  <c r="AV41" i="6"/>
  <c r="AV54" i="6" s="1"/>
  <c r="AU54" i="1"/>
  <c r="AV41" i="9"/>
  <c r="AV54" i="9" s="1"/>
  <c r="X54" i="9"/>
  <c r="AV55" i="9" s="1"/>
  <c r="AV41" i="7"/>
  <c r="AV54" i="7" s="1"/>
  <c r="X54" i="7"/>
  <c r="AV55" i="7" s="1"/>
  <c r="AV55" i="6"/>
  <c r="AU59" i="3"/>
  <c r="AV45" i="3"/>
  <c r="AV37" i="3"/>
  <c r="AV19" i="3"/>
  <c r="AV30" i="3"/>
  <c r="AU55" i="3"/>
  <c r="AV21" i="3"/>
  <c r="AU54" i="3"/>
  <c r="AU59" i="2"/>
  <c r="O88" i="17" s="1"/>
  <c r="AU55" i="2"/>
  <c r="AU56" i="2" s="1"/>
  <c r="AV30" i="2"/>
  <c r="AU59" i="1"/>
  <c r="K88" i="17" s="1"/>
  <c r="BC88" i="17" s="1"/>
  <c r="AR15" i="3"/>
  <c r="AN15" i="3"/>
  <c r="AJ15" i="3"/>
  <c r="AV15" i="3" s="1"/>
  <c r="AN18" i="3"/>
  <c r="AF18" i="3"/>
  <c r="AB18" i="3"/>
  <c r="X18" i="3"/>
  <c r="T18" i="3"/>
  <c r="AR18" i="3"/>
  <c r="AJ18" i="3"/>
  <c r="P18" i="3"/>
  <c r="AV18" i="3" s="1"/>
  <c r="AR41" i="3"/>
  <c r="AN41" i="3"/>
  <c r="AB41" i="3"/>
  <c r="AJ41" i="3"/>
  <c r="AF41" i="3"/>
  <c r="X41" i="3"/>
  <c r="P20" i="3"/>
  <c r="L32" i="3"/>
  <c r="AJ28" i="3"/>
  <c r="H32" i="3"/>
  <c r="T20" i="3"/>
  <c r="AN28" i="3"/>
  <c r="H16" i="3"/>
  <c r="X20" i="3"/>
  <c r="P32" i="3"/>
  <c r="H40" i="3"/>
  <c r="H14" i="3"/>
  <c r="L16" i="3"/>
  <c r="AB20" i="3"/>
  <c r="H22" i="3"/>
  <c r="AV22" i="3" s="1"/>
  <c r="T32" i="3"/>
  <c r="L40" i="3"/>
  <c r="L14" i="3"/>
  <c r="P16" i="3"/>
  <c r="AF20" i="3"/>
  <c r="L22" i="3"/>
  <c r="X29" i="3"/>
  <c r="X32" i="3"/>
  <c r="P14" i="3"/>
  <c r="T16" i="3"/>
  <c r="AJ20" i="3"/>
  <c r="P22" i="3"/>
  <c r="AB29" i="3"/>
  <c r="H31" i="3"/>
  <c r="AB32" i="3"/>
  <c r="T40" i="3"/>
  <c r="T14" i="3"/>
  <c r="X16" i="3"/>
  <c r="AN20" i="3"/>
  <c r="T22" i="3"/>
  <c r="AF29" i="3"/>
  <c r="L31" i="3"/>
  <c r="AF32" i="3"/>
  <c r="X34" i="3"/>
  <c r="X40" i="3"/>
  <c r="X14" i="3"/>
  <c r="AB16" i="3"/>
  <c r="X22" i="3"/>
  <c r="AJ29" i="3"/>
  <c r="P31" i="3"/>
  <c r="AJ32" i="3"/>
  <c r="AB34" i="3"/>
  <c r="AB40" i="3"/>
  <c r="AB14" i="3"/>
  <c r="AF16" i="3"/>
  <c r="AB22" i="3"/>
  <c r="AN29" i="3"/>
  <c r="T31" i="3"/>
  <c r="AN32" i="3"/>
  <c r="AF34" i="3"/>
  <c r="AF40" i="3"/>
  <c r="AF14" i="3"/>
  <c r="AJ16" i="3"/>
  <c r="AF22" i="3"/>
  <c r="X31" i="3"/>
  <c r="AJ34" i="3"/>
  <c r="AJ40" i="3"/>
  <c r="AN34" i="2"/>
  <c r="AR34" i="2"/>
  <c r="AJ22" i="2"/>
  <c r="AN22" i="2"/>
  <c r="AF31" i="2"/>
  <c r="AR40" i="2"/>
  <c r="D41" i="2"/>
  <c r="AJ41" i="2" s="1"/>
  <c r="AN31" i="2"/>
  <c r="AR22" i="2"/>
  <c r="AB31" i="2"/>
  <c r="AJ14" i="2"/>
  <c r="H40" i="2"/>
  <c r="AN14" i="2"/>
  <c r="AJ31" i="2"/>
  <c r="AR14" i="2"/>
  <c r="AR31" i="2"/>
  <c r="AN16" i="2"/>
  <c r="AJ15" i="2"/>
  <c r="AR15" i="2"/>
  <c r="AR20" i="2"/>
  <c r="AN20" i="2"/>
  <c r="AJ20" i="2"/>
  <c r="AF20" i="2"/>
  <c r="AB20" i="2"/>
  <c r="X20" i="2"/>
  <c r="T20" i="2"/>
  <c r="P20" i="2"/>
  <c r="AR18" i="2"/>
  <c r="AN18" i="2"/>
  <c r="AJ18" i="2"/>
  <c r="AF18" i="2"/>
  <c r="P18" i="2"/>
  <c r="AR28" i="2"/>
  <c r="AN28" i="2"/>
  <c r="AJ28" i="2"/>
  <c r="T18" i="2"/>
  <c r="X18" i="2"/>
  <c r="AR32" i="2"/>
  <c r="AN32" i="2"/>
  <c r="AJ32" i="2"/>
  <c r="AF32" i="2"/>
  <c r="AB32" i="2"/>
  <c r="X32" i="2"/>
  <c r="T32" i="2"/>
  <c r="P32" i="2"/>
  <c r="L32" i="2"/>
  <c r="H32" i="2"/>
  <c r="AB18" i="2"/>
  <c r="AR33" i="2"/>
  <c r="AN33" i="2"/>
  <c r="AJ33" i="2"/>
  <c r="AF33" i="2"/>
  <c r="AB33" i="2"/>
  <c r="H33" i="2"/>
  <c r="L33" i="2"/>
  <c r="AF41" i="2"/>
  <c r="P33" i="2"/>
  <c r="L40" i="2"/>
  <c r="L16" i="2"/>
  <c r="H22" i="2"/>
  <c r="P40" i="2"/>
  <c r="L14" i="2"/>
  <c r="P16" i="2"/>
  <c r="L22" i="2"/>
  <c r="X29" i="2"/>
  <c r="T40" i="2"/>
  <c r="P14" i="2"/>
  <c r="T16" i="2"/>
  <c r="P22" i="2"/>
  <c r="AB29" i="2"/>
  <c r="H31" i="2"/>
  <c r="X40" i="2"/>
  <c r="T14" i="2"/>
  <c r="X16" i="2"/>
  <c r="T22" i="2"/>
  <c r="AF29" i="2"/>
  <c r="L31" i="2"/>
  <c r="X34" i="2"/>
  <c r="AB40" i="2"/>
  <c r="X14" i="2"/>
  <c r="AB16" i="2"/>
  <c r="X22" i="2"/>
  <c r="AJ29" i="2"/>
  <c r="P31" i="2"/>
  <c r="AB34" i="2"/>
  <c r="AF40" i="2"/>
  <c r="AB14" i="2"/>
  <c r="AF16" i="2"/>
  <c r="AB22" i="2"/>
  <c r="AN29" i="2"/>
  <c r="T31" i="2"/>
  <c r="AF34" i="2"/>
  <c r="AJ40" i="2"/>
  <c r="AF32" i="1"/>
  <c r="AF34" i="1"/>
  <c r="AB40" i="1"/>
  <c r="AB41" i="1"/>
  <c r="AB32" i="1"/>
  <c r="AB34" i="1"/>
  <c r="AB14" i="1"/>
  <c r="AF41" i="1"/>
  <c r="AB16" i="1"/>
  <c r="AB18" i="1"/>
  <c r="AB20" i="1"/>
  <c r="AF29" i="1"/>
  <c r="AB29" i="1"/>
  <c r="AF40" i="1"/>
  <c r="AB33" i="1"/>
  <c r="AF14" i="1"/>
  <c r="AF18" i="1"/>
  <c r="AF33" i="1"/>
  <c r="AF16" i="1"/>
  <c r="AF20" i="1"/>
  <c r="AF22" i="1"/>
  <c r="P20" i="1"/>
  <c r="L32" i="1"/>
  <c r="H22" i="1"/>
  <c r="L31" i="1"/>
  <c r="H32" i="1"/>
  <c r="P16" i="1"/>
  <c r="P22" i="1"/>
  <c r="H16" i="1"/>
  <c r="P14" i="1"/>
  <c r="H33" i="1"/>
  <c r="H31" i="1"/>
  <c r="L14" i="1"/>
  <c r="L33" i="1"/>
  <c r="P40" i="1"/>
  <c r="L40" i="1"/>
  <c r="AF54" i="1" l="1"/>
  <c r="AN54" i="1"/>
  <c r="AV29" i="1"/>
  <c r="AV41" i="1"/>
  <c r="AV28" i="1"/>
  <c r="AV20" i="2"/>
  <c r="AB41" i="2"/>
  <c r="AB54" i="2" s="1"/>
  <c r="X41" i="2"/>
  <c r="X54" i="2"/>
  <c r="AV15" i="2"/>
  <c r="T54" i="2"/>
  <c r="P54" i="2"/>
  <c r="AV14" i="2"/>
  <c r="AV18" i="2"/>
  <c r="AV32" i="2"/>
  <c r="AV18" i="1"/>
  <c r="AV40" i="1"/>
  <c r="L54" i="1"/>
  <c r="AV14" i="3"/>
  <c r="AV16" i="3"/>
  <c r="AV31" i="2"/>
  <c r="AV29" i="3"/>
  <c r="AV33" i="2"/>
  <c r="L54" i="2"/>
  <c r="AV31" i="1"/>
  <c r="AV32" i="1"/>
  <c r="AV34" i="2"/>
  <c r="AV22" i="1"/>
  <c r="AV33" i="1"/>
  <c r="AV34" i="1"/>
  <c r="AV28" i="3"/>
  <c r="AV22" i="2"/>
  <c r="AV20" i="1"/>
  <c r="AV34" i="3"/>
  <c r="H54" i="2"/>
  <c r="AV16" i="1"/>
  <c r="AV16" i="2"/>
  <c r="AV20" i="3"/>
  <c r="AR54" i="1"/>
  <c r="AV40" i="2"/>
  <c r="AF54" i="2"/>
  <c r="AV29" i="2"/>
  <c r="AV41" i="3"/>
  <c r="AV33" i="3"/>
  <c r="AV56" i="9"/>
  <c r="AV56" i="7"/>
  <c r="AV56" i="6"/>
  <c r="AV32" i="3"/>
  <c r="AV40" i="3"/>
  <c r="T54" i="3"/>
  <c r="AU56" i="3"/>
  <c r="AV31" i="3"/>
  <c r="AV28" i="2"/>
  <c r="AJ54" i="2"/>
  <c r="H54" i="1"/>
  <c r="T54" i="1"/>
  <c r="AF54" i="3"/>
  <c r="AJ54" i="3"/>
  <c r="AB54" i="3"/>
  <c r="AN54" i="3"/>
  <c r="X54" i="3"/>
  <c r="L54" i="3"/>
  <c r="P54" i="3"/>
  <c r="AN41" i="2"/>
  <c r="AR41" i="2"/>
  <c r="AR54" i="2" s="1"/>
  <c r="AB54" i="1"/>
  <c r="X54" i="1"/>
  <c r="P54" i="1"/>
  <c r="AV54" i="1" l="1"/>
  <c r="AV41" i="2"/>
  <c r="AV54" i="2" s="1"/>
  <c r="AN54" i="2"/>
  <c r="AV55" i="2" s="1"/>
  <c r="AV55" i="1"/>
  <c r="AV54" i="3"/>
  <c r="AV55" i="3"/>
  <c r="AV56" i="2" l="1"/>
  <c r="AV56" i="3"/>
</calcChain>
</file>

<file path=xl/sharedStrings.xml><?xml version="1.0" encoding="utf-8"?>
<sst xmlns="http://schemas.openxmlformats.org/spreadsheetml/2006/main" count="1060" uniqueCount="223">
  <si>
    <t>Wholesale</t>
  </si>
  <si>
    <t>Martin</t>
  </si>
  <si>
    <t>Mingo</t>
  </si>
  <si>
    <t>Jenkins</t>
  </si>
  <si>
    <t>Elkhorn</t>
  </si>
  <si>
    <t>Retail</t>
  </si>
  <si>
    <t>Cycle</t>
  </si>
  <si>
    <t>Water</t>
  </si>
  <si>
    <t>Sewer</t>
  </si>
  <si>
    <t>Water Plant</t>
  </si>
  <si>
    <t>1"</t>
  </si>
  <si>
    <t>1" Multi 2</t>
  </si>
  <si>
    <t>1" Multi 5</t>
  </si>
  <si>
    <t>2 2 Stationary</t>
  </si>
  <si>
    <t>2 RG3 Meter</t>
  </si>
  <si>
    <t>2 RG3 Multi of 68</t>
  </si>
  <si>
    <t>3 RG3 Meter</t>
  </si>
  <si>
    <t>3/4 Meter</t>
  </si>
  <si>
    <t>3/4 Multi 2</t>
  </si>
  <si>
    <t>3/4 Multi 3</t>
  </si>
  <si>
    <t>3/4 Multi 4</t>
  </si>
  <si>
    <t>4  3 Stationary</t>
  </si>
  <si>
    <t>4 RG3 Meter</t>
  </si>
  <si>
    <t>6 3 Stationary</t>
  </si>
  <si>
    <t>Convenience Fee</t>
  </si>
  <si>
    <t>Multi 52</t>
  </si>
  <si>
    <t>2 Multi 16</t>
  </si>
  <si>
    <t>3 2 Stationary</t>
  </si>
  <si>
    <t>Total</t>
  </si>
  <si>
    <t>Water and Sewer</t>
  </si>
  <si>
    <t>Sewer Only</t>
  </si>
  <si>
    <t>1/23-2/22/24</t>
  </si>
  <si>
    <t>1/17-2/16/24</t>
  </si>
  <si>
    <t>1/24-2/24/24</t>
  </si>
  <si>
    <t>2/9-3/9/24</t>
  </si>
  <si>
    <t>9/16-10/16/24</t>
  </si>
  <si>
    <t>3/4 Meter Multi 8</t>
  </si>
  <si>
    <t>3/4 Water Buchanan</t>
  </si>
  <si>
    <t>6 Multi 84-3 Stat</t>
  </si>
  <si>
    <t>Elkhorn City Rate</t>
  </si>
  <si>
    <t>Hospital 6</t>
  </si>
  <si>
    <t>Martin County</t>
  </si>
  <si>
    <t>None</t>
  </si>
  <si>
    <t>1" Multi 4</t>
  </si>
  <si>
    <t>3/4 Meter Multi 6</t>
  </si>
  <si>
    <t>1/27-2/24/24</t>
  </si>
  <si>
    <t>2/4-3/4/24</t>
  </si>
  <si>
    <t>2/16-3/16/24</t>
  </si>
  <si>
    <t>2/22-3/22/24</t>
  </si>
  <si>
    <t>2/24-3/26/24</t>
  </si>
  <si>
    <t>3/2-4/2/24</t>
  </si>
  <si>
    <t>4 2 Stationary</t>
  </si>
  <si>
    <t>3/9-4/9/24</t>
  </si>
  <si>
    <t>3/4-4/4/24</t>
  </si>
  <si>
    <t>3/16-4/16/24</t>
  </si>
  <si>
    <t>3/22-4/22/24</t>
  </si>
  <si>
    <t>customer count</t>
  </si>
  <si>
    <t>3/26-4/25/24</t>
  </si>
  <si>
    <t>4/2-5/2/24</t>
  </si>
  <si>
    <t>4/9-5/9/24</t>
  </si>
  <si>
    <t>4/4-5/4/24</t>
  </si>
  <si>
    <t>6 RG3 Meter</t>
  </si>
  <si>
    <t>4/16-5/16/24</t>
  </si>
  <si>
    <t>4/22-5/22/24</t>
  </si>
  <si>
    <t>4/25-5/24/24</t>
  </si>
  <si>
    <t>5/2-6/2/24</t>
  </si>
  <si>
    <t>5/9-6/9/24</t>
  </si>
  <si>
    <t>5/4-6/4/24</t>
  </si>
  <si>
    <t>5/16-6/16/24</t>
  </si>
  <si>
    <t>5/22-6/22/24</t>
  </si>
  <si>
    <t>5/24-6/24/24</t>
  </si>
  <si>
    <t>6/2-7/2/24</t>
  </si>
  <si>
    <t>6/9-7/9/24</t>
  </si>
  <si>
    <t>.</t>
  </si>
  <si>
    <t>6/4-7/4/24</t>
  </si>
  <si>
    <t>6/16-7/16/24</t>
  </si>
  <si>
    <t>6/22-7/22/24</t>
  </si>
  <si>
    <t>6/24-7/24/24</t>
  </si>
  <si>
    <t>7/2-8/2/24</t>
  </si>
  <si>
    <t>7/9-8/9/24</t>
  </si>
  <si>
    <t>7/4-8/4/24</t>
  </si>
  <si>
    <t>7/16-8/16/24</t>
  </si>
  <si>
    <t>7/22-8/22/24</t>
  </si>
  <si>
    <t>7/24-8/24/24</t>
  </si>
  <si>
    <t>8/2-9/2/24</t>
  </si>
  <si>
    <t>8/9-9/9/24</t>
  </si>
  <si>
    <t>8/4-9/4/24</t>
  </si>
  <si>
    <t>8/16-9/16/24</t>
  </si>
  <si>
    <t>8/22-9/22/24</t>
  </si>
  <si>
    <t>8/24-9/26/24</t>
  </si>
  <si>
    <t>9/2-10/2/24</t>
  </si>
  <si>
    <t>9/9-10/9/24</t>
  </si>
  <si>
    <t>9/4-10/4/24</t>
  </si>
  <si>
    <t>9/22-10/22/24</t>
  </si>
  <si>
    <t>9/26-10/24/24</t>
  </si>
  <si>
    <t>10/2-11/2/24</t>
  </si>
  <si>
    <t>10/9-11/9/24</t>
  </si>
  <si>
    <t>10/4-11/4/24</t>
  </si>
  <si>
    <t>10/16-11/16/24</t>
  </si>
  <si>
    <t>10/22-11/22/24</t>
  </si>
  <si>
    <t>10/24-11/24/24</t>
  </si>
  <si>
    <t>11/2-12/2/24</t>
  </si>
  <si>
    <t>11/9-12/9/24</t>
  </si>
  <si>
    <t>11/4-12/4/24</t>
  </si>
  <si>
    <t>11/16-12/16/24</t>
  </si>
  <si>
    <t>11/22-12/22/24</t>
  </si>
  <si>
    <t>11/24-12/24/24</t>
  </si>
  <si>
    <t>12/2/24-1/2/25</t>
  </si>
  <si>
    <t>12/9/24-1/9/25</t>
  </si>
  <si>
    <t>12/4/24-1/4/25</t>
  </si>
  <si>
    <t>2/2-3/2/24</t>
  </si>
  <si>
    <t>1/14-1/18/24</t>
  </si>
  <si>
    <t>1/17-1/22/24</t>
  </si>
  <si>
    <t>1/23-1/26/24</t>
  </si>
  <si>
    <t>1/10-2/9/24</t>
  </si>
  <si>
    <t>1/6-2/4/24</t>
  </si>
  <si>
    <t>1/3-2/2/24</t>
  </si>
  <si>
    <t>Billed at 1114</t>
  </si>
  <si>
    <t>Billed at 1148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</si>
  <si>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</si>
  <si>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</si>
  <si>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</si>
  <si>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</si>
  <si>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</si>
  <si>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</si>
  <si>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</si>
  <si>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</si>
  <si>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</si>
  <si>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</si>
  <si>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</si>
  <si>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</si>
  <si>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From G/L</t>
  </si>
  <si>
    <t xml:space="preserve">Total After </t>
  </si>
  <si>
    <t>Mar</t>
  </si>
  <si>
    <t>Apr</t>
  </si>
  <si>
    <t>Aug</t>
  </si>
  <si>
    <t>Sept</t>
  </si>
  <si>
    <t>Oct</t>
  </si>
  <si>
    <t>Nov</t>
  </si>
  <si>
    <t>Dec</t>
  </si>
  <si>
    <t>Adjustments</t>
  </si>
  <si>
    <t>Residential</t>
  </si>
  <si>
    <t>Sales</t>
  </si>
  <si>
    <t>Commercial</t>
  </si>
  <si>
    <t>Industrial Sales</t>
  </si>
  <si>
    <t>Public Authority</t>
  </si>
  <si>
    <t>Multi Family</t>
  </si>
  <si>
    <t>Total Revenue Without Adjustments</t>
  </si>
  <si>
    <t>Major Differences in Ampstun Reports</t>
  </si>
  <si>
    <t>Total Billed Revenue Recalculted</t>
  </si>
  <si>
    <t>January</t>
  </si>
  <si>
    <t>February</t>
  </si>
  <si>
    <t>Ampston</t>
  </si>
  <si>
    <t>Report</t>
  </si>
  <si>
    <t>Recalculated</t>
  </si>
  <si>
    <t>Difference</t>
  </si>
  <si>
    <t>Rate</t>
  </si>
  <si>
    <t>Code</t>
  </si>
  <si>
    <t>3/4 x 2</t>
  </si>
  <si>
    <t>Ampstun Report shows negative 901,980 gallons sold</t>
  </si>
  <si>
    <t>2/2 Stationary</t>
  </si>
  <si>
    <t>Number</t>
  </si>
  <si>
    <t>of Bills</t>
  </si>
  <si>
    <t>Gallons</t>
  </si>
  <si>
    <t>$$$</t>
  </si>
  <si>
    <t>2 R63 68</t>
  </si>
  <si>
    <t>Difference in G/L and Recalculated after Ampstun Material Differences</t>
  </si>
  <si>
    <t>"No Meter - Flat Rate"</t>
  </si>
  <si>
    <t>Gallons Sold This Schedule</t>
  </si>
  <si>
    <t>Gallons Sold from Water Loss Reports (Spears 5/6/25 email)</t>
  </si>
  <si>
    <t>2024 Annual Report</t>
  </si>
  <si>
    <t>Elkhorn City Rate 6" Meter</t>
  </si>
  <si>
    <t>Martin County 4" Meter</t>
  </si>
  <si>
    <t>Shown on this schedule only</t>
  </si>
  <si>
    <t>Billed Days 2024</t>
  </si>
  <si>
    <t xml:space="preserve">Cycle </t>
  </si>
  <si>
    <t xml:space="preserve">Last Read </t>
  </si>
  <si>
    <t>Date of Cycle</t>
  </si>
  <si>
    <t>Last Read</t>
  </si>
  <si>
    <t>Days in</t>
  </si>
  <si>
    <t>2024</t>
  </si>
  <si>
    <t>Additional</t>
  </si>
  <si>
    <t>Total Days</t>
  </si>
  <si>
    <t>Billed</t>
  </si>
  <si>
    <t>In Test Year</t>
  </si>
  <si>
    <t>Revenue</t>
  </si>
  <si>
    <t>In Cycle</t>
  </si>
  <si>
    <t>Plus: Wholesale Gallons</t>
  </si>
  <si>
    <t>Year 2023</t>
  </si>
  <si>
    <t>Year 2024</t>
  </si>
  <si>
    <t>Number of Days</t>
  </si>
  <si>
    <t>in Cycle Weighted</t>
  </si>
  <si>
    <t>on Gallons Sold</t>
  </si>
  <si>
    <t>.00452, 0.00874</t>
  </si>
  <si>
    <t>Not included on Billing Reports until after billing program change per Lowe</t>
  </si>
  <si>
    <t>4, 5 and 10</t>
  </si>
  <si>
    <t>Bills</t>
  </si>
  <si>
    <t>Per Gallon</t>
  </si>
  <si>
    <t>Billed at Rates Authorized by KPSC November 29, 2023 Order, Case No. 2022-00366</t>
  </si>
  <si>
    <t>1, 2, 3, 6, 7, 8 and 9</t>
  </si>
  <si>
    <t>February Billing Cycles</t>
  </si>
  <si>
    <t>Meter Charge</t>
  </si>
  <si>
    <t>March - December</t>
  </si>
  <si>
    <t>Total Test-Year Billing Analysis</t>
  </si>
  <si>
    <t>Billed at Rates Authorized by KPSC February 23, 2024 Order Case No. 2022-00366, Case No. 2022-00366</t>
  </si>
  <si>
    <t>Gross Revenues Reported to General Ledger</t>
  </si>
  <si>
    <t>Total Billing Analysis</t>
  </si>
  <si>
    <t>Less: Average Days in a Year</t>
  </si>
  <si>
    <t>Excess Days in Test Year</t>
  </si>
  <si>
    <t>Divide by: Average Days</t>
  </si>
  <si>
    <t>Excess Percentage in Test Year</t>
  </si>
  <si>
    <t>Days Between</t>
  </si>
  <si>
    <t>Dates</t>
  </si>
  <si>
    <t>Meter Read</t>
  </si>
  <si>
    <t>Percent</t>
  </si>
  <si>
    <t>of Total</t>
  </si>
  <si>
    <t>Lowe 6/11/25 email Included first read date of the cycle instead of the last as I had requested</t>
  </si>
  <si>
    <t xml:space="preserve">First Read </t>
  </si>
  <si>
    <t>First Read</t>
  </si>
  <si>
    <t>Lowe email dated 7/3/25</t>
  </si>
  <si>
    <t>Mingo 3" Meter</t>
  </si>
  <si>
    <t>Average Days</t>
  </si>
  <si>
    <t>Weighted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</si>
</sst>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0.000%"/>
    <numFmt numFmtId="167" formatCode="_(&quot;$&quot;* #,##0.00000_);_(&quot;$&quot;* \(#,##0.00000\);_(&quot;$&quot;* &quot;-&quot;??_);_(@_)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rial"/>
      <family val="2"/>
    </font>
    <font>
      <sz val="12"/>
      <name val="Aptos Narrow"/>
      <family val="2"/>
      <scheme val="minor"/>
    </font>
    <font>
      <sz val="12"/>
      <name val="Arial"/>
      <family val="2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u val="singleAccounting"/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16" fontId="0" fillId="0" borderId="0" xfId="0" quotePrefix="1" applyNumberFormat="1"/>
    <xf numFmtId="3" fontId="2" fillId="0" borderId="0" xfId="0" applyNumberFormat="1" applyFont="1" applyAlignment="1">
      <alignment vertical="top" shrinkToFit="1"/>
    </xf>
    <xf numFmtId="1" fontId="2" fillId="0" borderId="0" xfId="0" applyNumberFormat="1" applyFont="1" applyAlignment="1">
      <alignment vertical="top" shrinkToFit="1"/>
    </xf>
    <xf numFmtId="0" fontId="2" fillId="0" borderId="0" xfId="0" applyFont="1"/>
    <xf numFmtId="43" fontId="0" fillId="0" borderId="0" xfId="0" applyNumberFormat="1"/>
    <xf numFmtId="164" fontId="2" fillId="0" borderId="0" xfId="1" applyNumberFormat="1" applyFont="1" applyAlignment="1">
      <alignment vertical="top" shrinkToFit="1"/>
    </xf>
    <xf numFmtId="164" fontId="2" fillId="0" borderId="0" xfId="1" applyNumberFormat="1" applyFont="1" applyAlignment="1"/>
    <xf numFmtId="44" fontId="0" fillId="0" borderId="0" xfId="2" applyFont="1"/>
    <xf numFmtId="3" fontId="0" fillId="0" borderId="0" xfId="0" applyNumberFormat="1"/>
    <xf numFmtId="164" fontId="0" fillId="0" borderId="0" xfId="1" applyNumberFormat="1" applyFont="1"/>
    <xf numFmtId="44" fontId="0" fillId="2" borderId="0" xfId="2" applyFont="1" applyFill="1"/>
    <xf numFmtId="44" fontId="0" fillId="0" borderId="0" xfId="2" applyFont="1" applyFill="1"/>
    <xf numFmtId="0" fontId="0" fillId="3" borderId="0" xfId="0" applyFill="1"/>
    <xf numFmtId="16" fontId="0" fillId="2" borderId="0" xfId="0" quotePrefix="1" applyNumberFormat="1" applyFill="1"/>
    <xf numFmtId="44" fontId="0" fillId="3" borderId="0" xfId="2" applyFont="1" applyFill="1"/>
    <xf numFmtId="43" fontId="0" fillId="3" borderId="0" xfId="0" applyNumberFormat="1" applyFill="1"/>
    <xf numFmtId="164" fontId="0" fillId="0" borderId="0" xfId="0" applyNumberFormat="1"/>
    <xf numFmtId="0" fontId="0" fillId="4" borderId="0" xfId="0" applyFill="1"/>
    <xf numFmtId="0" fontId="0" fillId="5" borderId="0" xfId="0" applyFill="1"/>
    <xf numFmtId="164" fontId="0" fillId="0" borderId="0" xfId="1" applyNumberFormat="1" applyFont="1" applyFill="1"/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top" shrinkToFit="1"/>
    </xf>
    <xf numFmtId="44" fontId="3" fillId="0" borderId="0" xfId="2" applyFont="1" applyFill="1"/>
    <xf numFmtId="164" fontId="3" fillId="0" borderId="0" xfId="0" applyNumberFormat="1" applyFont="1"/>
    <xf numFmtId="44" fontId="3" fillId="0" borderId="0" xfId="2" applyFont="1"/>
    <xf numFmtId="1" fontId="4" fillId="0" borderId="0" xfId="0" applyNumberFormat="1" applyFont="1" applyAlignment="1">
      <alignment vertical="top" shrinkToFit="1"/>
    </xf>
    <xf numFmtId="0" fontId="4" fillId="0" borderId="0" xfId="0" applyFont="1"/>
    <xf numFmtId="164" fontId="4" fillId="0" borderId="0" xfId="1" applyNumberFormat="1" applyFont="1" applyAlignment="1">
      <alignment vertical="top" shrinkToFit="1"/>
    </xf>
    <xf numFmtId="44" fontId="3" fillId="2" borderId="0" xfId="2" applyFont="1" applyFill="1"/>
    <xf numFmtId="16" fontId="3" fillId="0" borderId="0" xfId="0" quotePrefix="1" applyNumberFormat="1" applyFont="1"/>
    <xf numFmtId="16" fontId="3" fillId="2" borderId="0" xfId="0" quotePrefix="1" applyNumberFormat="1" applyFont="1" applyFill="1"/>
    <xf numFmtId="164" fontId="4" fillId="0" borderId="0" xfId="1" applyNumberFormat="1" applyFont="1" applyAlignment="1"/>
    <xf numFmtId="43" fontId="3" fillId="0" borderId="0" xfId="0" applyNumberFormat="1" applyFont="1"/>
    <xf numFmtId="164" fontId="3" fillId="0" borderId="0" xfId="1" applyNumberFormat="1" applyFont="1" applyFill="1"/>
    <xf numFmtId="164" fontId="3" fillId="2" borderId="0" xfId="1" applyNumberFormat="1" applyFont="1" applyFill="1"/>
    <xf numFmtId="0" fontId="3" fillId="3" borderId="0" xfId="0" applyFont="1" applyFill="1"/>
    <xf numFmtId="3" fontId="3" fillId="0" borderId="0" xfId="0" applyNumberFormat="1" applyFont="1"/>
    <xf numFmtId="0" fontId="3" fillId="6" borderId="0" xfId="0" applyFont="1" applyFill="1"/>
    <xf numFmtId="44" fontId="3" fillId="3" borderId="0" xfId="2" applyFont="1" applyFill="1"/>
    <xf numFmtId="43" fontId="3" fillId="3" borderId="0" xfId="0" applyNumberFormat="1" applyFont="1" applyFill="1"/>
    <xf numFmtId="0" fontId="0" fillId="7" borderId="0" xfId="0" applyFill="1"/>
    <xf numFmtId="43" fontId="0" fillId="0" borderId="0" xfId="1" applyFont="1"/>
    <xf numFmtId="43" fontId="3" fillId="0" borderId="0" xfId="1" applyFont="1"/>
    <xf numFmtId="43" fontId="3" fillId="0" borderId="0" xfId="1" quotePrefix="1" applyFont="1"/>
    <xf numFmtId="43" fontId="3" fillId="2" borderId="0" xfId="1" quotePrefix="1" applyFont="1" applyFill="1"/>
    <xf numFmtId="43" fontId="0" fillId="8" borderId="0" xfId="1" applyFont="1" applyFill="1"/>
    <xf numFmtId="12" fontId="0" fillId="0" borderId="0" xfId="1" applyNumberFormat="1" applyFont="1"/>
    <xf numFmtId="43" fontId="6" fillId="8" borderId="0" xfId="1" applyFont="1" applyFill="1"/>
    <xf numFmtId="43" fontId="0" fillId="0" borderId="0" xfId="1" applyFont="1" applyAlignment="1">
      <alignment horizontal="center"/>
    </xf>
    <xf numFmtId="43" fontId="0" fillId="9" borderId="0" xfId="1" applyFont="1" applyFill="1"/>
    <xf numFmtId="9" fontId="0" fillId="0" borderId="0" xfId="3" applyFont="1"/>
    <xf numFmtId="10" fontId="0" fillId="0" borderId="0" xfId="3" applyNumberFormat="1" applyFont="1"/>
    <xf numFmtId="165" fontId="3" fillId="0" borderId="0" xfId="1" applyNumberFormat="1" applyFont="1"/>
    <xf numFmtId="43" fontId="0" fillId="0" borderId="0" xfId="1" quotePrefix="1" applyFont="1"/>
    <xf numFmtId="43" fontId="0" fillId="0" borderId="0" xfId="1" quotePrefix="1" applyFont="1" applyAlignment="1">
      <alignment horizontal="center"/>
    </xf>
    <xf numFmtId="164" fontId="0" fillId="0" borderId="0" xfId="1" applyNumberFormat="1" applyFont="1" applyAlignment="1">
      <alignment horizontal="center"/>
    </xf>
    <xf numFmtId="43" fontId="3" fillId="10" borderId="0" xfId="1" applyFont="1" applyFill="1"/>
    <xf numFmtId="43" fontId="0" fillId="10" borderId="0" xfId="1" applyFont="1" applyFill="1"/>
    <xf numFmtId="43" fontId="0" fillId="11" borderId="0" xfId="1" applyFont="1" applyFill="1"/>
    <xf numFmtId="43" fontId="3" fillId="11" borderId="0" xfId="1" applyFont="1" applyFill="1"/>
    <xf numFmtId="0" fontId="0" fillId="0" borderId="0" xfId="0" applyAlignment="1">
      <alignment horizontal="center"/>
    </xf>
    <xf numFmtId="43" fontId="3" fillId="0" borderId="0" xfId="1" quotePrefix="1" applyFont="1" applyFill="1"/>
    <xf numFmtId="167" fontId="0" fillId="0" borderId="0" xfId="2" applyNumberFormat="1" applyFont="1" applyAlignment="1">
      <alignment horizontal="center"/>
    </xf>
    <xf numFmtId="0" fontId="0" fillId="10" borderId="0" xfId="0" applyFill="1"/>
    <xf numFmtId="0" fontId="7" fillId="0" borderId="0" xfId="0" applyFont="1" applyAlignment="1">
      <alignment horizontal="center"/>
    </xf>
    <xf numFmtId="43" fontId="0" fillId="0" borderId="0" xfId="1" applyFont="1" applyAlignment="1"/>
    <xf numFmtId="164" fontId="0" fillId="0" borderId="0" xfId="1" applyNumberFormat="1" applyFont="1" applyAlignment="1"/>
    <xf numFmtId="14" fontId="0" fillId="0" borderId="0" xfId="1" applyNumberFormat="1" applyFont="1" applyAlignment="1">
      <alignment horizontal="center"/>
    </xf>
    <xf numFmtId="43" fontId="0" fillId="0" borderId="1" xfId="1" applyFont="1" applyBorder="1"/>
    <xf numFmtId="43" fontId="0" fillId="0" borderId="0" xfId="1" applyFont="1" applyBorder="1" applyAlignment="1">
      <alignment horizontal="center"/>
    </xf>
    <xf numFmtId="9" fontId="0" fillId="0" borderId="0" xfId="3" applyFont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quotePrefix="1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43" fontId="8" fillId="0" borderId="0" xfId="1" quotePrefix="1" applyFont="1" applyAlignment="1">
      <alignment horizontal="center"/>
    </xf>
    <xf numFmtId="9" fontId="0" fillId="0" borderId="1" xfId="3" applyFont="1" applyBorder="1" applyAlignment="1">
      <alignment horizontal="center"/>
    </xf>
    <xf numFmtId="164" fontId="0" fillId="0" borderId="1" xfId="1" applyNumberFormat="1" applyFont="1" applyBorder="1"/>
    <xf numFmtId="164" fontId="0" fillId="0" borderId="2" xfId="1" applyNumberFormat="1" applyFont="1" applyBorder="1"/>
    <xf numFmtId="9" fontId="0" fillId="0" borderId="2" xfId="3" applyFont="1" applyBorder="1" applyAlignment="1">
      <alignment horizontal="center"/>
    </xf>
    <xf numFmtId="166" fontId="0" fillId="0" borderId="2" xfId="3" applyNumberFormat="1" applyFont="1" applyBorder="1"/>
    <xf numFmtId="43" fontId="0" fillId="0" borderId="2" xfId="1" applyFont="1" applyBorder="1"/>
    <xf numFmtId="14" fontId="0" fillId="4" borderId="0" xfId="1" applyNumberFormat="1" applyFont="1" applyFill="1"/>
    <xf numFmtId="43" fontId="0" fillId="4" borderId="0" xfId="1" applyFont="1" applyFill="1"/>
    <xf numFmtId="14" fontId="0" fillId="0" borderId="0" xfId="1" applyNumberFormat="1" applyFont="1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57</xdr:col>
      <xdr:colOff>0</xdr:colOff>
      <xdr:row>27</xdr:row>
      <xdr:rowOff>0</xdr:rowOff>
    </xdr:from>
    <xdr:to>
      <xdr:col>57</xdr:col>
      <xdr:colOff>931677</xdr:colOff>
      <xdr:row>34</xdr:row>
      <xdr:rowOff>190722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4B9377-7B0D-3C67-8A6A-1F06915D9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5050" y="5400675"/>
          <a:ext cx="943107" cy="1590897"/>
        </a:xfrm>
        <a:prstGeom prst="rect">
          <a:avLst/>
        </a:prstGeom>
      </xdr:spPr>
    </xdr:pic>
    <xdr:clientData/>
  </xdr:twoCellAnchor>
  <xdr:twoCellAnchor editAs="oneCell">
    <xdr:from>
      <xdr:col>57</xdr:col>
      <xdr:colOff>0</xdr:colOff>
      <xdr:row>12</xdr:row>
      <xdr:rowOff>0</xdr:rowOff>
    </xdr:from>
    <xdr:to>
      <xdr:col>57</xdr:col>
      <xdr:colOff>1028844</xdr:colOff>
      <xdr:row>15</xdr:row>
      <xdr:rowOff>169654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26AFA4-7596-A070-BEC1-397D7A731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025050" y="2400300"/>
          <a:ext cx="1028844" cy="781159"/>
        </a:xfrm>
        <a:prstGeom prst="rect">
          <a:avLst/>
        </a:prstGeom>
      </xdr:spPr>
    </xdr:pic>
    <xdr:clientData/>
  </xdr:twoCellAnchor>
  <xdr:twoCellAnchor editAs="oneCell">
    <xdr:from>
      <xdr:col>57</xdr:col>
      <xdr:colOff>0</xdr:colOff>
      <xdr:row>17</xdr:row>
      <xdr:rowOff>0</xdr:rowOff>
    </xdr:from>
    <xdr:to>
      <xdr:col>57</xdr:col>
      <xdr:colOff>895475</xdr:colOff>
      <xdr:row>21</xdr:row>
      <xdr:rowOff>129669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C76A62-4D23-90E6-3F40-475D27DDB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025050" y="3400425"/>
          <a:ext cx="895475" cy="924054"/>
        </a:xfrm>
        <a:prstGeom prst="rect">
          <a:avLst/>
        </a:prstGeom>
      </xdr:spPr>
    </xdr:pic>
    <xdr:clientData/>
  </xdr:twoCellAnchor>
  <xdr:twoCellAnchor editAs="oneCell">
    <xdr:from>
      <xdr:col>57</xdr:col>
      <xdr:colOff>0</xdr:colOff>
      <xdr:row>24</xdr:row>
      <xdr:rowOff>0</xdr:rowOff>
    </xdr:from>
    <xdr:to>
      <xdr:col>57</xdr:col>
      <xdr:colOff>1047896</xdr:colOff>
      <xdr:row>26</xdr:row>
      <xdr:rowOff>169626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17E2DC6-7A20-DEB0-404C-5A36EC707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025050" y="4800600"/>
          <a:ext cx="1047896" cy="581106"/>
        </a:xfrm>
        <a:prstGeom prst="rect">
          <a:avLst/>
        </a:prstGeom>
      </xdr:spPr>
    </xdr:pic>
    <xdr:clientData/>
  </xdr:twoCellAnchor>
  <xdr:twoCellAnchor editAs="oneCell">
    <xdr:from>
      <xdr:col>57</xdr:col>
      <xdr:colOff>0</xdr:colOff>
      <xdr:row>35</xdr:row>
      <xdr:rowOff>0</xdr:rowOff>
    </xdr:from>
    <xdr:to>
      <xdr:col>57</xdr:col>
      <xdr:colOff>855466</xdr:colOff>
      <xdr:row>37</xdr:row>
      <xdr:rowOff>169626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9D2A115-85A4-CDCB-B573-7BC5C1982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025050" y="7000875"/>
          <a:ext cx="866896" cy="581106"/>
        </a:xfrm>
        <a:prstGeom prst="rect">
          <a:avLst/>
        </a:prstGeom>
      </xdr:spPr>
    </xdr:pic>
    <xdr:clientData/>
  </xdr:twoCellAnchor>
  <xdr:twoCellAnchor editAs="oneCell">
    <xdr:from>
      <xdr:col>57</xdr:col>
      <xdr:colOff>0</xdr:colOff>
      <xdr:row>44</xdr:row>
      <xdr:rowOff>0</xdr:rowOff>
    </xdr:from>
    <xdr:to>
      <xdr:col>57</xdr:col>
      <xdr:colOff>817361</xdr:colOff>
      <xdr:row>49</xdr:row>
      <xdr:rowOff>57298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45571A-9777-20E7-EDFD-DBC8FDB19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025050" y="8801100"/>
          <a:ext cx="828791" cy="1057423"/>
        </a:xfrm>
        <a:prstGeom prst="rect">
          <a:avLst/>
        </a:prstGeom>
      </xdr:spPr>
    </xdr:pic>
    <xdr:clientData/>
  </xdr:twoCellAnchor>
  <xdr:twoCellAnchor editAs="oneCell">
    <xdr:from>
      <xdr:col>57</xdr:col>
      <xdr:colOff>0</xdr:colOff>
      <xdr:row>39</xdr:row>
      <xdr:rowOff>0</xdr:rowOff>
    </xdr:from>
    <xdr:to>
      <xdr:col>57</xdr:col>
      <xdr:colOff>838317</xdr:colOff>
      <xdr:row>43</xdr:row>
      <xdr:rowOff>112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3212F04-7783-A9FB-00B1-56244FE1C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025050" y="7800975"/>
          <a:ext cx="838317" cy="800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156</xdr:row>
      <xdr:rowOff>0</xdr:rowOff>
    </xdr:from>
    <xdr:to>
      <xdr:col>26</xdr:col>
      <xdr:colOff>114875</xdr:colOff>
      <xdr:row>173</xdr:row>
      <xdr:rowOff>19530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991EC5-C50C-9235-D646-CA35C16F6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53900" y="14201775"/>
          <a:ext cx="9745435" cy="34390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175</xdr:row>
      <xdr:rowOff>0</xdr:rowOff>
    </xdr:from>
    <xdr:to>
      <xdr:col>26</xdr:col>
      <xdr:colOff>646443</xdr:colOff>
      <xdr:row>189</xdr:row>
      <xdr:rowOff>15635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B96EB-D471-276F-BE9D-FB3F1B28D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53900" y="18002250"/>
          <a:ext cx="10269383" cy="282932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68</xdr:row>
      <xdr:rowOff>0</xdr:rowOff>
    </xdr:from>
    <xdr:to>
      <xdr:col>24</xdr:col>
      <xdr:colOff>397224</xdr:colOff>
      <xdr:row>82</xdr:row>
      <xdr:rowOff>129952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3BADD31-6CB6-0C4D-2F5B-28E7A75A6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68125" y="13601700"/>
          <a:ext cx="10259857" cy="295316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84</xdr:row>
      <xdr:rowOff>0</xdr:rowOff>
    </xdr:from>
    <xdr:to>
      <xdr:col>23</xdr:col>
      <xdr:colOff>586830</xdr:colOff>
      <xdr:row>102</xdr:row>
      <xdr:rowOff>135783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41ABF50-C422-701C-A31F-000EF53F5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68125" y="16821150"/>
          <a:ext cx="9478698" cy="378195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106</xdr:row>
      <xdr:rowOff>0</xdr:rowOff>
    </xdr:from>
    <xdr:to>
      <xdr:col>23</xdr:col>
      <xdr:colOff>819158</xdr:colOff>
      <xdr:row>121</xdr:row>
      <xdr:rowOff>149033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40F6CD-7F53-37A0-D758-BB9938842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668125" y="21259800"/>
          <a:ext cx="9697803" cy="317226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123</xdr:row>
      <xdr:rowOff>0</xdr:rowOff>
    </xdr:from>
    <xdr:to>
      <xdr:col>24</xdr:col>
      <xdr:colOff>210505</xdr:colOff>
      <xdr:row>145</xdr:row>
      <xdr:rowOff>172091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3983F43-9197-A50C-74FE-B47530622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668125" y="24660225"/>
          <a:ext cx="10050278" cy="4591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601BC-C2BE-4CC1-916B-468921B59D9A}">
  <dimension ref="A4:AC63"/>
  <sheetViews>
    <sheetView topLeftCell="A34" zoomScale="85" zoomScaleNormal="85" workbookViewId="0">
      <selection activeCell="Z51" sqref="Z51"/>
    </sheetView>
  </sheetViews>
  <sheetFormatPr defaultRowHeight="15.6" x14ac:dyDescent="0.3"/>
  <cols>
    <col min="3" max="3" width="15.09765625" bestFit="1" customWidth="1"/>
    <col min="5" max="5" width="11.796875" customWidth="1"/>
    <col min="6" max="6" width="13.69921875" bestFit="1" customWidth="1"/>
    <col min="7" max="7" width="11.796875" customWidth="1"/>
    <col min="9" max="9" width="9.8984375" bestFit="1" customWidth="1"/>
    <col min="11" max="11" width="9.09765625" bestFit="1" customWidth="1"/>
    <col min="12" max="12" width="12.59765625" bestFit="1" customWidth="1"/>
    <col min="13" max="13" width="13.19921875" bestFit="1" customWidth="1"/>
    <col min="15" max="15" width="9.09765625" bestFit="1" customWidth="1"/>
    <col min="16" max="16" width="13.69921875" bestFit="1" customWidth="1"/>
    <col min="18" max="18" width="10.09765625" bestFit="1" customWidth="1"/>
    <col min="19" max="19" width="14.796875" bestFit="1" customWidth="1"/>
    <col min="22" max="22" width="12.09765625" bestFit="1" customWidth="1"/>
    <col min="23" max="23" width="15.19921875" bestFit="1" customWidth="1"/>
    <col min="26" max="26" width="12.09765625" bestFit="1" customWidth="1"/>
    <col min="27" max="27" width="13.69921875" bestFit="1" customWidth="1"/>
  </cols>
  <sheetData>
    <row r="4" spans="1:27" x14ac:dyDescent="0.3">
      <c r="E4" s="87" t="s">
        <v>198</v>
      </c>
      <c r="F4" s="87"/>
      <c r="G4" s="87"/>
      <c r="H4" s="87"/>
      <c r="I4" s="87"/>
      <c r="J4" s="87"/>
      <c r="K4" s="87"/>
      <c r="L4" s="87"/>
      <c r="M4" s="87"/>
      <c r="O4" s="87" t="s">
        <v>204</v>
      </c>
      <c r="P4" s="87"/>
      <c r="Q4" s="87"/>
      <c r="R4" s="87"/>
      <c r="S4" s="87"/>
      <c r="T4" s="87"/>
      <c r="U4" s="87"/>
      <c r="V4" s="87"/>
      <c r="W4" s="87"/>
    </row>
    <row r="5" spans="1:27" x14ac:dyDescent="0.3">
      <c r="U5" s="88"/>
      <c r="V5" s="88"/>
      <c r="W5" s="88"/>
    </row>
    <row r="6" spans="1:27" x14ac:dyDescent="0.3">
      <c r="E6" s="63" t="s">
        <v>5</v>
      </c>
      <c r="F6" s="65">
        <v>1.1140000000000001E-2</v>
      </c>
      <c r="G6" s="63" t="s">
        <v>197</v>
      </c>
      <c r="K6" s="63" t="s">
        <v>5</v>
      </c>
      <c r="L6" s="65">
        <v>1.1140000000000001E-2</v>
      </c>
      <c r="M6" s="63" t="s">
        <v>197</v>
      </c>
      <c r="O6" t="s">
        <v>5</v>
      </c>
      <c r="P6">
        <v>1.1480000000000001E-2</v>
      </c>
      <c r="Q6" t="s">
        <v>197</v>
      </c>
      <c r="U6" t="s">
        <v>5</v>
      </c>
      <c r="V6">
        <v>1.1480000000000001E-2</v>
      </c>
      <c r="W6" t="s">
        <v>197</v>
      </c>
    </row>
    <row r="7" spans="1:27" x14ac:dyDescent="0.3">
      <c r="E7" s="63" t="s">
        <v>0</v>
      </c>
      <c r="F7" s="65">
        <v>8.7399999999999995E-3</v>
      </c>
      <c r="G7" s="63" t="s">
        <v>197</v>
      </c>
      <c r="K7" s="63" t="s">
        <v>0</v>
      </c>
      <c r="L7" s="65">
        <v>8.7399999999999995E-3</v>
      </c>
      <c r="M7" s="63" t="s">
        <v>197</v>
      </c>
      <c r="O7" t="s">
        <v>0</v>
      </c>
      <c r="P7">
        <v>4.5199999999999997E-3</v>
      </c>
      <c r="Q7" t="s">
        <v>197</v>
      </c>
      <c r="U7" t="s">
        <v>0</v>
      </c>
      <c r="V7">
        <v>4.5199999999999997E-3</v>
      </c>
      <c r="W7" t="s">
        <v>197</v>
      </c>
    </row>
    <row r="8" spans="1:27" x14ac:dyDescent="0.3">
      <c r="E8" s="63"/>
      <c r="F8" s="65"/>
      <c r="G8" s="63"/>
      <c r="U8" s="63"/>
      <c r="V8" s="63"/>
      <c r="W8" s="63"/>
    </row>
    <row r="9" spans="1:27" x14ac:dyDescent="0.3">
      <c r="H9" s="88" t="s">
        <v>200</v>
      </c>
      <c r="I9" s="88"/>
      <c r="O9" s="88" t="s">
        <v>200</v>
      </c>
      <c r="P9" s="88"/>
    </row>
    <row r="10" spans="1:27" x14ac:dyDescent="0.3">
      <c r="E10" s="87" t="s">
        <v>150</v>
      </c>
      <c r="F10" s="87"/>
      <c r="H10" s="87" t="s">
        <v>199</v>
      </c>
      <c r="I10" s="87"/>
      <c r="K10" s="87" t="s">
        <v>28</v>
      </c>
      <c r="L10" s="87"/>
      <c r="M10" s="87"/>
      <c r="O10" s="87" t="s">
        <v>195</v>
      </c>
      <c r="P10" s="87"/>
      <c r="R10" s="87" t="s">
        <v>202</v>
      </c>
      <c r="S10" s="87"/>
      <c r="U10" s="87" t="s">
        <v>28</v>
      </c>
      <c r="V10" s="87"/>
      <c r="W10" s="87"/>
      <c r="Y10" s="87" t="s">
        <v>203</v>
      </c>
      <c r="Z10" s="87"/>
      <c r="AA10" s="87"/>
    </row>
    <row r="11" spans="1:27" x14ac:dyDescent="0.3">
      <c r="C11" s="63" t="s">
        <v>201</v>
      </c>
    </row>
    <row r="12" spans="1:27" x14ac:dyDescent="0.3">
      <c r="E12" s="67" t="s">
        <v>196</v>
      </c>
      <c r="F12" s="67" t="s">
        <v>163</v>
      </c>
      <c r="G12" s="63"/>
      <c r="H12" s="67" t="s">
        <v>196</v>
      </c>
      <c r="I12" s="67" t="s">
        <v>163</v>
      </c>
      <c r="J12" s="63"/>
      <c r="K12" s="67" t="s">
        <v>196</v>
      </c>
      <c r="L12" s="67" t="s">
        <v>163</v>
      </c>
      <c r="M12" s="67" t="s">
        <v>185</v>
      </c>
      <c r="O12" s="67" t="s">
        <v>196</v>
      </c>
      <c r="P12" s="67" t="s">
        <v>163</v>
      </c>
      <c r="Q12" s="63"/>
      <c r="R12" s="67" t="s">
        <v>196</v>
      </c>
      <c r="S12" s="67" t="s">
        <v>163</v>
      </c>
      <c r="T12" s="63"/>
      <c r="U12" s="67" t="s">
        <v>196</v>
      </c>
      <c r="V12" s="67" t="s">
        <v>163</v>
      </c>
      <c r="W12" s="67" t="s">
        <v>185</v>
      </c>
      <c r="Y12" s="67" t="s">
        <v>196</v>
      </c>
      <c r="Z12" s="67" t="s">
        <v>163</v>
      </c>
      <c r="AA12" s="67" t="s">
        <v>185</v>
      </c>
    </row>
    <row r="13" spans="1:27" x14ac:dyDescent="0.3">
      <c r="A13" s="45" t="s">
        <v>44</v>
      </c>
      <c r="B13" s="45"/>
      <c r="C13" s="45">
        <f>C15*6</f>
        <v>53.94</v>
      </c>
      <c r="E13" s="17">
        <f>'By Month'!F28</f>
        <v>1</v>
      </c>
      <c r="F13" s="17">
        <f>'By Month'!G28</f>
        <v>2480</v>
      </c>
      <c r="H13" s="9">
        <f>Feb!F28+Feb!J28+Feb!N28+Feb!Z28+Feb!AD28+Feb!AH28+Feb!AL28</f>
        <v>1</v>
      </c>
      <c r="I13" s="9">
        <f>Feb!G28+Feb!K28+Feb!O28+Feb!AA28+Feb!AE28+Feb!AI28+Feb!AM28</f>
        <v>2330</v>
      </c>
      <c r="K13" s="17">
        <f t="shared" ref="K13:L20" si="0">E13+H13</f>
        <v>2</v>
      </c>
      <c r="L13" s="17">
        <f t="shared" si="0"/>
        <v>4810</v>
      </c>
      <c r="M13" s="5">
        <f t="shared" ref="M13:M20" si="1">(K13*C13)+($F$6*L13)</f>
        <v>161.46340000000001</v>
      </c>
      <c r="O13" s="10">
        <f>Feb!R28+Feb!V28+Feb!AP28</f>
        <v>0</v>
      </c>
      <c r="P13" s="10">
        <f>Feb!S28+Feb!W28+Feb!AQ28</f>
        <v>0</v>
      </c>
      <c r="Q13" s="10"/>
      <c r="R13" s="17">
        <f>'By Month'!N28+'By Month'!R28+'By Month'!V28+'By Month'!Z28+'By Month'!AD28+'By Month'!AH28+'By Month'!AL28+'By Month'!AP28+'By Month'!AT28+'By Month'!AX28</f>
        <v>10</v>
      </c>
      <c r="S13" s="17">
        <f>'By Month'!O28+'By Month'!S28+'By Month'!W28+'By Month'!AA28+'By Month'!AE28+'By Month'!AI28+'By Month'!AM28+'By Month'!AQ28+'By Month'!AU28+'By Month'!AY28</f>
        <v>54140</v>
      </c>
      <c r="U13" s="17">
        <f t="shared" ref="U13:V20" si="2">O13+R13</f>
        <v>10</v>
      </c>
      <c r="V13" s="17">
        <f t="shared" si="2"/>
        <v>54140</v>
      </c>
      <c r="W13" s="17">
        <f t="shared" ref="W13:W20" si="3">(U13*C13)+($P$6*V13)</f>
        <v>1160.9272000000001</v>
      </c>
      <c r="Y13" s="17">
        <f t="shared" ref="Y13:AA20" si="4">K13+U13</f>
        <v>12</v>
      </c>
      <c r="Z13" s="17">
        <f t="shared" si="4"/>
        <v>58950</v>
      </c>
      <c r="AA13" s="17">
        <f t="shared" si="4"/>
        <v>1322.3906000000002</v>
      </c>
    </row>
    <row r="14" spans="1:27" x14ac:dyDescent="0.3">
      <c r="A14" s="45" t="s">
        <v>36</v>
      </c>
      <c r="B14" s="45"/>
      <c r="C14" s="45">
        <f>C15*8</f>
        <v>71.92</v>
      </c>
      <c r="E14" s="17">
        <f>'By Month'!F29</f>
        <v>2</v>
      </c>
      <c r="F14" s="17">
        <f>'By Month'!G29</f>
        <v>106040</v>
      </c>
      <c r="H14" s="9">
        <f>Feb!F29+Feb!J29+Feb!N29+Feb!Z29+Feb!AD29+Feb!AH29+Feb!AL29</f>
        <v>0</v>
      </c>
      <c r="I14" s="9">
        <f>Feb!G29+Feb!K29+Feb!O29+Feb!AA29+Feb!AE29+Feb!AI29+Feb!AM29</f>
        <v>0</v>
      </c>
      <c r="K14" s="17">
        <f t="shared" si="0"/>
        <v>2</v>
      </c>
      <c r="L14" s="17">
        <f t="shared" si="0"/>
        <v>106040</v>
      </c>
      <c r="M14" s="5">
        <f t="shared" si="1"/>
        <v>1325.1256000000001</v>
      </c>
      <c r="O14" s="10">
        <f>Feb!R29+Feb!V29+Feb!AP29</f>
        <v>2</v>
      </c>
      <c r="P14" s="10">
        <f>Feb!S29+Feb!W29+Feb!AQ29</f>
        <v>153390</v>
      </c>
      <c r="Q14" s="10"/>
      <c r="R14" s="17">
        <f>'By Month'!N29+'By Month'!R29+'By Month'!V29+'By Month'!Z29+'By Month'!AD29+'By Month'!AH29+'By Month'!AL29+'By Month'!AP29+'By Month'!AT29+'By Month'!AX29</f>
        <v>20</v>
      </c>
      <c r="S14" s="17">
        <f>'By Month'!O29+'By Month'!S29+'By Month'!W29+'By Month'!AA29+'By Month'!AE29+'By Month'!AI29+'By Month'!AM29+'By Month'!AQ29+'By Month'!AU29+'By Month'!AY29</f>
        <v>921470</v>
      </c>
      <c r="U14" s="17">
        <f t="shared" si="2"/>
        <v>22</v>
      </c>
      <c r="V14" s="17">
        <f t="shared" si="2"/>
        <v>1074860</v>
      </c>
      <c r="W14" s="17">
        <f t="shared" si="3"/>
        <v>13921.632800000001</v>
      </c>
      <c r="Y14" s="17">
        <f t="shared" si="4"/>
        <v>24</v>
      </c>
      <c r="Z14" s="17">
        <f t="shared" si="4"/>
        <v>1180900</v>
      </c>
      <c r="AA14" s="17">
        <f t="shared" si="4"/>
        <v>15246.758400000001</v>
      </c>
    </row>
    <row r="15" spans="1:27" x14ac:dyDescent="0.3">
      <c r="A15" s="45" t="s">
        <v>17</v>
      </c>
      <c r="B15" s="45"/>
      <c r="C15" s="45">
        <v>8.99</v>
      </c>
      <c r="E15" s="17">
        <f>'By Month'!F30</f>
        <v>16102</v>
      </c>
      <c r="F15" s="17">
        <f>'By Month'!G30</f>
        <v>50278900</v>
      </c>
      <c r="H15" s="9">
        <f>Feb!F30+Feb!J30+Feb!N30+Feb!Z30+Feb!AD30+Feb!AH30+Feb!AL30</f>
        <v>9851</v>
      </c>
      <c r="I15" s="9">
        <f>Feb!G30+Feb!K30+Feb!O30+Feb!AA30+Feb!AE30+Feb!AI30+Feb!AM30</f>
        <v>36498050</v>
      </c>
      <c r="K15" s="17">
        <f t="shared" si="0"/>
        <v>25953</v>
      </c>
      <c r="L15" s="17">
        <f t="shared" si="0"/>
        <v>86776950</v>
      </c>
      <c r="M15" s="5">
        <f t="shared" si="1"/>
        <v>1200012.693</v>
      </c>
      <c r="O15" s="10">
        <f>Feb!R30+Feb!V30+Feb!AP30</f>
        <v>6220</v>
      </c>
      <c r="P15" s="10">
        <f>Feb!S30+Feb!W30+Feb!AQ30</f>
        <v>19237228</v>
      </c>
      <c r="Q15" s="10"/>
      <c r="R15" s="17">
        <f>'By Month'!N30+'By Month'!R30+'By Month'!V30+'By Month'!Z30+'By Month'!AD30+'By Month'!AH30+'By Month'!AL30+'By Month'!AP30+'By Month'!AT30+'By Month'!AX30</f>
        <v>162798</v>
      </c>
      <c r="S15" s="17">
        <f>'By Month'!O30+'By Month'!S30+'By Month'!W30+'By Month'!AA30+'By Month'!AE30+'By Month'!AI30+'By Month'!AM30+'By Month'!AQ30+'By Month'!AU30+'By Month'!AY30</f>
        <v>508055985</v>
      </c>
      <c r="U15" s="17">
        <f t="shared" si="2"/>
        <v>169018</v>
      </c>
      <c r="V15" s="17">
        <f t="shared" si="2"/>
        <v>527293213</v>
      </c>
      <c r="W15" s="17">
        <f>(U15*C15)+($P$6*V15)</f>
        <v>7572797.9052400002</v>
      </c>
      <c r="Y15" s="17">
        <f t="shared" si="4"/>
        <v>194971</v>
      </c>
      <c r="Z15" s="17">
        <f t="shared" si="4"/>
        <v>614070163</v>
      </c>
      <c r="AA15" s="17">
        <f>M15+W15</f>
        <v>8772810.5982399993</v>
      </c>
    </row>
    <row r="16" spans="1:27" x14ac:dyDescent="0.3">
      <c r="A16" s="45" t="s">
        <v>18</v>
      </c>
      <c r="B16" s="45"/>
      <c r="C16" s="45">
        <f>C15*2</f>
        <v>17.98</v>
      </c>
      <c r="E16" s="17">
        <f>'By Month'!F31</f>
        <v>149</v>
      </c>
      <c r="F16" s="17">
        <f>'By Month'!G31</f>
        <v>955840</v>
      </c>
      <c r="H16" s="9">
        <f>Feb!F31+Feb!J31+Feb!N31+Feb!Z31+Feb!AD31+Feb!AH31+Feb!AL31</f>
        <v>101</v>
      </c>
      <c r="I16" s="9">
        <f>Feb!G31+Feb!K31+Feb!O31+Feb!AA31+Feb!AE31+Feb!AI31+Feb!AM31</f>
        <v>532610</v>
      </c>
      <c r="K16" s="17">
        <f t="shared" si="0"/>
        <v>250</v>
      </c>
      <c r="L16" s="17">
        <f t="shared" si="0"/>
        <v>1488450</v>
      </c>
      <c r="M16" s="5">
        <f t="shared" si="1"/>
        <v>21076.333000000002</v>
      </c>
      <c r="O16" s="10">
        <f>Feb!R31+Feb!V31+Feb!AP31</f>
        <v>47</v>
      </c>
      <c r="P16" s="10">
        <f>Feb!S31+Feb!W31+Feb!AQ31</f>
        <v>278290</v>
      </c>
      <c r="Q16" s="10"/>
      <c r="R16" s="17">
        <f>'By Month'!N31+'By Month'!R31+'By Month'!V31+'By Month'!Z31+'By Month'!AD31+'By Month'!AH31+'By Month'!AL31+'By Month'!AP31+'By Month'!AT31+'By Month'!AX31</f>
        <v>1506</v>
      </c>
      <c r="S16" s="17">
        <f>'By Month'!O31+'By Month'!S31+'By Month'!W31+'By Month'!AA31+'By Month'!AE31+'By Month'!AI31+'By Month'!AM31+'By Month'!AQ31+'By Month'!AU31+'By Month'!AY31</f>
        <v>9155400</v>
      </c>
      <c r="U16" s="17">
        <f t="shared" si="2"/>
        <v>1553</v>
      </c>
      <c r="V16" s="17">
        <f t="shared" si="2"/>
        <v>9433690</v>
      </c>
      <c r="W16" s="17">
        <f t="shared" si="3"/>
        <v>136221.70120000001</v>
      </c>
      <c r="Y16" s="17">
        <f t="shared" si="4"/>
        <v>1803</v>
      </c>
      <c r="Z16" s="17">
        <f t="shared" si="4"/>
        <v>10922140</v>
      </c>
      <c r="AA16" s="17">
        <f t="shared" si="4"/>
        <v>157298.03420000002</v>
      </c>
    </row>
    <row r="17" spans="1:27" x14ac:dyDescent="0.3">
      <c r="A17" s="45" t="s">
        <v>19</v>
      </c>
      <c r="B17" s="45"/>
      <c r="C17" s="45">
        <f>C15*3</f>
        <v>26.97</v>
      </c>
      <c r="E17" s="17">
        <f>'By Month'!F32</f>
        <v>17</v>
      </c>
      <c r="F17" s="17">
        <f>'By Month'!G32</f>
        <v>152320</v>
      </c>
      <c r="H17" s="9">
        <f>Feb!F32+Feb!J32+Feb!N32+Feb!Z32+Feb!AD32+Feb!AH32+Feb!AL32</f>
        <v>10</v>
      </c>
      <c r="I17" s="9">
        <f>Feb!G32+Feb!K32+Feb!O32+Feb!AA32+Feb!AE32+Feb!AI32+Feb!AM32</f>
        <v>60630</v>
      </c>
      <c r="K17" s="17">
        <f t="shared" si="0"/>
        <v>27</v>
      </c>
      <c r="L17" s="17">
        <f t="shared" si="0"/>
        <v>212950</v>
      </c>
      <c r="M17" s="5">
        <f t="shared" si="1"/>
        <v>3100.453</v>
      </c>
      <c r="O17" s="10">
        <f>Feb!R32+Feb!V32+Feb!AP32</f>
        <v>7</v>
      </c>
      <c r="P17" s="10">
        <f>Feb!S32+Feb!W32+Feb!AQ32</f>
        <v>69450</v>
      </c>
      <c r="Q17" s="10"/>
      <c r="R17" s="17">
        <f>'By Month'!N32+'By Month'!R32+'By Month'!V32+'By Month'!Z32+'By Month'!AD32+'By Month'!AH32+'By Month'!AL32+'By Month'!AP32+'By Month'!AT32+'By Month'!AX32</f>
        <v>170</v>
      </c>
      <c r="S17" s="17">
        <f>'By Month'!O32+'By Month'!S32+'By Month'!W32+'By Month'!AA32+'By Month'!AE32+'By Month'!AI32+'By Month'!AM32+'By Month'!AQ32+'By Month'!AU32+'By Month'!AY32</f>
        <v>1197560</v>
      </c>
      <c r="U17" s="17">
        <f t="shared" si="2"/>
        <v>177</v>
      </c>
      <c r="V17" s="17">
        <f t="shared" si="2"/>
        <v>1267010</v>
      </c>
      <c r="W17" s="17">
        <f t="shared" si="3"/>
        <v>19318.964800000002</v>
      </c>
      <c r="Y17" s="17">
        <f t="shared" si="4"/>
        <v>204</v>
      </c>
      <c r="Z17" s="17">
        <f t="shared" si="4"/>
        <v>1479960</v>
      </c>
      <c r="AA17" s="17">
        <f t="shared" si="4"/>
        <v>22419.417800000003</v>
      </c>
    </row>
    <row r="18" spans="1:27" x14ac:dyDescent="0.3">
      <c r="A18" s="46" t="s">
        <v>20</v>
      </c>
      <c r="B18" s="45"/>
      <c r="C18" s="45">
        <f>C15*4</f>
        <v>35.96</v>
      </c>
      <c r="E18" s="17">
        <f>'By Month'!F33</f>
        <v>6</v>
      </c>
      <c r="F18" s="17">
        <f>'By Month'!G33</f>
        <v>211290</v>
      </c>
      <c r="H18" s="9">
        <f>Feb!F33+Feb!J33+Feb!N33+Feb!Z33+Feb!AD33+Feb!AH33+Feb!AL33</f>
        <v>2</v>
      </c>
      <c r="I18" s="9">
        <f>Feb!G33+Feb!K33+Feb!O33+Feb!AA33+Feb!AE33+Feb!AI33+Feb!AM33</f>
        <v>22980</v>
      </c>
      <c r="K18" s="17">
        <f t="shared" si="0"/>
        <v>8</v>
      </c>
      <c r="L18" s="17">
        <f t="shared" si="0"/>
        <v>234270</v>
      </c>
      <c r="M18" s="5">
        <f t="shared" si="1"/>
        <v>2897.4477999999999</v>
      </c>
      <c r="O18" s="10">
        <f>Feb!R33+Feb!V33+Feb!AP33</f>
        <v>4</v>
      </c>
      <c r="P18" s="10">
        <f>Feb!S33+Feb!W33+Feb!AQ33</f>
        <v>166150</v>
      </c>
      <c r="Q18" s="10"/>
      <c r="R18" s="17">
        <f>'By Month'!N33+'By Month'!R33+'By Month'!V33+'By Month'!Z33+'By Month'!AD33+'By Month'!AH33+'By Month'!AL33+'By Month'!AP33+'By Month'!AT33+'By Month'!AX33</f>
        <v>60</v>
      </c>
      <c r="S18" s="17">
        <f>'By Month'!O33+'By Month'!S33+'By Month'!W33+'By Month'!AA33+'By Month'!AE33+'By Month'!AI33+'By Month'!AM33+'By Month'!AQ33+'By Month'!AU33+'By Month'!AY33</f>
        <v>1944470</v>
      </c>
      <c r="U18" s="17">
        <f t="shared" si="2"/>
        <v>64</v>
      </c>
      <c r="V18" s="17">
        <f t="shared" si="2"/>
        <v>2110620</v>
      </c>
      <c r="W18" s="17">
        <f t="shared" si="3"/>
        <v>26531.357599999999</v>
      </c>
      <c r="Y18" s="17">
        <f t="shared" si="4"/>
        <v>72</v>
      </c>
      <c r="Z18" s="17">
        <f t="shared" si="4"/>
        <v>2344890</v>
      </c>
      <c r="AA18" s="17">
        <f t="shared" si="4"/>
        <v>29428.805399999997</v>
      </c>
    </row>
    <row r="19" spans="1:27" x14ac:dyDescent="0.3">
      <c r="A19" s="64" t="s">
        <v>37</v>
      </c>
      <c r="B19" s="45"/>
      <c r="C19" s="45">
        <f>C15</f>
        <v>8.99</v>
      </c>
      <c r="E19" s="17">
        <f>'By Month'!F34</f>
        <v>6</v>
      </c>
      <c r="F19" s="17">
        <f>'By Month'!G34</f>
        <v>17790</v>
      </c>
      <c r="H19" s="9">
        <f>Feb!F34+Feb!J34+Feb!N34+Feb!Z34+Feb!AD34+Feb!AH34+Feb!AL34</f>
        <v>0</v>
      </c>
      <c r="I19" s="9">
        <f>Feb!G34+Feb!K34+Feb!O34+Feb!AA34+Feb!AE34+Feb!AI34+Feb!AM34</f>
        <v>0</v>
      </c>
      <c r="K19" s="17">
        <f t="shared" si="0"/>
        <v>6</v>
      </c>
      <c r="L19" s="17">
        <f t="shared" si="0"/>
        <v>17790</v>
      </c>
      <c r="M19" s="5">
        <f t="shared" si="1"/>
        <v>252.1206</v>
      </c>
      <c r="O19" s="10">
        <f>Feb!R34+Feb!V34+Feb!AP34</f>
        <v>6</v>
      </c>
      <c r="P19" s="10">
        <f>Feb!S34+Feb!W34+Feb!AQ34</f>
        <v>11580</v>
      </c>
      <c r="Q19" s="10"/>
      <c r="R19" s="17">
        <f>'By Month'!N34+'By Month'!R34+'By Month'!V34+'By Month'!Z34+'By Month'!AD34+'By Month'!AH34+'By Month'!AL34+'By Month'!AP34+'By Month'!AT34+'By Month'!AX34</f>
        <v>60</v>
      </c>
      <c r="S19" s="17">
        <f>'By Month'!O34+'By Month'!S34+'By Month'!W34+'By Month'!AA34+'By Month'!AE34+'By Month'!AI34+'By Month'!AM34+'By Month'!AQ34+'By Month'!AU34+'By Month'!AY34</f>
        <v>132400</v>
      </c>
      <c r="U19" s="17">
        <f t="shared" si="2"/>
        <v>66</v>
      </c>
      <c r="V19" s="17">
        <f t="shared" si="2"/>
        <v>143980</v>
      </c>
      <c r="W19" s="17">
        <f t="shared" si="3"/>
        <v>2246.2303999999999</v>
      </c>
      <c r="Y19" s="17">
        <f t="shared" si="4"/>
        <v>72</v>
      </c>
      <c r="Z19" s="17">
        <f t="shared" si="4"/>
        <v>161770</v>
      </c>
      <c r="AA19" s="17">
        <f t="shared" si="4"/>
        <v>2498.3510000000001</v>
      </c>
    </row>
    <row r="20" spans="1:27" x14ac:dyDescent="0.3">
      <c r="A20" s="45" t="s">
        <v>167</v>
      </c>
      <c r="B20" s="45"/>
      <c r="C20" s="45">
        <v>8.99</v>
      </c>
      <c r="E20" s="17">
        <f>'By Month'!F50</f>
        <v>8</v>
      </c>
      <c r="F20" s="17">
        <f>'By Month'!G50</f>
        <v>0</v>
      </c>
      <c r="H20" s="9">
        <f>Feb!F50+Feb!J50+Feb!N50+Feb!Z50+Feb!AD50+Feb!AH50+Feb!AL50</f>
        <v>0</v>
      </c>
      <c r="I20" s="9">
        <f>Feb!G50+Feb!K50+Feb!O50+Feb!AA50+Feb!AE50+Feb!AI50+Feb!AM50</f>
        <v>0</v>
      </c>
      <c r="K20" s="17">
        <f t="shared" si="0"/>
        <v>8</v>
      </c>
      <c r="L20" s="17">
        <f t="shared" si="0"/>
        <v>0</v>
      </c>
      <c r="M20" s="5">
        <f t="shared" si="1"/>
        <v>71.92</v>
      </c>
      <c r="O20" s="10">
        <f>Feb!R50+Feb!V50+Feb!AP50</f>
        <v>0</v>
      </c>
      <c r="P20" s="10">
        <f>Feb!S50+Feb!W50+Feb!AQ50</f>
        <v>0</v>
      </c>
      <c r="Q20" s="10"/>
      <c r="R20" s="17">
        <f>'By Month'!N50+'By Month'!R50+'By Month'!V50+'By Month'!Z50+'By Month'!AD50+'By Month'!AH50+'By Month'!AL50+'By Month'!AP50+'By Month'!AT50+'By Month'!AX50</f>
        <v>397</v>
      </c>
      <c r="S20" s="17">
        <f>'By Month'!O50+'By Month'!S50+'By Month'!W50+'By Month'!AA50+'By Month'!AE50+'By Month'!AI50+'By Month'!AM50+'By Month'!AQ50+'By Month'!AU50+'By Month'!AY50</f>
        <v>0</v>
      </c>
      <c r="U20" s="17">
        <f t="shared" si="2"/>
        <v>397</v>
      </c>
      <c r="V20" s="17">
        <f t="shared" si="2"/>
        <v>0</v>
      </c>
      <c r="W20" s="17">
        <f t="shared" si="3"/>
        <v>3569.03</v>
      </c>
      <c r="Y20" s="17">
        <f t="shared" si="4"/>
        <v>405</v>
      </c>
      <c r="Z20" s="17">
        <f t="shared" si="4"/>
        <v>0</v>
      </c>
      <c r="AA20" s="17">
        <f t="shared" si="4"/>
        <v>3640.9500000000003</v>
      </c>
    </row>
    <row r="21" spans="1:27" x14ac:dyDescent="0.3">
      <c r="A21" s="64"/>
      <c r="B21" s="45"/>
      <c r="C21" s="45"/>
      <c r="E21" s="17"/>
      <c r="F21" s="17"/>
      <c r="H21" s="9"/>
      <c r="I21" s="9"/>
      <c r="K21" s="17"/>
      <c r="L21" s="17"/>
      <c r="M21" s="5"/>
      <c r="O21" s="10"/>
      <c r="P21" s="10"/>
      <c r="Q21" s="10"/>
      <c r="R21" s="17"/>
      <c r="S21" s="17"/>
      <c r="U21" s="17"/>
      <c r="V21" s="17"/>
      <c r="W21" s="17"/>
      <c r="Y21" s="17"/>
      <c r="Z21" s="17"/>
      <c r="AA21" s="17"/>
    </row>
    <row r="22" spans="1:27" x14ac:dyDescent="0.3">
      <c r="A22" s="45" t="s">
        <v>10</v>
      </c>
      <c r="B22" s="45"/>
      <c r="C22" s="45">
        <v>12.59</v>
      </c>
      <c r="E22" s="17">
        <f>'By Month'!F13</f>
        <v>63</v>
      </c>
      <c r="F22" s="17">
        <f>'By Month'!G13</f>
        <v>724230</v>
      </c>
      <c r="H22" s="9">
        <f>Feb!F13+Feb!J13+Feb!N13+Feb!Z13+Feb!AD13+Feb!AH13+Feb!AL13</f>
        <v>45</v>
      </c>
      <c r="I22" s="9">
        <f>Feb!G13+Feb!K13+Feb!O13+Feb!AA13+Feb!AE13+Feb!AI13+Feb!AM13</f>
        <v>333860</v>
      </c>
      <c r="K22" s="17">
        <f>E22+H22</f>
        <v>108</v>
      </c>
      <c r="L22" s="17">
        <f>F22+I22</f>
        <v>1058090</v>
      </c>
      <c r="M22" s="5">
        <f t="shared" ref="M22:M31" si="5">(K22*C22)+($F$6*L22)</f>
        <v>13146.8426</v>
      </c>
      <c r="O22" s="10">
        <f>Feb!R13+Feb!V13+Feb!AP13</f>
        <v>18</v>
      </c>
      <c r="P22" s="10">
        <f>Feb!S13+Feb!W13+Feb!AQ13</f>
        <v>342480</v>
      </c>
      <c r="Q22" s="10"/>
      <c r="R22" s="17">
        <f>'By Month'!N13+'By Month'!R13+'By Month'!V13+'By Month'!Z13+'By Month'!AD13+'By Month'!AH13+'By Month'!AL13+'By Month'!AP13+'By Month'!AT13+'By Month'!AX13</f>
        <v>757</v>
      </c>
      <c r="S22" s="17">
        <f>'By Month'!O13+'By Month'!S13+'By Month'!W13+'By Month'!AA13+'By Month'!AE13+'By Month'!AI13+'By Month'!AM13+'By Month'!AQ13+'By Month'!AU13+'By Month'!AY13</f>
        <v>7142790</v>
      </c>
      <c r="U22" s="17">
        <f>O22+R22</f>
        <v>775</v>
      </c>
      <c r="V22" s="17">
        <f>P22+S22</f>
        <v>7485270</v>
      </c>
      <c r="W22" s="17">
        <f>(U22*C22)+($P$6*V22)</f>
        <v>95688.149600000004</v>
      </c>
      <c r="Y22" s="17">
        <f>K22+U22</f>
        <v>883</v>
      </c>
      <c r="Z22" s="17">
        <f>L22+V22</f>
        <v>8543360</v>
      </c>
      <c r="AA22" s="17">
        <f>M22+W22</f>
        <v>108834.99220000001</v>
      </c>
    </row>
    <row r="23" spans="1:27" x14ac:dyDescent="0.3">
      <c r="A23" s="45" t="s">
        <v>11</v>
      </c>
      <c r="B23" s="45"/>
      <c r="C23" s="45">
        <f>C15*2</f>
        <v>17.98</v>
      </c>
      <c r="E23" s="17">
        <f>'By Month'!F14</f>
        <v>2</v>
      </c>
      <c r="F23" s="17">
        <f>'By Month'!G14</f>
        <v>13420</v>
      </c>
      <c r="H23" s="9">
        <f>Feb!F14+Feb!J14+Feb!N14+Feb!Z14+Feb!AD14+Feb!AH14+Feb!AL14</f>
        <v>2</v>
      </c>
      <c r="I23" s="9">
        <f>Feb!G14+Feb!K14+Feb!O14+Feb!AA14+Feb!AE14+Feb!AI14+Feb!AM14</f>
        <v>14330</v>
      </c>
      <c r="K23" s="17">
        <f t="shared" ref="K23:K50" si="6">E23+H23</f>
        <v>4</v>
      </c>
      <c r="L23" s="17">
        <f t="shared" ref="L23:L50" si="7">F23+I23</f>
        <v>27750</v>
      </c>
      <c r="M23" s="5">
        <f t="shared" si="5"/>
        <v>381.05500000000001</v>
      </c>
      <c r="O23" s="10">
        <f>Feb!R14+Feb!V14+Feb!AP14</f>
        <v>0</v>
      </c>
      <c r="P23" s="10">
        <f>Feb!S14+Feb!W14+Feb!AQ14</f>
        <v>0</v>
      </c>
      <c r="Q23" s="10"/>
      <c r="R23" s="17">
        <f>'By Month'!N14+'By Month'!R14+'By Month'!V14+'By Month'!Z14+'By Month'!AD14+'By Month'!AH14+'By Month'!AL14+'By Month'!AP14+'By Month'!AT14+'By Month'!AX14</f>
        <v>20</v>
      </c>
      <c r="S23" s="17">
        <f>'By Month'!O14+'By Month'!S14+'By Month'!W14+'By Month'!AA14+'By Month'!AE14+'By Month'!AI14+'By Month'!AM14+'By Month'!AQ14+'By Month'!AU14+'By Month'!AY14</f>
        <v>169220</v>
      </c>
      <c r="U23" s="17">
        <f t="shared" ref="U23:V50" si="8">O23+R23</f>
        <v>20</v>
      </c>
      <c r="V23" s="17">
        <f t="shared" si="8"/>
        <v>169220</v>
      </c>
      <c r="W23" s="17">
        <f t="shared" ref="W23:W49" si="9">(U23*C23)+($P$6*V23)</f>
        <v>2302.2456000000002</v>
      </c>
      <c r="Y23" s="17">
        <f t="shared" ref="Y23:Y50" si="10">K23+U23</f>
        <v>24</v>
      </c>
      <c r="Z23" s="17">
        <f t="shared" ref="Z23:AA35" si="11">L23+V23</f>
        <v>196970</v>
      </c>
      <c r="AA23" s="17">
        <f t="shared" si="11"/>
        <v>2683.3006</v>
      </c>
    </row>
    <row r="24" spans="1:27" x14ac:dyDescent="0.3">
      <c r="A24" s="45" t="s">
        <v>43</v>
      </c>
      <c r="B24" s="45"/>
      <c r="C24" s="45">
        <f>C15*4</f>
        <v>35.96</v>
      </c>
      <c r="E24" s="17">
        <f>'By Month'!F15</f>
        <v>2</v>
      </c>
      <c r="F24" s="17">
        <f>'By Month'!G15</f>
        <v>4670</v>
      </c>
      <c r="H24" s="9">
        <f>Feb!F15+Feb!J15+Feb!N15+Feb!Z15+Feb!AD15+Feb!AH15+Feb!AL15</f>
        <v>2</v>
      </c>
      <c r="I24" s="9">
        <f>Feb!G15+Feb!K15+Feb!O15+Feb!AA15+Feb!AE15+Feb!AI15+Feb!AM15</f>
        <v>7240</v>
      </c>
      <c r="K24" s="17">
        <f t="shared" si="6"/>
        <v>4</v>
      </c>
      <c r="L24" s="17">
        <f t="shared" si="7"/>
        <v>11910</v>
      </c>
      <c r="M24" s="5">
        <f t="shared" si="5"/>
        <v>276.51740000000001</v>
      </c>
      <c r="O24" s="10">
        <f>Feb!R15+Feb!V15+Feb!AP15</f>
        <v>0</v>
      </c>
      <c r="P24" s="10">
        <f>Feb!S15+Feb!W15+Feb!AQ15</f>
        <v>0</v>
      </c>
      <c r="Q24" s="10"/>
      <c r="R24" s="17">
        <f>'By Month'!N15+'By Month'!R15+'By Month'!V15+'By Month'!Z15+'By Month'!AD15+'By Month'!AH15+'By Month'!AL15+'By Month'!AP15+'By Month'!AT15+'By Month'!AX15</f>
        <v>20</v>
      </c>
      <c r="S24" s="17">
        <f>'By Month'!O15+'By Month'!S15+'By Month'!W15+'By Month'!AA15+'By Month'!AE15+'By Month'!AI15+'By Month'!AM15+'By Month'!AQ15+'By Month'!AU15+'By Month'!AY15</f>
        <v>40840</v>
      </c>
      <c r="U24" s="17">
        <f t="shared" si="8"/>
        <v>20</v>
      </c>
      <c r="V24" s="17">
        <f t="shared" si="8"/>
        <v>40840</v>
      </c>
      <c r="W24" s="17">
        <f t="shared" si="9"/>
        <v>1188.0432000000001</v>
      </c>
      <c r="Y24" s="17">
        <f t="shared" si="10"/>
        <v>24</v>
      </c>
      <c r="Z24" s="17">
        <f t="shared" si="11"/>
        <v>52750</v>
      </c>
      <c r="AA24" s="17">
        <f t="shared" si="11"/>
        <v>1464.5606</v>
      </c>
    </row>
    <row r="25" spans="1:27" x14ac:dyDescent="0.3">
      <c r="A25" s="45" t="s">
        <v>12</v>
      </c>
      <c r="B25" s="45"/>
      <c r="C25" s="45">
        <f>5*C15</f>
        <v>44.95</v>
      </c>
      <c r="E25" s="17">
        <f>'By Month'!F16</f>
        <v>1</v>
      </c>
      <c r="F25" s="17">
        <f>'By Month'!G16</f>
        <v>27250</v>
      </c>
      <c r="H25" s="9">
        <f>Feb!F16+Feb!J16+Feb!N16+Feb!Z16+Feb!AD16+Feb!AH16+Feb!AL16</f>
        <v>1</v>
      </c>
      <c r="I25" s="9">
        <f>Feb!G16+Feb!K16+Feb!O16+Feb!AA16+Feb!AE16+Feb!AI16+Feb!AM16</f>
        <v>30940</v>
      </c>
      <c r="K25" s="17">
        <f t="shared" si="6"/>
        <v>2</v>
      </c>
      <c r="L25" s="17">
        <f t="shared" si="7"/>
        <v>58190</v>
      </c>
      <c r="M25" s="5">
        <f t="shared" si="5"/>
        <v>738.13660000000004</v>
      </c>
      <c r="O25" s="10">
        <f>Feb!R16+Feb!V16+Feb!AP16</f>
        <v>0</v>
      </c>
      <c r="P25" s="10">
        <f>Feb!S16+Feb!W16+Feb!AQ16</f>
        <v>0</v>
      </c>
      <c r="Q25" s="10"/>
      <c r="R25" s="17">
        <f>'By Month'!N16+'By Month'!R16+'By Month'!V16+'By Month'!Z16+'By Month'!AD16+'By Month'!AH16+'By Month'!AL16+'By Month'!AP16+'By Month'!AT16+'By Month'!AX16</f>
        <v>10</v>
      </c>
      <c r="S25" s="17">
        <f>'By Month'!O16+'By Month'!S16+'By Month'!W16+'By Month'!AA16+'By Month'!AE16+'By Month'!AI16+'By Month'!AM16+'By Month'!AQ16+'By Month'!AU16+'By Month'!AY16</f>
        <v>209370</v>
      </c>
      <c r="U25" s="17">
        <f t="shared" si="8"/>
        <v>10</v>
      </c>
      <c r="V25" s="17">
        <f t="shared" si="8"/>
        <v>209370</v>
      </c>
      <c r="W25" s="17">
        <f t="shared" si="9"/>
        <v>2853.0676000000003</v>
      </c>
      <c r="Y25" s="17">
        <f t="shared" si="10"/>
        <v>12</v>
      </c>
      <c r="Z25" s="17">
        <f t="shared" si="11"/>
        <v>267560</v>
      </c>
      <c r="AA25" s="17">
        <f t="shared" si="11"/>
        <v>3591.2042000000001</v>
      </c>
    </row>
    <row r="26" spans="1:27" x14ac:dyDescent="0.3">
      <c r="A26" s="45"/>
      <c r="B26" s="45"/>
      <c r="C26" s="45"/>
      <c r="E26" s="17"/>
      <c r="F26" s="17"/>
      <c r="H26" s="9"/>
      <c r="I26" s="9"/>
      <c r="K26" s="17"/>
      <c r="L26" s="17"/>
      <c r="M26" s="5"/>
      <c r="O26" s="10"/>
      <c r="P26" s="10"/>
      <c r="Q26" s="10"/>
      <c r="R26" s="17"/>
      <c r="S26" s="17"/>
      <c r="U26" s="17"/>
      <c r="V26" s="17"/>
      <c r="W26" s="17"/>
      <c r="Y26" s="17"/>
      <c r="Z26" s="17"/>
      <c r="AA26" s="17"/>
    </row>
    <row r="27" spans="1:27" x14ac:dyDescent="0.3">
      <c r="A27" s="45" t="s">
        <v>25</v>
      </c>
      <c r="B27" s="45"/>
      <c r="C27" s="45">
        <f>C15*52</f>
        <v>467.48</v>
      </c>
      <c r="E27" s="17">
        <f>'By Month'!F18</f>
        <v>1</v>
      </c>
      <c r="F27" s="17">
        <f>'By Month'!G18</f>
        <v>152900</v>
      </c>
      <c r="H27" s="9">
        <f>Feb!F18+Feb!J18+Feb!N18+Feb!Z18+Feb!AD18+Feb!AH18+Feb!AL18</f>
        <v>1</v>
      </c>
      <c r="I27" s="9">
        <f>Feb!G18+Feb!K18+Feb!O18+Feb!AA18+Feb!AE18+Feb!AI18+Feb!AM18</f>
        <v>97200</v>
      </c>
      <c r="K27" s="17">
        <f t="shared" si="6"/>
        <v>2</v>
      </c>
      <c r="L27" s="17">
        <f t="shared" si="7"/>
        <v>250100</v>
      </c>
      <c r="M27" s="5">
        <f t="shared" si="5"/>
        <v>3721.0740000000001</v>
      </c>
      <c r="O27" s="10">
        <f>Feb!R18+Feb!V18+Feb!AP18</f>
        <v>0</v>
      </c>
      <c r="P27" s="10">
        <f>Feb!S18+Feb!W18+Feb!AQ18</f>
        <v>0</v>
      </c>
      <c r="Q27" s="10"/>
      <c r="R27" s="17">
        <f>'By Month'!N18+'By Month'!R18+'By Month'!V18+'By Month'!Z18+'By Month'!AD18+'By Month'!AH18+'By Month'!AL18+'By Month'!AP18+'By Month'!AT18+'By Month'!AX18</f>
        <v>10</v>
      </c>
      <c r="S27" s="17">
        <f>'By Month'!O18+'By Month'!S18+'By Month'!W18+'By Month'!AA18+'By Month'!AE18+'By Month'!AI18+'By Month'!AM18+'By Month'!AQ18+'By Month'!AU18+'By Month'!AY18</f>
        <v>703900</v>
      </c>
      <c r="U27" s="17">
        <f t="shared" si="8"/>
        <v>10</v>
      </c>
      <c r="V27" s="17">
        <f t="shared" si="8"/>
        <v>703900</v>
      </c>
      <c r="W27" s="17">
        <f t="shared" si="9"/>
        <v>12755.572</v>
      </c>
      <c r="Y27" s="17">
        <f t="shared" si="10"/>
        <v>12</v>
      </c>
      <c r="Z27" s="17">
        <f t="shared" si="11"/>
        <v>954000</v>
      </c>
      <c r="AA27" s="17">
        <f t="shared" si="11"/>
        <v>16476.646000000001</v>
      </c>
    </row>
    <row r="28" spans="1:27" x14ac:dyDescent="0.3">
      <c r="A28" s="45" t="s">
        <v>13</v>
      </c>
      <c r="B28" s="45"/>
      <c r="C28" s="45">
        <v>26.07</v>
      </c>
      <c r="E28" s="17">
        <f>'By Month'!F19</f>
        <v>33</v>
      </c>
      <c r="F28" s="17">
        <f>'By Month'!G19</f>
        <v>1065600</v>
      </c>
      <c r="H28" s="9">
        <f>Feb!F19+Feb!J19+Feb!N19+Feb!Z19+Feb!AD19+Feb!AH19+Feb!AL19</f>
        <v>18</v>
      </c>
      <c r="I28" s="9">
        <f>Feb!G19+Feb!K19+Feb!O19+Feb!AA19+Feb!AE19+Feb!AI19+Feb!AM19</f>
        <v>854510</v>
      </c>
      <c r="K28" s="17">
        <f t="shared" si="6"/>
        <v>51</v>
      </c>
      <c r="L28" s="17">
        <f t="shared" si="7"/>
        <v>1920110</v>
      </c>
      <c r="M28" s="5">
        <f t="shared" si="5"/>
        <v>22719.595400000002</v>
      </c>
      <c r="O28" s="10">
        <f>Feb!R19+Feb!V19+Feb!AP19</f>
        <v>16</v>
      </c>
      <c r="P28" s="10">
        <f>Feb!S19+Feb!W19+Feb!AQ19</f>
        <v>256900</v>
      </c>
      <c r="Q28" s="10"/>
      <c r="R28" s="17">
        <f>'By Month'!N19+'By Month'!R19+'By Month'!V19+'By Month'!Z19+'By Month'!AD19+'By Month'!AH19+'By Month'!AL19+'By Month'!AP19+'By Month'!AT19+'By Month'!AX19</f>
        <v>326</v>
      </c>
      <c r="S28" s="17">
        <f>'By Month'!O19+'By Month'!S19+'By Month'!W19+'By Month'!AA19+'By Month'!AE19+'By Month'!AI19+'By Month'!AM19+'By Month'!AQ19+'By Month'!AU19+'By Month'!AY19</f>
        <v>10088640</v>
      </c>
      <c r="U28" s="17">
        <f t="shared" si="8"/>
        <v>342</v>
      </c>
      <c r="V28" s="17">
        <f t="shared" si="8"/>
        <v>10345540</v>
      </c>
      <c r="W28" s="17">
        <f t="shared" si="9"/>
        <v>127682.73920000001</v>
      </c>
      <c r="Y28" s="17">
        <f t="shared" si="10"/>
        <v>393</v>
      </c>
      <c r="Z28" s="17">
        <f t="shared" si="11"/>
        <v>12265650</v>
      </c>
      <c r="AA28" s="17">
        <f t="shared" si="11"/>
        <v>150402.3346</v>
      </c>
    </row>
    <row r="29" spans="1:27" x14ac:dyDescent="0.3">
      <c r="A29" s="45" t="s">
        <v>26</v>
      </c>
      <c r="B29" s="45"/>
      <c r="C29" s="45">
        <f>C15*16</f>
        <v>143.84</v>
      </c>
      <c r="E29" s="17">
        <f>'By Month'!F20</f>
        <v>1</v>
      </c>
      <c r="F29" s="17">
        <f>'By Month'!G20</f>
        <v>21900</v>
      </c>
      <c r="H29" s="9">
        <f>Feb!F20+Feb!J20+Feb!N20+Feb!Z20+Feb!AD20+Feb!AH20+Feb!AL20</f>
        <v>1</v>
      </c>
      <c r="I29" s="9">
        <f>Feb!G20+Feb!K20+Feb!O20+Feb!AA20+Feb!AE20+Feb!AI20+Feb!AM20</f>
        <v>17000</v>
      </c>
      <c r="K29" s="17">
        <f t="shared" si="6"/>
        <v>2</v>
      </c>
      <c r="L29" s="17">
        <f t="shared" si="7"/>
        <v>38900</v>
      </c>
      <c r="M29" s="5">
        <f t="shared" si="5"/>
        <v>721.02600000000007</v>
      </c>
      <c r="O29" s="10">
        <f>Feb!R20+Feb!V20+Feb!AP20</f>
        <v>0</v>
      </c>
      <c r="P29" s="10">
        <f>Feb!S20+Feb!W20+Feb!AQ20</f>
        <v>0</v>
      </c>
      <c r="Q29" s="10"/>
      <c r="R29" s="17">
        <f>'By Month'!N20+'By Month'!R20+'By Month'!V20+'By Month'!Z20+'By Month'!AD20+'By Month'!AH20+'By Month'!AL20+'By Month'!AP20+'By Month'!AT20+'By Month'!AX20</f>
        <v>10</v>
      </c>
      <c r="S29" s="17">
        <f>'By Month'!O20+'By Month'!S20+'By Month'!W20+'By Month'!AA20+'By Month'!AE20+'By Month'!AI20+'By Month'!AM20+'By Month'!AQ20+'By Month'!AU20+'By Month'!AY20</f>
        <v>186400</v>
      </c>
      <c r="U29" s="17">
        <f t="shared" si="8"/>
        <v>10</v>
      </c>
      <c r="V29" s="17">
        <f t="shared" si="8"/>
        <v>186400</v>
      </c>
      <c r="W29" s="17">
        <f t="shared" si="9"/>
        <v>3578.2720000000004</v>
      </c>
      <c r="Y29" s="17">
        <f t="shared" si="10"/>
        <v>12</v>
      </c>
      <c r="Z29" s="17">
        <f t="shared" si="11"/>
        <v>225300</v>
      </c>
      <c r="AA29" s="17">
        <f t="shared" si="11"/>
        <v>4299.2980000000007</v>
      </c>
    </row>
    <row r="30" spans="1:27" x14ac:dyDescent="0.3">
      <c r="A30" s="45" t="s">
        <v>14</v>
      </c>
      <c r="B30" s="45"/>
      <c r="C30" s="45">
        <v>26.07</v>
      </c>
      <c r="E30" s="17">
        <f>'By Month'!F21</f>
        <v>21</v>
      </c>
      <c r="F30" s="17">
        <f>'By Month'!G21</f>
        <v>1693120</v>
      </c>
      <c r="H30" s="9">
        <f>Feb!F21+Feb!J21+Feb!N21+Feb!Z21+Feb!AD21+Feb!AH21+Feb!AL21</f>
        <v>16</v>
      </c>
      <c r="I30" s="9">
        <f>Feb!G21+Feb!K21+Feb!O21+Feb!AA21+Feb!AE21+Feb!AI21+Feb!AM21</f>
        <v>659420</v>
      </c>
      <c r="K30" s="17">
        <f t="shared" si="6"/>
        <v>37</v>
      </c>
      <c r="L30" s="17">
        <f t="shared" si="7"/>
        <v>2352540</v>
      </c>
      <c r="M30" s="5">
        <f t="shared" si="5"/>
        <v>27171.885600000001</v>
      </c>
      <c r="O30" s="10">
        <f>Feb!R21+Feb!V21+Feb!AP21</f>
        <v>5</v>
      </c>
      <c r="P30" s="10">
        <f>Feb!S21+Feb!W21+Feb!AQ21</f>
        <v>110420</v>
      </c>
      <c r="Q30" s="10"/>
      <c r="R30" s="17">
        <f>'By Month'!N21+'By Month'!R21+'By Month'!V21+'By Month'!Z21+'By Month'!AD21+'By Month'!AH21+'By Month'!AL21+'By Month'!AP21+'By Month'!AT21+'By Month'!AX21</f>
        <v>212</v>
      </c>
      <c r="S30" s="17">
        <f>'By Month'!O21+'By Month'!S21+'By Month'!W21+'By Month'!AA21+'By Month'!AE21+'By Month'!AI21+'By Month'!AM21+'By Month'!AQ21+'By Month'!AU21+'By Month'!AY21</f>
        <v>6964950</v>
      </c>
      <c r="U30" s="17">
        <f t="shared" si="8"/>
        <v>217</v>
      </c>
      <c r="V30" s="17">
        <f t="shared" si="8"/>
        <v>7075370</v>
      </c>
      <c r="W30" s="17">
        <f t="shared" si="9"/>
        <v>86882.437600000005</v>
      </c>
      <c r="Y30" s="17">
        <f t="shared" si="10"/>
        <v>254</v>
      </c>
      <c r="Z30" s="17">
        <f t="shared" si="11"/>
        <v>9427910</v>
      </c>
      <c r="AA30" s="17">
        <f t="shared" si="11"/>
        <v>114054.32320000001</v>
      </c>
    </row>
    <row r="31" spans="1:27" x14ac:dyDescent="0.3">
      <c r="A31" s="45" t="s">
        <v>15</v>
      </c>
      <c r="B31" s="45"/>
      <c r="C31" s="45">
        <f>C28*68</f>
        <v>1772.76</v>
      </c>
      <c r="E31" s="17">
        <f>'By Month'!F22</f>
        <v>1</v>
      </c>
      <c r="F31" s="17">
        <f>'By Month'!G22</f>
        <v>261880</v>
      </c>
      <c r="H31" s="9">
        <f>Feb!F22+Feb!J22+Feb!N22+Feb!Z22+Feb!AD22+Feb!AH22+Feb!AL22</f>
        <v>1</v>
      </c>
      <c r="I31" s="9">
        <f>Feb!G22+Feb!K22+Feb!O22+Feb!AA22+Feb!AE22+Feb!AI22+Feb!AM22</f>
        <v>55080</v>
      </c>
      <c r="K31" s="17">
        <f t="shared" si="6"/>
        <v>2</v>
      </c>
      <c r="L31" s="17">
        <f t="shared" si="7"/>
        <v>316960</v>
      </c>
      <c r="M31" s="5">
        <f t="shared" si="5"/>
        <v>7076.4544000000005</v>
      </c>
      <c r="O31" s="10">
        <f>Feb!R22+Feb!V22+Feb!AP22</f>
        <v>0</v>
      </c>
      <c r="P31" s="10">
        <f>Feb!S22+Feb!W22+Feb!AQ22</f>
        <v>0</v>
      </c>
      <c r="Q31" s="10"/>
      <c r="R31" s="17">
        <f>'By Month'!N22+'By Month'!R22+'By Month'!V22+'By Month'!Z22+'By Month'!AD22+'By Month'!AH22+'By Month'!AL22+'By Month'!AP22+'By Month'!AT22+'By Month'!AX22</f>
        <v>10</v>
      </c>
      <c r="S31" s="17">
        <f>'By Month'!O22+'By Month'!S22+'By Month'!W22+'By Month'!AA22+'By Month'!AE22+'By Month'!AI22+'By Month'!AM22+'By Month'!AQ22+'By Month'!AU22+'By Month'!AY22</f>
        <v>1730240</v>
      </c>
      <c r="U31" s="17">
        <f t="shared" si="8"/>
        <v>10</v>
      </c>
      <c r="V31" s="17">
        <f t="shared" si="8"/>
        <v>1730240</v>
      </c>
      <c r="W31" s="17">
        <f t="shared" si="9"/>
        <v>37590.7552</v>
      </c>
      <c r="Y31" s="17">
        <f t="shared" si="10"/>
        <v>12</v>
      </c>
      <c r="Z31" s="17">
        <f t="shared" si="11"/>
        <v>2047200</v>
      </c>
      <c r="AA31" s="17">
        <f t="shared" si="11"/>
        <v>44667.209600000002</v>
      </c>
    </row>
    <row r="32" spans="1:27" x14ac:dyDescent="0.3">
      <c r="A32" s="45"/>
      <c r="B32" s="45"/>
      <c r="C32" s="45"/>
      <c r="E32" s="17"/>
      <c r="F32" s="17"/>
      <c r="H32" s="9"/>
      <c r="I32" s="9"/>
      <c r="K32" s="17"/>
      <c r="L32" s="17"/>
      <c r="M32" s="5"/>
      <c r="O32" s="10"/>
      <c r="P32" s="10"/>
      <c r="Q32" s="10"/>
      <c r="R32" s="17"/>
      <c r="S32" s="17"/>
      <c r="U32" s="17"/>
      <c r="V32" s="17"/>
      <c r="W32" s="17"/>
      <c r="Y32" s="17"/>
      <c r="Z32" s="17"/>
      <c r="AA32" s="17"/>
    </row>
    <row r="33" spans="1:27" x14ac:dyDescent="0.3">
      <c r="A33" s="45"/>
      <c r="B33" s="45"/>
      <c r="C33" s="45"/>
      <c r="E33" s="17"/>
      <c r="F33" s="17"/>
      <c r="H33" s="9"/>
      <c r="I33" s="9"/>
      <c r="K33" s="17"/>
      <c r="L33" s="17"/>
      <c r="M33" s="5"/>
      <c r="O33" s="10"/>
      <c r="P33" s="10"/>
      <c r="Q33" s="10"/>
      <c r="R33" s="17"/>
      <c r="S33" s="17"/>
      <c r="U33" s="17"/>
      <c r="V33" s="17"/>
      <c r="W33" s="17"/>
      <c r="Y33" s="17"/>
      <c r="Z33" s="17"/>
      <c r="AA33" s="17"/>
    </row>
    <row r="34" spans="1:27" x14ac:dyDescent="0.3">
      <c r="A34" s="45" t="s">
        <v>27</v>
      </c>
      <c r="B34" s="45"/>
      <c r="C34" s="45">
        <v>98.89</v>
      </c>
      <c r="E34" s="17">
        <f>'By Month'!F25</f>
        <v>4</v>
      </c>
      <c r="F34" s="17">
        <f>'By Month'!G25</f>
        <v>266000</v>
      </c>
      <c r="H34" s="9">
        <f>Feb!F25+Feb!J25+Feb!N25+Feb!Z25+Feb!AD25+Feb!AH25+Feb!AL25</f>
        <v>2</v>
      </c>
      <c r="I34" s="9">
        <f>Feb!G25+Feb!K25+Feb!O25+Feb!AA25+Feb!AE25+Feb!AI25+Feb!AM25</f>
        <v>164400</v>
      </c>
      <c r="K34" s="17">
        <f t="shared" si="6"/>
        <v>6</v>
      </c>
      <c r="L34" s="17">
        <f t="shared" si="7"/>
        <v>430400</v>
      </c>
      <c r="M34" s="5">
        <f>(K34*C34)+($F$6*L34)</f>
        <v>5387.9960000000001</v>
      </c>
      <c r="O34" s="10">
        <f>Feb!R25+Feb!V25+Feb!AP25</f>
        <v>2</v>
      </c>
      <c r="P34" s="10">
        <f>Feb!S25+Feb!W25+Feb!AQ25</f>
        <v>53000</v>
      </c>
      <c r="Q34" s="10"/>
      <c r="R34" s="17">
        <f>'By Month'!N25+'By Month'!R25+'By Month'!V25+'By Month'!Z25+'By Month'!AD25+'By Month'!AH25+'By Month'!AL25+'By Month'!AP25+'By Month'!AT25+'By Month'!AX25</f>
        <v>40</v>
      </c>
      <c r="S34" s="17">
        <f>'By Month'!O25+'By Month'!S25+'By Month'!W25+'By Month'!AA25+'By Month'!AE25+'By Month'!AI25+'By Month'!AM25+'By Month'!AQ25+'By Month'!AU25+'By Month'!AY25</f>
        <v>2505540</v>
      </c>
      <c r="U34" s="17">
        <f t="shared" si="8"/>
        <v>42</v>
      </c>
      <c r="V34" s="17">
        <f t="shared" si="8"/>
        <v>2558540</v>
      </c>
      <c r="W34" s="17">
        <f t="shared" si="9"/>
        <v>33525.419200000004</v>
      </c>
      <c r="Y34" s="17">
        <f t="shared" si="10"/>
        <v>48</v>
      </c>
      <c r="Z34" s="17">
        <f t="shared" si="11"/>
        <v>2988940</v>
      </c>
      <c r="AA34" s="17">
        <f t="shared" si="11"/>
        <v>38913.415200000003</v>
      </c>
    </row>
    <row r="35" spans="1:27" x14ac:dyDescent="0.3">
      <c r="A35" s="45" t="s">
        <v>16</v>
      </c>
      <c r="B35" s="45"/>
      <c r="C35" s="45">
        <v>98.89</v>
      </c>
      <c r="E35" s="17">
        <f>'By Month'!F26</f>
        <v>5</v>
      </c>
      <c r="F35" s="17">
        <f>'By Month'!G26</f>
        <v>209120</v>
      </c>
      <c r="H35" s="9">
        <f>Feb!F26+Feb!J26+Feb!N26+Feb!Z26+Feb!AD26+Feb!AH26+Feb!AL26</f>
        <v>3</v>
      </c>
      <c r="I35" s="9">
        <f>Feb!G26+Feb!K26+Feb!O26+Feb!AA26+Feb!AE26+Feb!AI26+Feb!AM26</f>
        <v>185540</v>
      </c>
      <c r="K35" s="17">
        <f t="shared" si="6"/>
        <v>8</v>
      </c>
      <c r="L35" s="17">
        <f t="shared" si="7"/>
        <v>394660</v>
      </c>
      <c r="M35" s="5">
        <f>(K35*C35)+($F$6*L35)</f>
        <v>5187.6324000000004</v>
      </c>
      <c r="O35" s="10">
        <f>Feb!R26+Feb!V26+Feb!AP26</f>
        <v>2</v>
      </c>
      <c r="P35" s="10">
        <f>Feb!S26+Feb!W26+Feb!AQ26</f>
        <v>48210</v>
      </c>
      <c r="Q35" s="10"/>
      <c r="R35" s="17">
        <f>'By Month'!N26+'By Month'!R26+'By Month'!V26+'By Month'!Z26+'By Month'!AD26+'By Month'!AH26+'By Month'!AL26+'By Month'!AP26+'By Month'!AT26+'By Month'!AX26</f>
        <v>50</v>
      </c>
      <c r="S35" s="17">
        <f>'By Month'!O26+'By Month'!S26+'By Month'!W26+'By Month'!AA26+'By Month'!AE26+'By Month'!AI26+'By Month'!AM26+'By Month'!AQ26+'By Month'!AU26+'By Month'!AY26</f>
        <v>2853170</v>
      </c>
      <c r="U35" s="17">
        <f t="shared" si="8"/>
        <v>52</v>
      </c>
      <c r="V35" s="17">
        <f t="shared" si="8"/>
        <v>2901380</v>
      </c>
      <c r="W35" s="17">
        <f t="shared" si="9"/>
        <v>38450.1224</v>
      </c>
      <c r="Y35" s="17">
        <f t="shared" si="10"/>
        <v>60</v>
      </c>
      <c r="Z35" s="17">
        <f t="shared" si="11"/>
        <v>3296040</v>
      </c>
      <c r="AA35" s="17">
        <f t="shared" si="11"/>
        <v>43637.754800000002</v>
      </c>
    </row>
    <row r="36" spans="1:27" x14ac:dyDescent="0.3">
      <c r="A36" s="45"/>
      <c r="B36" s="45"/>
      <c r="C36" s="45"/>
      <c r="E36" s="17"/>
      <c r="F36" s="17"/>
      <c r="H36" s="9"/>
      <c r="I36" s="9"/>
      <c r="K36" s="17"/>
      <c r="L36" s="17"/>
      <c r="M36" s="5"/>
      <c r="O36" s="10"/>
      <c r="P36" s="10"/>
      <c r="Q36" s="10"/>
      <c r="R36" s="17"/>
      <c r="S36" s="17"/>
      <c r="U36" s="17"/>
      <c r="V36" s="17"/>
      <c r="W36" s="17"/>
      <c r="Y36" s="17"/>
      <c r="Z36" s="17"/>
      <c r="AA36" s="17"/>
    </row>
    <row r="37" spans="1:27" x14ac:dyDescent="0.3">
      <c r="A37" s="45"/>
      <c r="B37" s="45"/>
      <c r="C37" s="45"/>
      <c r="E37" s="17"/>
      <c r="F37" s="17"/>
      <c r="H37" s="9"/>
      <c r="I37" s="9"/>
      <c r="K37" s="17"/>
      <c r="L37" s="17"/>
      <c r="M37" s="5"/>
      <c r="O37" s="10"/>
      <c r="P37" s="10"/>
      <c r="Q37" s="10"/>
      <c r="R37" s="17"/>
      <c r="S37" s="17"/>
      <c r="U37" s="17"/>
      <c r="V37" s="17"/>
      <c r="W37" s="17"/>
      <c r="Y37" s="17"/>
      <c r="Z37" s="17"/>
      <c r="AA37" s="17"/>
    </row>
    <row r="38" spans="1:27" x14ac:dyDescent="0.3">
      <c r="A38" s="45" t="s">
        <v>51</v>
      </c>
      <c r="B38" s="45"/>
      <c r="C38" s="45">
        <v>125.86</v>
      </c>
      <c r="E38" s="17">
        <f>'By Month'!F36</f>
        <v>1</v>
      </c>
      <c r="F38" s="17">
        <f>'By Month'!G36</f>
        <v>5100</v>
      </c>
      <c r="H38" s="9">
        <f>Feb!F36+Feb!J36+Feb!N36+Feb!Z36+Feb!AD36+Feb!AH36+Feb!AL36</f>
        <v>0</v>
      </c>
      <c r="I38" s="9">
        <f>Feb!G36+Feb!K36+Feb!O36+Feb!AA36+Feb!AE36+Feb!AI36+Feb!AM36</f>
        <v>0</v>
      </c>
      <c r="K38" s="17">
        <f t="shared" si="6"/>
        <v>1</v>
      </c>
      <c r="L38" s="17">
        <f t="shared" si="7"/>
        <v>5100</v>
      </c>
      <c r="M38" s="5">
        <f>(K38*C38)+($F$6*L38)</f>
        <v>182.67400000000001</v>
      </c>
      <c r="O38" s="10">
        <f>Feb!R36+Feb!V36+Feb!AP36</f>
        <v>1</v>
      </c>
      <c r="P38" s="10">
        <f>Feb!S36+Feb!W36+Feb!AQ36</f>
        <v>5600</v>
      </c>
      <c r="Q38" s="10"/>
      <c r="R38" s="17">
        <f>'By Month'!N36+'By Month'!R36+'By Month'!V36+'By Month'!Z36+'By Month'!AD36+'By Month'!AH36+'By Month'!AL36+'By Month'!AP36+'By Month'!AT36+'By Month'!AX36</f>
        <v>10</v>
      </c>
      <c r="S38" s="17">
        <f>'By Month'!O36+'By Month'!S36+'By Month'!W36+'By Month'!AA36+'By Month'!AE36+'By Month'!AI36+'By Month'!AM36+'By Month'!AQ36+'By Month'!AU36+'By Month'!AY36</f>
        <v>80200</v>
      </c>
      <c r="U38" s="17">
        <f t="shared" si="8"/>
        <v>11</v>
      </c>
      <c r="V38" s="17">
        <f t="shared" si="8"/>
        <v>85800</v>
      </c>
      <c r="W38" s="17">
        <f t="shared" si="9"/>
        <v>2369.444</v>
      </c>
      <c r="Y38" s="17">
        <f t="shared" si="10"/>
        <v>12</v>
      </c>
      <c r="Z38" s="17">
        <f t="shared" ref="Z38:Z49" si="12">L38+V38</f>
        <v>90900</v>
      </c>
      <c r="AA38" s="17">
        <f t="shared" ref="AA38:AA50" si="13">M38+W38</f>
        <v>2552.1179999999999</v>
      </c>
    </row>
    <row r="39" spans="1:27" x14ac:dyDescent="0.3">
      <c r="A39" s="45" t="s">
        <v>21</v>
      </c>
      <c r="B39" s="45"/>
      <c r="C39" s="45">
        <v>125.86</v>
      </c>
      <c r="E39" s="17">
        <f>'By Month'!F37</f>
        <v>5</v>
      </c>
      <c r="F39" s="17">
        <f>'By Month'!G37</f>
        <v>954000</v>
      </c>
      <c r="H39" s="9">
        <f>Feb!F37+Feb!J37+Feb!N37+Feb!Z37+Feb!AD37+Feb!AH37+Feb!AL37</f>
        <v>2</v>
      </c>
      <c r="I39" s="9">
        <f>Feb!G37+Feb!K37+Feb!O37+Feb!AA37+Feb!AE37+Feb!AI37+Feb!AM37</f>
        <v>131800</v>
      </c>
      <c r="K39" s="17">
        <f t="shared" si="6"/>
        <v>7</v>
      </c>
      <c r="L39" s="17">
        <f t="shared" si="7"/>
        <v>1085800</v>
      </c>
      <c r="M39" s="5">
        <f>(K39*C39)+($F$6*L39)</f>
        <v>12976.832</v>
      </c>
      <c r="O39" s="10">
        <f>Feb!R37+Feb!V37+Feb!AP37</f>
        <v>3</v>
      </c>
      <c r="P39" s="10">
        <f>Feb!S37+Feb!W37+Feb!AQ37</f>
        <v>730000</v>
      </c>
      <c r="Q39" s="10"/>
      <c r="R39" s="17">
        <f>'By Month'!N37+'By Month'!R37+'By Month'!V37+'By Month'!Z37+'By Month'!AD37+'By Month'!AH37+'By Month'!AL37+'By Month'!AP37+'By Month'!AT37+'By Month'!AX37</f>
        <v>50</v>
      </c>
      <c r="S39" s="17">
        <f>'By Month'!O37+'By Month'!S37+'By Month'!W37+'By Month'!AA37+'By Month'!AE37+'By Month'!AI37+'By Month'!AM37+'By Month'!AQ37+'By Month'!AU37+'By Month'!AY37</f>
        <v>10372390</v>
      </c>
      <c r="U39" s="17">
        <f t="shared" si="8"/>
        <v>53</v>
      </c>
      <c r="V39" s="17">
        <f t="shared" si="8"/>
        <v>11102390</v>
      </c>
      <c r="W39" s="17">
        <f t="shared" si="9"/>
        <v>134126.0172</v>
      </c>
      <c r="Y39" s="17">
        <f t="shared" si="10"/>
        <v>60</v>
      </c>
      <c r="Z39" s="17">
        <f t="shared" si="12"/>
        <v>12188190</v>
      </c>
      <c r="AA39" s="17">
        <f t="shared" si="13"/>
        <v>147102.8492</v>
      </c>
    </row>
    <row r="40" spans="1:27" x14ac:dyDescent="0.3">
      <c r="A40" s="45" t="s">
        <v>22</v>
      </c>
      <c r="B40" s="45"/>
      <c r="C40" s="45">
        <v>125.86</v>
      </c>
      <c r="E40" s="17">
        <f>'By Month'!F38</f>
        <v>2</v>
      </c>
      <c r="F40" s="17">
        <f>'By Month'!G38</f>
        <v>40500</v>
      </c>
      <c r="H40" s="9">
        <f>Feb!F38+Feb!J38+Feb!N38+Feb!Z38+Feb!AD38+Feb!AH38+Feb!AL38</f>
        <v>2</v>
      </c>
      <c r="I40" s="9">
        <f>Feb!G38+Feb!K38+Feb!O38+Feb!AA38+Feb!AE38+Feb!AI38+Feb!AM38</f>
        <v>60980</v>
      </c>
      <c r="K40" s="17">
        <f t="shared" si="6"/>
        <v>4</v>
      </c>
      <c r="L40" s="17">
        <f t="shared" si="7"/>
        <v>101480</v>
      </c>
      <c r="M40" s="5">
        <f>(K40*C40)+($F$6*L40)</f>
        <v>1633.9272000000001</v>
      </c>
      <c r="O40" s="10">
        <f>Feb!R38+Feb!V38+Feb!AP38</f>
        <v>0</v>
      </c>
      <c r="P40" s="10">
        <f>Feb!S38+Feb!W38+Feb!AQ38</f>
        <v>0</v>
      </c>
      <c r="Q40" s="10"/>
      <c r="R40" s="17">
        <f>'By Month'!N38+'By Month'!R38+'By Month'!V38+'By Month'!Z38+'By Month'!AD38+'By Month'!AH38+'By Month'!AL38+'By Month'!AP38+'By Month'!AT38+'By Month'!AX38</f>
        <v>20</v>
      </c>
      <c r="S40" s="17">
        <f>'By Month'!O38+'By Month'!S38+'By Month'!W38+'By Month'!AA38+'By Month'!AE38+'By Month'!AI38+'By Month'!AM38+'By Month'!AQ38+'By Month'!AU38+'By Month'!AY38</f>
        <v>657140</v>
      </c>
      <c r="U40" s="17">
        <f t="shared" si="8"/>
        <v>20</v>
      </c>
      <c r="V40" s="17">
        <f t="shared" si="8"/>
        <v>657140</v>
      </c>
      <c r="W40" s="17">
        <f t="shared" si="9"/>
        <v>10061.1672</v>
      </c>
      <c r="Y40" s="17">
        <f t="shared" si="10"/>
        <v>24</v>
      </c>
      <c r="Z40" s="17">
        <f t="shared" si="12"/>
        <v>758620</v>
      </c>
      <c r="AA40" s="17">
        <f t="shared" si="13"/>
        <v>11695.0944</v>
      </c>
    </row>
    <row r="41" spans="1:27" x14ac:dyDescent="0.3">
      <c r="A41" s="45"/>
      <c r="B41" s="45"/>
      <c r="C41" s="45"/>
      <c r="E41" s="17"/>
      <c r="F41" s="17"/>
      <c r="H41" s="9"/>
      <c r="I41" s="9"/>
      <c r="K41" s="17"/>
      <c r="L41" s="17"/>
      <c r="M41" s="5"/>
      <c r="O41" s="10"/>
      <c r="P41" s="10"/>
      <c r="Q41" s="10"/>
      <c r="R41" s="17"/>
      <c r="S41" s="17"/>
      <c r="U41" s="17"/>
      <c r="V41" s="17"/>
      <c r="W41" s="17"/>
      <c r="Y41" s="17"/>
      <c r="Z41" s="17"/>
      <c r="AA41" s="17"/>
    </row>
    <row r="42" spans="1:27" x14ac:dyDescent="0.3">
      <c r="A42" s="45" t="s">
        <v>23</v>
      </c>
      <c r="B42" s="45"/>
      <c r="C42" s="45">
        <f>188.79</f>
        <v>188.79</v>
      </c>
      <c r="E42" s="17">
        <f>'By Month'!F40</f>
        <v>4</v>
      </c>
      <c r="F42" s="17">
        <f>'By Month'!G40</f>
        <v>127000</v>
      </c>
      <c r="H42" s="9">
        <f>Feb!F40+Feb!J40+Feb!N40+Feb!Z40+Feb!AD40+Feb!AH40+Feb!AL40</f>
        <v>5</v>
      </c>
      <c r="I42" s="9">
        <f>Feb!G40+Feb!K40+Feb!O40+Feb!AA40+Feb!AE40+Feb!AI40+Feb!AM40</f>
        <v>8900</v>
      </c>
      <c r="K42" s="17">
        <f t="shared" si="6"/>
        <v>9</v>
      </c>
      <c r="L42" s="17">
        <f t="shared" si="7"/>
        <v>135900</v>
      </c>
      <c r="M42" s="5">
        <f>(K42*C42)+($F$6*L42)</f>
        <v>3213.0360000000001</v>
      </c>
      <c r="O42" s="10">
        <f>Feb!R40+Feb!V40+Feb!AP40</f>
        <v>2</v>
      </c>
      <c r="P42" s="10">
        <f>Feb!S40+Feb!W40+Feb!AQ40</f>
        <v>193000</v>
      </c>
      <c r="Q42" s="10"/>
      <c r="R42" s="17">
        <f>'By Month'!N40+'By Month'!R40+'By Month'!V40+'By Month'!Z40+'By Month'!AD40+'By Month'!AH40+'By Month'!AL40+'By Month'!AP40+'By Month'!AT40+'By Month'!AX40</f>
        <v>31</v>
      </c>
      <c r="S42" s="17">
        <f>'By Month'!O40+'By Month'!S40+'By Month'!W40+'By Month'!AA40+'By Month'!AE40+'By Month'!AI40+'By Month'!AM40+'By Month'!AQ40+'By Month'!AU40+'By Month'!AY40</f>
        <v>2725900</v>
      </c>
      <c r="U42" s="17">
        <f t="shared" si="8"/>
        <v>33</v>
      </c>
      <c r="V42" s="17">
        <f t="shared" si="8"/>
        <v>2918900</v>
      </c>
      <c r="W42" s="17">
        <f t="shared" si="9"/>
        <v>39739.042000000001</v>
      </c>
      <c r="Y42" s="17">
        <f t="shared" si="10"/>
        <v>42</v>
      </c>
      <c r="Z42" s="17">
        <f t="shared" si="12"/>
        <v>3054800</v>
      </c>
      <c r="AA42" s="17">
        <f t="shared" si="13"/>
        <v>42952.078000000001</v>
      </c>
    </row>
    <row r="43" spans="1:27" x14ac:dyDescent="0.3">
      <c r="A43" s="45" t="s">
        <v>38</v>
      </c>
      <c r="B43" s="45"/>
      <c r="C43" s="45">
        <f>C19*84</f>
        <v>755.16</v>
      </c>
      <c r="E43" s="17">
        <f>'By Month'!F41</f>
        <v>1</v>
      </c>
      <c r="F43" s="17">
        <f>'By Month'!G41</f>
        <v>58000</v>
      </c>
      <c r="H43" s="9">
        <f>Feb!F41+Feb!J41+Feb!N41+Feb!Z41+Feb!AD41+Feb!AH41+Feb!AL41</f>
        <v>0</v>
      </c>
      <c r="I43" s="9">
        <f>Feb!G41+Feb!K41+Feb!O41+Feb!AA41+Feb!AE41+Feb!AI41+Feb!AM41</f>
        <v>0</v>
      </c>
      <c r="K43" s="17">
        <f t="shared" si="6"/>
        <v>1</v>
      </c>
      <c r="L43" s="17">
        <f t="shared" si="7"/>
        <v>58000</v>
      </c>
      <c r="M43" s="5">
        <f>(K43*C43)+($F$6*L43)</f>
        <v>1401.28</v>
      </c>
      <c r="O43" s="10">
        <f>Feb!R41+Feb!V41+Feb!AP41</f>
        <v>1</v>
      </c>
      <c r="P43" s="10">
        <f>Feb!S41+Feb!W41+Feb!AQ41</f>
        <v>44000</v>
      </c>
      <c r="Q43" s="10"/>
      <c r="R43" s="17">
        <f>'By Month'!N41+'By Month'!R41+'By Month'!V41+'By Month'!Z41+'By Month'!AD41+'By Month'!AH41+'By Month'!AL41+'By Month'!AP41+'By Month'!AT41+'By Month'!AX41</f>
        <v>10</v>
      </c>
      <c r="S43" s="17">
        <f>'By Month'!O41+'By Month'!S41+'By Month'!W41+'By Month'!AA41+'By Month'!AE41+'By Month'!AI41+'By Month'!AM41+'By Month'!AQ41+'By Month'!AU41+'By Month'!AY41</f>
        <v>659000</v>
      </c>
      <c r="U43" s="17">
        <f t="shared" si="8"/>
        <v>11</v>
      </c>
      <c r="V43" s="17">
        <f t="shared" si="8"/>
        <v>703000</v>
      </c>
      <c r="W43" s="17">
        <f t="shared" si="9"/>
        <v>16377.2</v>
      </c>
      <c r="Y43" s="17">
        <f t="shared" si="10"/>
        <v>12</v>
      </c>
      <c r="Z43" s="17">
        <f t="shared" si="12"/>
        <v>761000</v>
      </c>
      <c r="AA43" s="17">
        <f t="shared" si="13"/>
        <v>17778.48</v>
      </c>
    </row>
    <row r="44" spans="1:27" x14ac:dyDescent="0.3">
      <c r="A44" s="45" t="s">
        <v>61</v>
      </c>
      <c r="B44" s="45"/>
      <c r="C44" s="45">
        <v>188.79</v>
      </c>
      <c r="E44" s="17">
        <f>'By Month'!F42</f>
        <v>1</v>
      </c>
      <c r="F44" s="17">
        <f>'By Month'!G42</f>
        <v>0</v>
      </c>
      <c r="H44" s="9">
        <f>Feb!F42+Feb!J42+Feb!N42+Feb!Z42+Feb!AD42+Feb!AH42+Feb!AL42</f>
        <v>0</v>
      </c>
      <c r="I44" s="9">
        <f>Feb!G42+Feb!K42+Feb!O42+Feb!AA42+Feb!AE42+Feb!AI42+Feb!AM42</f>
        <v>0</v>
      </c>
      <c r="K44" s="17">
        <f t="shared" si="6"/>
        <v>1</v>
      </c>
      <c r="L44" s="17">
        <f t="shared" si="7"/>
        <v>0</v>
      </c>
      <c r="M44" s="5">
        <f>(K44*C44)+($F$6*L44)</f>
        <v>188.79</v>
      </c>
      <c r="O44" s="10">
        <f>Feb!R42+Feb!V42+Feb!AP42</f>
        <v>0</v>
      </c>
      <c r="P44" s="10">
        <f>Feb!S42+Feb!W42+Feb!AQ42</f>
        <v>0</v>
      </c>
      <c r="Q44" s="10"/>
      <c r="R44" s="17">
        <f>'By Month'!N42+'By Month'!R42+'By Month'!V42+'By Month'!Z42+'By Month'!AD42+'By Month'!AH42+'By Month'!AL42+'By Month'!AP42+'By Month'!AT42+'By Month'!AX42</f>
        <v>9</v>
      </c>
      <c r="S44" s="17">
        <f>'By Month'!O42+'By Month'!S42+'By Month'!W42+'By Month'!AA42+'By Month'!AE42+'By Month'!AI42+'By Month'!AM42+'By Month'!AQ42+'By Month'!AU42+'By Month'!AY42</f>
        <v>0</v>
      </c>
      <c r="U44" s="17">
        <f t="shared" si="8"/>
        <v>9</v>
      </c>
      <c r="V44" s="17">
        <f t="shared" si="8"/>
        <v>0</v>
      </c>
      <c r="W44" s="17">
        <f t="shared" si="9"/>
        <v>1699.11</v>
      </c>
      <c r="Y44" s="17">
        <f t="shared" si="10"/>
        <v>10</v>
      </c>
      <c r="Z44" s="17">
        <f t="shared" si="12"/>
        <v>0</v>
      </c>
      <c r="AA44" s="17">
        <f t="shared" si="13"/>
        <v>1887.8999999999999</v>
      </c>
    </row>
    <row r="45" spans="1:27" x14ac:dyDescent="0.3">
      <c r="A45" s="45" t="s">
        <v>40</v>
      </c>
      <c r="B45" s="45"/>
      <c r="C45" s="45">
        <v>188.79</v>
      </c>
      <c r="E45" s="17">
        <f>'By Month'!F46</f>
        <v>1</v>
      </c>
      <c r="F45" s="17">
        <f>'By Month'!G46</f>
        <v>0</v>
      </c>
      <c r="H45" s="9">
        <f>Feb!F46+Feb!J46+Feb!N46+Feb!Z46+Feb!AD46+Feb!AH46+Feb!AL46</f>
        <v>0</v>
      </c>
      <c r="I45" s="9">
        <f>Feb!G46+Feb!K46+Feb!O46+Feb!AA46+Feb!AE46+Feb!AI46+Feb!AM46</f>
        <v>0</v>
      </c>
      <c r="K45" s="17">
        <f>E45+H45</f>
        <v>1</v>
      </c>
      <c r="L45" s="17">
        <f>F45+I45</f>
        <v>0</v>
      </c>
      <c r="M45" s="5">
        <f>(K45*C45)+($F$6*L45)</f>
        <v>188.79</v>
      </c>
      <c r="O45" s="10">
        <f>Feb!R46+Feb!V46+Feb!AP46</f>
        <v>1</v>
      </c>
      <c r="P45" s="10">
        <f>Feb!S46+Feb!W46+Feb!AQ46</f>
        <v>0</v>
      </c>
      <c r="Q45" s="10"/>
      <c r="R45" s="17">
        <f>'By Month'!N46+'By Month'!R46+'By Month'!V46+'By Month'!Z46+'By Month'!AD46+'By Month'!AH46+'By Month'!AL46+'By Month'!AP46+'By Month'!AT46+'By Month'!AX46</f>
        <v>10</v>
      </c>
      <c r="S45" s="17">
        <f>'By Month'!O46+'By Month'!S46+'By Month'!W46+'By Month'!AA46+'By Month'!AE46+'By Month'!AI46+'By Month'!AM46+'By Month'!AQ46+'By Month'!AU46+'By Month'!AY46</f>
        <v>175000</v>
      </c>
      <c r="U45" s="17">
        <f>O45+R45</f>
        <v>11</v>
      </c>
      <c r="V45" s="17">
        <f>P45+S45</f>
        <v>175000</v>
      </c>
      <c r="W45" s="17">
        <f>(U45*C45)+($P$6*V45)</f>
        <v>4085.69</v>
      </c>
      <c r="Y45" s="17">
        <f>K45+U45</f>
        <v>12</v>
      </c>
      <c r="Z45" s="17">
        <f>L45+V45</f>
        <v>175000</v>
      </c>
      <c r="AA45" s="17">
        <f>M45+W45</f>
        <v>4274.4800000000005</v>
      </c>
    </row>
    <row r="46" spans="1:27" x14ac:dyDescent="0.3">
      <c r="A46" s="45"/>
      <c r="B46" s="45"/>
      <c r="C46" s="45"/>
      <c r="E46" s="17"/>
      <c r="F46" s="17"/>
      <c r="H46" s="9"/>
      <c r="I46" s="9"/>
      <c r="K46" s="17"/>
      <c r="L46" s="17"/>
      <c r="M46" s="5"/>
      <c r="O46" s="10"/>
      <c r="P46" s="10"/>
      <c r="Q46" s="10"/>
      <c r="R46" s="17"/>
      <c r="S46" s="17"/>
      <c r="U46" s="17"/>
      <c r="V46" s="17"/>
      <c r="W46" s="17"/>
      <c r="Y46" s="17"/>
      <c r="Z46" s="17"/>
      <c r="AA46" s="17"/>
    </row>
    <row r="47" spans="1:27" x14ac:dyDescent="0.3">
      <c r="A47" s="45"/>
      <c r="B47" s="45"/>
      <c r="C47" s="45"/>
      <c r="E47" s="17"/>
      <c r="F47" s="17"/>
      <c r="H47" s="9"/>
      <c r="I47" s="9"/>
      <c r="K47" s="17"/>
      <c r="L47" s="17"/>
      <c r="M47" s="5"/>
      <c r="O47" s="10"/>
      <c r="P47" s="10"/>
      <c r="Q47" s="10"/>
      <c r="R47" s="17"/>
      <c r="S47" s="17"/>
      <c r="U47" s="17"/>
      <c r="V47" s="17"/>
      <c r="W47" s="17"/>
      <c r="Y47" s="17"/>
      <c r="Z47" s="17"/>
      <c r="AA47" s="17"/>
    </row>
    <row r="48" spans="1:27" x14ac:dyDescent="0.3">
      <c r="A48" s="45" t="s">
        <v>171</v>
      </c>
      <c r="B48" s="45"/>
      <c r="C48" s="55" t="s">
        <v>193</v>
      </c>
      <c r="E48" s="17">
        <f>'By Month'!F45</f>
        <v>0</v>
      </c>
      <c r="F48" s="17">
        <f>'By Month'!G45</f>
        <v>5225000</v>
      </c>
      <c r="H48" s="9">
        <f>Feb!F45+Feb!J45+Feb!N45+Feb!Z45+Feb!AD45+Feb!AH45+Feb!AL45</f>
        <v>0</v>
      </c>
      <c r="I48" s="9">
        <f>Feb!G45+Feb!K45+Feb!O45+Feb!AA45+Feb!AE45+Feb!AI45+Feb!AM45</f>
        <v>0</v>
      </c>
      <c r="K48" s="17">
        <f t="shared" si="6"/>
        <v>0</v>
      </c>
      <c r="L48" s="17">
        <f t="shared" si="7"/>
        <v>5225000</v>
      </c>
      <c r="M48" s="5">
        <f>L48*F7</f>
        <v>45666.5</v>
      </c>
      <c r="O48" s="10">
        <f>Feb!R45+Feb!V45+Feb!AP45</f>
        <v>1</v>
      </c>
      <c r="P48" s="10">
        <f>Feb!S45+Feb!W45+Feb!AQ45</f>
        <v>5132000</v>
      </c>
      <c r="Q48" s="10"/>
      <c r="R48" s="17">
        <f>'By Month'!N45+'By Month'!R45+'By Month'!V45+'By Month'!Z45+'By Month'!AD45+'By Month'!AH45+'By Month'!AL45+'By Month'!AP45+'By Month'!AT45+'By Month'!AX45</f>
        <v>10</v>
      </c>
      <c r="S48" s="17">
        <f>'By Month'!O45+'By Month'!S45+'By Month'!W45+'By Month'!AA45+'By Month'!AE45+'By Month'!AI45+'By Month'!AM45+'By Month'!AQ45+'By Month'!AU45+'By Month'!AY45</f>
        <v>51066000</v>
      </c>
      <c r="U48" s="17">
        <f t="shared" si="8"/>
        <v>11</v>
      </c>
      <c r="V48" s="17">
        <f>P48+S48</f>
        <v>56198000</v>
      </c>
      <c r="W48" s="17">
        <f>$P$7*V48</f>
        <v>254014.96</v>
      </c>
      <c r="Y48" s="17">
        <f t="shared" si="10"/>
        <v>11</v>
      </c>
      <c r="Z48" s="17">
        <f>L48+V48</f>
        <v>61423000</v>
      </c>
      <c r="AA48" s="17">
        <f t="shared" si="13"/>
        <v>299681.45999999996</v>
      </c>
    </row>
    <row r="49" spans="1:29" x14ac:dyDescent="0.3">
      <c r="A49" s="45" t="s">
        <v>172</v>
      </c>
      <c r="B49" s="45"/>
      <c r="C49" s="45"/>
      <c r="E49" s="17">
        <f>'By Month'!F47</f>
        <v>1</v>
      </c>
      <c r="F49" s="17">
        <f>'By Month'!G47</f>
        <v>0</v>
      </c>
      <c r="H49" s="9">
        <f>Feb!F47+Feb!J47+Feb!N47+Feb!Z47+Feb!AD47+Feb!AH47+Feb!AL47</f>
        <v>0</v>
      </c>
      <c r="I49" s="9">
        <f>Feb!G47+Feb!K47+Feb!O47+Feb!AA47+Feb!AE47+Feb!AI47+Feb!AM47</f>
        <v>0</v>
      </c>
      <c r="K49" s="17">
        <f t="shared" si="6"/>
        <v>1</v>
      </c>
      <c r="L49" s="17">
        <f t="shared" si="7"/>
        <v>0</v>
      </c>
      <c r="M49" s="5">
        <f>(K49*C49)+($NK$1412*L49)</f>
        <v>0</v>
      </c>
      <c r="O49" s="10">
        <f>Feb!R47+Feb!V47+Feb!AP47</f>
        <v>1</v>
      </c>
      <c r="P49" s="10">
        <f>Feb!S47+Feb!W47+Feb!AQ47</f>
        <v>0</v>
      </c>
      <c r="Q49" s="10"/>
      <c r="R49" s="17">
        <f>'By Month'!N47+'By Month'!R47+'By Month'!V47+'By Month'!Z47+'By Month'!AD47+'By Month'!AH47+'By Month'!AL47+'By Month'!AP47+'By Month'!AT47+'By Month'!AX47</f>
        <v>10</v>
      </c>
      <c r="S49" s="17">
        <f>'By Month'!O47+'By Month'!S47+'By Month'!W47+'By Month'!AA47+'By Month'!AE47+'By Month'!AI47+'By Month'!AM47+'By Month'!AQ47+'By Month'!AU47+'By Month'!AY47</f>
        <v>0</v>
      </c>
      <c r="U49" s="17">
        <f t="shared" si="8"/>
        <v>11</v>
      </c>
      <c r="V49" s="17">
        <f t="shared" si="8"/>
        <v>0</v>
      </c>
      <c r="W49" s="17">
        <f t="shared" si="9"/>
        <v>0</v>
      </c>
      <c r="Y49" s="17">
        <f t="shared" si="10"/>
        <v>12</v>
      </c>
      <c r="Z49" s="17">
        <f t="shared" si="12"/>
        <v>0</v>
      </c>
      <c r="AA49" s="17">
        <f t="shared" si="13"/>
        <v>0</v>
      </c>
    </row>
    <row r="50" spans="1:29" x14ac:dyDescent="0.3">
      <c r="A50" s="45" t="s">
        <v>220</v>
      </c>
      <c r="B50" s="45"/>
      <c r="C50" s="55" t="str">
        <f>C48</f>
        <v>.00452, 0.00874</v>
      </c>
      <c r="E50" s="17">
        <f>'By Month'!F48</f>
        <v>1</v>
      </c>
      <c r="F50" s="17">
        <f>'By Month'!G48</f>
        <v>211800</v>
      </c>
      <c r="H50" s="9">
        <f>Feb!F48+Feb!J48+Feb!N48+Feb!Z48+Feb!AD48+Feb!AH48+Feb!AL48</f>
        <v>1</v>
      </c>
      <c r="I50" s="9">
        <f>Feb!G48+Feb!K48+Feb!O48+Feb!AA48+Feb!AE48+Feb!AI48+Feb!AM48</f>
        <v>248200</v>
      </c>
      <c r="K50" s="17">
        <f t="shared" si="6"/>
        <v>2</v>
      </c>
      <c r="L50" s="17">
        <f t="shared" si="7"/>
        <v>460000</v>
      </c>
      <c r="M50" s="5">
        <f>F7*L50</f>
        <v>4020.3999999999996</v>
      </c>
      <c r="O50" s="10">
        <f>Feb!R48+Feb!V48+Feb!AP48</f>
        <v>0</v>
      </c>
      <c r="P50" s="10">
        <f>Feb!S48+Feb!W48+Feb!AQ48</f>
        <v>0</v>
      </c>
      <c r="Q50" s="10"/>
      <c r="R50" s="17">
        <f>'By Month'!N48+'By Month'!R48+'By Month'!V48+'By Month'!Z48+'By Month'!AD48+'By Month'!AH48+'By Month'!AL48+'By Month'!AP48+'By Month'!AT48+'By Month'!AX48</f>
        <v>10</v>
      </c>
      <c r="S50" s="17">
        <f>'By Month'!O48+'By Month'!S48+'By Month'!W48+'By Month'!AA48+'By Month'!AE48+'By Month'!AI48+'By Month'!AM48+'By Month'!AQ48+'By Month'!AU48+'By Month'!AY48</f>
        <v>1570400</v>
      </c>
      <c r="U50" s="17">
        <f t="shared" si="8"/>
        <v>10</v>
      </c>
      <c r="V50" s="17">
        <f t="shared" si="8"/>
        <v>1570400</v>
      </c>
      <c r="W50" s="17">
        <f>P7*V50</f>
        <v>7098.2079999999996</v>
      </c>
      <c r="Y50" s="17">
        <f t="shared" si="10"/>
        <v>12</v>
      </c>
      <c r="Z50" s="17">
        <f>L50+V50</f>
        <v>2030400</v>
      </c>
      <c r="AA50" s="17">
        <f t="shared" si="13"/>
        <v>11118.608</v>
      </c>
    </row>
    <row r="51" spans="1:29" x14ac:dyDescent="0.3">
      <c r="A51" s="45"/>
      <c r="B51" s="45"/>
      <c r="C51" s="45"/>
      <c r="E51" s="17"/>
      <c r="F51" s="17"/>
      <c r="H51" s="9"/>
      <c r="I51" s="9"/>
      <c r="K51" s="17"/>
      <c r="L51" s="17"/>
      <c r="M51" s="5"/>
      <c r="O51" s="10"/>
      <c r="P51" s="10"/>
      <c r="Q51" s="10"/>
      <c r="R51" s="17"/>
      <c r="S51" s="17"/>
      <c r="U51" s="17"/>
      <c r="V51" s="17"/>
      <c r="W51" s="17"/>
      <c r="Y51" s="17"/>
      <c r="Z51" s="17"/>
      <c r="AA51" s="17"/>
    </row>
    <row r="52" spans="1:29" x14ac:dyDescent="0.3">
      <c r="A52" s="59" t="s">
        <v>24</v>
      </c>
      <c r="B52" s="59"/>
      <c r="C52" s="59"/>
      <c r="D52" s="66"/>
      <c r="E52" s="66"/>
      <c r="F52" s="66"/>
      <c r="G52" s="66"/>
      <c r="H52" s="66"/>
      <c r="I52" s="66"/>
      <c r="J52" s="66"/>
      <c r="K52" s="66"/>
      <c r="L52" s="66"/>
      <c r="M52" s="66">
        <v>1000</v>
      </c>
      <c r="O52" s="10"/>
      <c r="P52" s="10"/>
      <c r="Q52" s="10"/>
      <c r="W52" s="17"/>
      <c r="AA52" s="17">
        <f>M52</f>
        <v>1000</v>
      </c>
    </row>
    <row r="54" spans="1:29" x14ac:dyDescent="0.3">
      <c r="O54" s="10"/>
      <c r="P54" s="10"/>
      <c r="Q54" s="10"/>
      <c r="V54" t="s">
        <v>206</v>
      </c>
      <c r="AA54" s="17">
        <f>SUM(AA13:AA52)</f>
        <v>10073733.412239999</v>
      </c>
    </row>
    <row r="55" spans="1:29" x14ac:dyDescent="0.3">
      <c r="V55" t="s">
        <v>205</v>
      </c>
      <c r="AA55" s="10">
        <v>10152919.880000001</v>
      </c>
      <c r="AB55" s="17">
        <f>AA54-AA55</f>
        <v>-79186.467760002241</v>
      </c>
      <c r="AC55">
        <f>AB55/AA55</f>
        <v>-7.7993787694503342E-3</v>
      </c>
    </row>
    <row r="59" spans="1:29" x14ac:dyDescent="0.3">
      <c r="V59" t="s">
        <v>140</v>
      </c>
      <c r="AA59" s="5">
        <f>-'By Month'!BD66</f>
        <v>-329366.32</v>
      </c>
    </row>
    <row r="60" spans="1:29" x14ac:dyDescent="0.3">
      <c r="AA60" s="17">
        <f>-'By Month'!BD69</f>
        <v>-32251.130000000005</v>
      </c>
    </row>
    <row r="61" spans="1:29" x14ac:dyDescent="0.3">
      <c r="AA61" s="5">
        <f>-'By Month'!BD76</f>
        <v>-113623.91999999998</v>
      </c>
    </row>
    <row r="63" spans="1:29" x14ac:dyDescent="0.3">
      <c r="AA63" s="17">
        <f>SUM(AA55:AA62)</f>
        <v>9677678.5099999998</v>
      </c>
    </row>
  </sheetData>
  <mergeCells count="12">
    <mergeCell ref="R10:S10"/>
    <mergeCell ref="Y10:AA10"/>
    <mergeCell ref="U10:W10"/>
    <mergeCell ref="O4:W4"/>
    <mergeCell ref="E10:F10"/>
    <mergeCell ref="H9:I9"/>
    <mergeCell ref="H10:I10"/>
    <mergeCell ref="K10:M10"/>
    <mergeCell ref="O9:P9"/>
    <mergeCell ref="O10:P10"/>
    <mergeCell ref="U5:W5"/>
    <mergeCell ref="E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AV73"/>
  <sheetViews>
    <sheetView topLeftCell="A7" zoomScaleNormal="100" workbookViewId="0">
      <pane xSplit="4" ySplit="5" topLeftCell="AE42" activePane="bottomRight" state="frozen"/>
      <selection activeCell="A7" sqref="A7"/>
      <selection pane="topRight" activeCell="E7" sqref="E7"/>
      <selection pane="bottomLeft" activeCell="A12" sqref="A12"/>
      <selection pane="bottomRight" activeCell="AU64" sqref="AU64"/>
    </sheetView>
  </sheetViews>
  <sheetFormatPr defaultRowHeight="15.6" x14ac:dyDescent="0.3"/>
  <cols>
    <col min="1" max="1" width="3.296875" customWidth="1"/>
    <col min="7" max="7" width="15.19921875" bestFit="1" customWidth="1"/>
    <col min="8" max="8" width="12.09765625" bestFit="1" customWidth="1"/>
    <col min="11" max="11" width="12.8984375" style="10" bestFit="1" customWidth="1"/>
    <col min="12" max="12" width="14.69921875" bestFit="1" customWidth="1"/>
    <col min="15" max="15" width="12.8984375" style="10" bestFit="1" customWidth="1"/>
    <col min="16" max="16" width="12.3984375" bestFit="1" customWidth="1"/>
    <col min="19" max="19" width="14" style="10" bestFit="1" customWidth="1"/>
    <col min="20" max="20" width="12.3984375" bestFit="1" customWidth="1"/>
    <col min="23" max="23" width="13.69921875" style="10" bestFit="1" customWidth="1"/>
    <col min="24" max="24" width="12.09765625" bestFit="1" customWidth="1"/>
    <col min="27" max="27" width="12.59765625" style="10" bestFit="1" customWidth="1"/>
    <col min="28" max="28" width="11.09765625" bestFit="1" customWidth="1"/>
    <col min="31" max="31" width="12.59765625" bestFit="1" customWidth="1"/>
    <col min="32" max="32" width="11.09765625" bestFit="1" customWidth="1"/>
    <col min="35" max="35" width="12.59765625" style="10" bestFit="1" customWidth="1"/>
    <col min="36" max="36" width="11.09765625" bestFit="1" customWidth="1"/>
    <col min="39" max="39" width="12.59765625" style="10" bestFit="1" customWidth="1"/>
    <col min="40" max="40" width="11.09765625" bestFit="1" customWidth="1"/>
    <col min="43" max="43" width="12.59765625" style="10" bestFit="1" customWidth="1"/>
    <col min="44" max="44" width="12.69921875" customWidth="1"/>
    <col min="47" max="47" width="11.09765625" bestFit="1" customWidth="1"/>
    <col min="48" max="48" width="12.09765625" bestFit="1" customWidth="1"/>
  </cols>
  <sheetData>
    <row r="6" spans="1:48" x14ac:dyDescent="0.3">
      <c r="F6" s="88" t="s">
        <v>6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</row>
    <row r="7" spans="1:48" x14ac:dyDescent="0.3">
      <c r="F7">
        <v>1</v>
      </c>
      <c r="J7">
        <v>2</v>
      </c>
      <c r="N7">
        <v>3</v>
      </c>
      <c r="R7">
        <v>4</v>
      </c>
      <c r="V7">
        <v>5</v>
      </c>
      <c r="Z7">
        <v>6</v>
      </c>
      <c r="AD7">
        <v>7</v>
      </c>
      <c r="AH7">
        <v>8</v>
      </c>
      <c r="AL7">
        <v>9</v>
      </c>
      <c r="AP7">
        <v>10</v>
      </c>
    </row>
    <row r="8" spans="1:48" s="21" customFormat="1" x14ac:dyDescent="0.3">
      <c r="K8" s="22"/>
      <c r="O8" s="22"/>
      <c r="S8" s="22"/>
      <c r="W8" s="22"/>
      <c r="AA8" s="22"/>
      <c r="AI8" s="22"/>
      <c r="AM8" s="22"/>
      <c r="AQ8" s="22"/>
    </row>
    <row r="9" spans="1:48" s="21" customFormat="1" x14ac:dyDescent="0.3">
      <c r="A9" s="21" t="s">
        <v>7</v>
      </c>
      <c r="F9" s="21" t="s">
        <v>68</v>
      </c>
      <c r="J9" s="21" t="s">
        <v>69</v>
      </c>
      <c r="K9" s="22"/>
      <c r="N9" s="21" t="s">
        <v>70</v>
      </c>
      <c r="O9" s="22"/>
      <c r="R9" s="38" t="s">
        <v>71</v>
      </c>
      <c r="S9" s="22"/>
      <c r="V9" s="21" t="s">
        <v>72</v>
      </c>
      <c r="W9" s="22"/>
      <c r="Z9" s="21" t="s">
        <v>68</v>
      </c>
      <c r="AA9" s="22"/>
      <c r="AD9" s="21" t="s">
        <v>69</v>
      </c>
      <c r="AH9" s="21" t="s">
        <v>69</v>
      </c>
      <c r="AI9" s="22"/>
      <c r="AL9" s="21" t="s">
        <v>70</v>
      </c>
      <c r="AM9" s="22"/>
      <c r="AP9" s="21" t="s">
        <v>74</v>
      </c>
      <c r="AQ9" s="22"/>
    </row>
    <row r="10" spans="1:48" s="23" customFormat="1" x14ac:dyDescent="0.3"/>
    <row r="11" spans="1:48" s="21" customFormat="1" x14ac:dyDescent="0.3">
      <c r="A11" s="21" t="s">
        <v>5</v>
      </c>
      <c r="D11" s="21">
        <v>1.1480000000000001E-2</v>
      </c>
      <c r="K11" s="22"/>
      <c r="O11" s="22"/>
      <c r="S11" s="22"/>
      <c r="W11" s="22"/>
      <c r="AA11" s="22"/>
      <c r="AI11" s="22"/>
      <c r="AM11" s="22"/>
      <c r="AQ11" s="22"/>
    </row>
    <row r="12" spans="1:48" s="21" customFormat="1" x14ac:dyDescent="0.3">
      <c r="K12" s="22"/>
      <c r="O12" s="22"/>
      <c r="S12" s="22"/>
      <c r="W12" s="22"/>
      <c r="AA12" s="22"/>
      <c r="AI12" s="22"/>
      <c r="AM12" s="22"/>
      <c r="AQ12" s="22"/>
    </row>
    <row r="13" spans="1:48" s="21" customFormat="1" x14ac:dyDescent="0.3">
      <c r="B13" s="21" t="s">
        <v>10</v>
      </c>
      <c r="D13" s="21">
        <v>12.59</v>
      </c>
      <c r="F13" s="24">
        <v>11</v>
      </c>
      <c r="G13" s="24">
        <v>56760</v>
      </c>
      <c r="H13" s="25">
        <f>($D$13*F13)+(G13*$D$11)</f>
        <v>790.09480000000008</v>
      </c>
      <c r="J13" s="21">
        <v>3</v>
      </c>
      <c r="K13" s="22">
        <v>10520</v>
      </c>
      <c r="L13" s="25">
        <f>($D$13*J13)+(K13*$D$11)</f>
        <v>158.53960000000001</v>
      </c>
      <c r="N13" s="21">
        <v>25</v>
      </c>
      <c r="O13" s="22">
        <v>182010</v>
      </c>
      <c r="P13" s="25">
        <f>($D$13*N13)+(O13*$D$11)</f>
        <v>2404.2248</v>
      </c>
      <c r="R13" s="21">
        <v>7</v>
      </c>
      <c r="S13" s="22">
        <v>89210</v>
      </c>
      <c r="T13" s="25">
        <f>($D$13*R13)+(S13*$D$11)</f>
        <v>1112.2608</v>
      </c>
      <c r="V13" s="21">
        <v>3</v>
      </c>
      <c r="W13" s="22">
        <v>206770</v>
      </c>
      <c r="X13" s="25">
        <f>($D$13*V13)+(W13*$D$11)</f>
        <v>2411.4896000000003</v>
      </c>
      <c r="Z13" s="21">
        <v>4</v>
      </c>
      <c r="AA13" s="22">
        <v>8580</v>
      </c>
      <c r="AB13" s="25">
        <f>($D$13*Z13)+(AA13*$D$11)</f>
        <v>148.85840000000002</v>
      </c>
      <c r="AD13" s="21">
        <v>4</v>
      </c>
      <c r="AE13" s="21">
        <v>1580</v>
      </c>
      <c r="AF13" s="25">
        <f>($D$13*AD13)+(AE13*$D$11)</f>
        <v>68.498400000000004</v>
      </c>
      <c r="AH13" s="21">
        <v>8</v>
      </c>
      <c r="AI13" s="22">
        <v>56800</v>
      </c>
      <c r="AJ13" s="25">
        <f>($D$13*AH13)+(AI13*$D$11)</f>
        <v>752.78400000000011</v>
      </c>
      <c r="AL13" s="21">
        <v>1</v>
      </c>
      <c r="AM13" s="22">
        <v>10080</v>
      </c>
      <c r="AN13" s="25">
        <f>($D$13*AL13)+(AM13*$D$11)</f>
        <v>128.30840000000001</v>
      </c>
      <c r="AP13" s="21">
        <v>14</v>
      </c>
      <c r="AQ13" s="22">
        <v>105060</v>
      </c>
      <c r="AR13" s="25">
        <f>($D$13*AP13)+(AQ13*$D$11)</f>
        <v>1382.3488</v>
      </c>
      <c r="AT13" s="26">
        <f>F13+J13+N13+R13+V13+Z13+AD13+AH13+AL13+AP13</f>
        <v>80</v>
      </c>
      <c r="AU13" s="26">
        <f>G13+K13+O13+S13+W13+AA13+AE13+AI13+AM13+AQ13</f>
        <v>727370</v>
      </c>
      <c r="AV13" s="27">
        <f>H13+L13+P13+T13+X13+AB13+AF13+AJ13+AN13+AR13</f>
        <v>9357.4076000000005</v>
      </c>
    </row>
    <row r="14" spans="1:48" s="21" customFormat="1" x14ac:dyDescent="0.3">
      <c r="B14" s="21" t="s">
        <v>11</v>
      </c>
      <c r="D14" s="21">
        <f>D30*2</f>
        <v>17.98</v>
      </c>
      <c r="F14" s="28">
        <v>1</v>
      </c>
      <c r="G14" s="28">
        <v>620</v>
      </c>
      <c r="H14" s="25">
        <f>($D$14*F14)+(G14*$D$11)</f>
        <v>25.0976</v>
      </c>
      <c r="K14" s="22"/>
      <c r="L14" s="25">
        <f>($D$14*J14)+(K14*$D$11)</f>
        <v>0</v>
      </c>
      <c r="O14" s="22"/>
      <c r="P14" s="25">
        <f>($D$14*N14)+(O14*$D$11)</f>
        <v>0</v>
      </c>
      <c r="S14" s="22"/>
      <c r="T14" s="25">
        <f>($D$14*R14)+(S14*$D$11)</f>
        <v>0</v>
      </c>
      <c r="W14" s="22"/>
      <c r="X14" s="25">
        <f>($D$14*V14)+(W14*$D$11)</f>
        <v>0</v>
      </c>
      <c r="AA14" s="22"/>
      <c r="AB14" s="25">
        <f>($D$14*Z14)+(AA14*$D$11)</f>
        <v>0</v>
      </c>
      <c r="AD14" s="21">
        <v>1</v>
      </c>
      <c r="AE14" s="22">
        <v>17860</v>
      </c>
      <c r="AF14" s="25">
        <f>($D$14*AD14)+(AE14*$D$11)</f>
        <v>223.0128</v>
      </c>
      <c r="AI14" s="22"/>
      <c r="AJ14" s="25">
        <f>($D$14*AH14)+(AI14*$D$11)</f>
        <v>0</v>
      </c>
      <c r="AM14" s="22"/>
      <c r="AN14" s="25">
        <f>($D$14*AL14)+(AM14*$D$11)</f>
        <v>0</v>
      </c>
      <c r="AQ14" s="22"/>
      <c r="AR14" s="25">
        <f>($D$14*AP14)+(AQ14*$D$11)</f>
        <v>0</v>
      </c>
      <c r="AT14" s="26">
        <f>F14+J14+N14+R14+V14+Z14+AD14+AH14+AL14+AP14</f>
        <v>2</v>
      </c>
      <c r="AU14" s="26">
        <f t="shared" ref="AT14:AV47" si="0">G14+K14+O14+S14+W14+AA14+AE14+AI14+AM14+AQ14</f>
        <v>18480</v>
      </c>
      <c r="AV14" s="27">
        <f t="shared" si="0"/>
        <v>248.1104</v>
      </c>
    </row>
    <row r="15" spans="1:48" s="21" customFormat="1" x14ac:dyDescent="0.3">
      <c r="B15" s="21" t="s">
        <v>43</v>
      </c>
      <c r="D15" s="21">
        <f>D30*4</f>
        <v>35.96</v>
      </c>
      <c r="F15" s="28"/>
      <c r="G15" s="28"/>
      <c r="H15" s="25"/>
      <c r="K15" s="22"/>
      <c r="L15" s="25"/>
      <c r="O15" s="22"/>
      <c r="P15" s="25"/>
      <c r="S15" s="22"/>
      <c r="T15" s="25"/>
      <c r="W15" s="22"/>
      <c r="X15" s="25"/>
      <c r="AA15" s="22"/>
      <c r="AB15" s="25"/>
      <c r="AE15" s="22"/>
      <c r="AF15" s="25"/>
      <c r="AH15" s="21">
        <v>2</v>
      </c>
      <c r="AI15" s="22">
        <v>3910</v>
      </c>
      <c r="AJ15" s="25">
        <f>($D$15*AH15)+(AI15*$D$11)</f>
        <v>116.80680000000001</v>
      </c>
      <c r="AM15" s="22"/>
      <c r="AN15" s="25">
        <f>($D$15*AL15)+(AM15*$D$11)</f>
        <v>0</v>
      </c>
      <c r="AQ15" s="22"/>
      <c r="AR15" s="25">
        <f>($D$15*AP15)+(AQ15*$D$11)</f>
        <v>0</v>
      </c>
      <c r="AT15" s="26">
        <f t="shared" si="0"/>
        <v>2</v>
      </c>
      <c r="AU15" s="26">
        <f t="shared" si="0"/>
        <v>3910</v>
      </c>
      <c r="AV15" s="27">
        <f t="shared" si="0"/>
        <v>116.80680000000001</v>
      </c>
    </row>
    <row r="16" spans="1:48" s="21" customFormat="1" x14ac:dyDescent="0.3">
      <c r="B16" s="21" t="s">
        <v>12</v>
      </c>
      <c r="D16" s="21">
        <f>5*D30</f>
        <v>44.95</v>
      </c>
      <c r="F16" s="24">
        <v>1</v>
      </c>
      <c r="G16" s="24">
        <v>23200</v>
      </c>
      <c r="H16" s="25">
        <f>($D$16*F16)+(G16*$D$11)</f>
        <v>311.286</v>
      </c>
      <c r="K16" s="22"/>
      <c r="L16" s="25">
        <f>($D$16*J16)+(K16*$D$11)</f>
        <v>0</v>
      </c>
      <c r="O16" s="22"/>
      <c r="P16" s="25">
        <f>($D$16*N16)+(O16*$D$11)</f>
        <v>0</v>
      </c>
      <c r="S16" s="22"/>
      <c r="T16" s="25">
        <f>($D$16*R16)+(S16*$D$11)</f>
        <v>0</v>
      </c>
      <c r="W16" s="22"/>
      <c r="X16" s="25">
        <f>($D$16*V16)+(W16*$D$11)</f>
        <v>0</v>
      </c>
      <c r="AA16" s="22"/>
      <c r="AB16" s="25">
        <f>($D$16*Z16)+(AA16*$D$11)</f>
        <v>0</v>
      </c>
      <c r="AE16" s="22"/>
      <c r="AF16" s="25">
        <f>($D$16*AD16)+(AE16*$D$11)</f>
        <v>0</v>
      </c>
      <c r="AI16" s="22"/>
      <c r="AJ16" s="25">
        <f>($D$16*AH16)+(AI16*$D$11)</f>
        <v>0</v>
      </c>
      <c r="AM16" s="22"/>
      <c r="AN16" s="25">
        <f>($D$16*AL16)+(AM16*$D$11)</f>
        <v>0</v>
      </c>
      <c r="AQ16" s="22"/>
      <c r="AR16" s="25">
        <f>($D$16*AP16)+(AQ16*$D$11)</f>
        <v>0</v>
      </c>
      <c r="AT16" s="26">
        <f t="shared" si="0"/>
        <v>1</v>
      </c>
      <c r="AU16" s="26">
        <f t="shared" si="0"/>
        <v>23200</v>
      </c>
      <c r="AV16" s="27">
        <f t="shared" si="0"/>
        <v>311.286</v>
      </c>
    </row>
    <row r="17" spans="2:48" s="21" customFormat="1" x14ac:dyDescent="0.3">
      <c r="F17" s="29"/>
      <c r="G17" s="29"/>
      <c r="H17" s="25"/>
      <c r="K17" s="22"/>
      <c r="L17" s="25"/>
      <c r="O17" s="22"/>
      <c r="P17" s="25"/>
      <c r="S17" s="22"/>
      <c r="T17" s="25"/>
      <c r="W17" s="22"/>
      <c r="X17" s="25"/>
      <c r="AA17" s="22"/>
      <c r="AB17" s="25"/>
      <c r="AE17" s="22"/>
      <c r="AF17" s="25"/>
      <c r="AI17" s="22"/>
      <c r="AJ17" s="25"/>
      <c r="AM17" s="22"/>
      <c r="AN17" s="25"/>
      <c r="AQ17" s="22"/>
      <c r="AR17" s="25"/>
      <c r="AT17" s="26">
        <f t="shared" si="0"/>
        <v>0</v>
      </c>
      <c r="AU17" s="26">
        <f t="shared" si="0"/>
        <v>0</v>
      </c>
      <c r="AV17" s="27">
        <f t="shared" si="0"/>
        <v>0</v>
      </c>
    </row>
    <row r="18" spans="2:48" s="21" customFormat="1" x14ac:dyDescent="0.3">
      <c r="B18" s="21" t="s">
        <v>25</v>
      </c>
      <c r="D18" s="21">
        <f>D30*52</f>
        <v>467.48</v>
      </c>
      <c r="F18" s="29"/>
      <c r="G18" s="29"/>
      <c r="H18" s="25"/>
      <c r="K18" s="22"/>
      <c r="L18" s="25"/>
      <c r="N18" s="21">
        <v>1</v>
      </c>
      <c r="O18" s="22">
        <v>73400</v>
      </c>
      <c r="P18" s="25">
        <f>($D$18*N18)+(O18*$D$11)</f>
        <v>1310.1120000000001</v>
      </c>
      <c r="S18" s="22"/>
      <c r="T18" s="25">
        <f>($D$18*R18)+(S18*$D$11)</f>
        <v>0</v>
      </c>
      <c r="W18" s="22"/>
      <c r="X18" s="25">
        <f>($D$18*V18)+(W18*$D$11)</f>
        <v>0</v>
      </c>
      <c r="AA18" s="22"/>
      <c r="AB18" s="25">
        <f>($D$18*Z18)+(AA18*$D$11)</f>
        <v>0</v>
      </c>
      <c r="AE18" s="22"/>
      <c r="AF18" s="25">
        <f>($D$18*AD18)+(AE18*$D$11)</f>
        <v>0</v>
      </c>
      <c r="AI18" s="22"/>
      <c r="AJ18" s="25">
        <f>($D$18*AH18)+(AI18*$D$11)</f>
        <v>0</v>
      </c>
      <c r="AM18" s="22"/>
      <c r="AN18" s="25">
        <f>($D$18*AL18)+(AM18*$D$11)</f>
        <v>0</v>
      </c>
      <c r="AQ18" s="22"/>
      <c r="AR18" s="25">
        <f>($D$18*AP18)+(AQ18*$D$11)</f>
        <v>0</v>
      </c>
      <c r="AT18" s="26">
        <f t="shared" si="0"/>
        <v>1</v>
      </c>
      <c r="AU18" s="26">
        <f t="shared" si="0"/>
        <v>73400</v>
      </c>
      <c r="AV18" s="27">
        <f t="shared" si="0"/>
        <v>1310.1120000000001</v>
      </c>
    </row>
    <row r="19" spans="2:48" s="21" customFormat="1" x14ac:dyDescent="0.3">
      <c r="B19" s="21" t="s">
        <v>13</v>
      </c>
      <c r="D19" s="21">
        <v>26.07</v>
      </c>
      <c r="F19" s="24">
        <v>5</v>
      </c>
      <c r="G19" s="30">
        <v>275400</v>
      </c>
      <c r="H19" s="25">
        <f>($D$19*F19)+(G19*$D$11)</f>
        <v>3291.942</v>
      </c>
      <c r="J19" s="21">
        <v>2</v>
      </c>
      <c r="K19" s="22">
        <v>206100</v>
      </c>
      <c r="L19" s="25">
        <f>($D$19*J19)+(K19*$D$11)</f>
        <v>2418.1680000000001</v>
      </c>
      <c r="N19" s="21">
        <v>9</v>
      </c>
      <c r="O19" s="22">
        <v>121560</v>
      </c>
      <c r="P19" s="25">
        <f>($D$19*N19)+(O19*$D$11)</f>
        <v>1630.1388000000002</v>
      </c>
      <c r="R19" s="21">
        <v>5</v>
      </c>
      <c r="S19" s="22">
        <v>31800</v>
      </c>
      <c r="T19" s="31">
        <f>($D$19*R19)+(S19*$D$11)</f>
        <v>495.41399999999999</v>
      </c>
      <c r="V19" s="21">
        <v>1</v>
      </c>
      <c r="W19" s="22">
        <v>2200</v>
      </c>
      <c r="X19" s="25">
        <f>($D$19*V19)+(W19*$D$11)</f>
        <v>51.326000000000001</v>
      </c>
      <c r="AA19" s="22"/>
      <c r="AB19" s="25">
        <f>($D$19*Z19)+(AA19*$D$11)</f>
        <v>0</v>
      </c>
      <c r="AE19" s="22"/>
      <c r="AF19" s="25">
        <f>($D$19*AD19)+(AE19*$D$11)</f>
        <v>0</v>
      </c>
      <c r="AH19" s="21">
        <v>2</v>
      </c>
      <c r="AI19" s="22">
        <v>57400</v>
      </c>
      <c r="AJ19" s="25">
        <f>($D$19*AH19)+(AI19*$D$11)</f>
        <v>711.09199999999998</v>
      </c>
      <c r="AM19" s="22"/>
      <c r="AN19" s="25">
        <f>($D$19*AL19)+(AM19*$D$11)</f>
        <v>0</v>
      </c>
      <c r="AP19" s="21">
        <v>8</v>
      </c>
      <c r="AQ19" s="22">
        <v>54200</v>
      </c>
      <c r="AR19" s="25">
        <f>($D$19*AP19)+(AQ19*$D$11)</f>
        <v>830.77600000000007</v>
      </c>
      <c r="AT19" s="26">
        <f t="shared" si="0"/>
        <v>32</v>
      </c>
      <c r="AU19" s="26">
        <f t="shared" si="0"/>
        <v>748660</v>
      </c>
      <c r="AV19" s="27">
        <f t="shared" si="0"/>
        <v>9428.8568000000014</v>
      </c>
    </row>
    <row r="20" spans="2:48" s="21" customFormat="1" x14ac:dyDescent="0.3">
      <c r="B20" s="21" t="s">
        <v>26</v>
      </c>
      <c r="D20" s="21">
        <f>D30*16</f>
        <v>143.84</v>
      </c>
      <c r="F20" s="24"/>
      <c r="G20" s="30"/>
      <c r="H20" s="25"/>
      <c r="K20" s="22"/>
      <c r="L20" s="25"/>
      <c r="N20" s="21">
        <v>1</v>
      </c>
      <c r="O20" s="22">
        <v>16200</v>
      </c>
      <c r="P20" s="25">
        <f>($D$20*N20)+(O20*$D$11)</f>
        <v>329.81600000000003</v>
      </c>
      <c r="S20" s="22"/>
      <c r="T20" s="25">
        <f>($D$20*R20)+(S20*$D$11)</f>
        <v>0</v>
      </c>
      <c r="W20" s="22"/>
      <c r="X20" s="25">
        <f>($D$20*V20)+(W20*$D$11)</f>
        <v>0</v>
      </c>
      <c r="AA20" s="22"/>
      <c r="AB20" s="25">
        <f>($D$20*Z20)+(AA20*$D$11)</f>
        <v>0</v>
      </c>
      <c r="AE20" s="22"/>
      <c r="AF20" s="25">
        <f>($D$20*AD20)+(AE20*$D$11)</f>
        <v>0</v>
      </c>
      <c r="AI20" s="22"/>
      <c r="AJ20" s="25">
        <f>($D$20*AH20)+(AI20*$D$11)</f>
        <v>0</v>
      </c>
      <c r="AM20" s="22"/>
      <c r="AN20" s="25">
        <f>($D$20*AL20)+(AM20*$D$11)</f>
        <v>0</v>
      </c>
      <c r="AQ20" s="22"/>
      <c r="AR20" s="25">
        <f>($D$20*AP20)+(AQ20*$D$11)</f>
        <v>0</v>
      </c>
      <c r="AT20" s="26">
        <f t="shared" si="0"/>
        <v>1</v>
      </c>
      <c r="AU20" s="26">
        <f t="shared" si="0"/>
        <v>16200</v>
      </c>
      <c r="AV20" s="27">
        <f t="shared" si="0"/>
        <v>329.81600000000003</v>
      </c>
    </row>
    <row r="21" spans="2:48" s="21" customFormat="1" x14ac:dyDescent="0.3">
      <c r="B21" s="21" t="s">
        <v>14</v>
      </c>
      <c r="D21" s="21">
        <v>26.07</v>
      </c>
      <c r="F21" s="24">
        <v>4</v>
      </c>
      <c r="G21" s="30">
        <v>602800</v>
      </c>
      <c r="H21" s="25">
        <f>($D$21*F21)+(G21*$D$11)</f>
        <v>7024.424</v>
      </c>
      <c r="J21" s="21">
        <v>1</v>
      </c>
      <c r="K21" s="22">
        <v>16210</v>
      </c>
      <c r="L21" s="25">
        <f>($D$21*J21)+(K21*$D$11)</f>
        <v>212.16079999999999</v>
      </c>
      <c r="N21" s="21">
        <v>5</v>
      </c>
      <c r="O21" s="22">
        <v>59270</v>
      </c>
      <c r="P21" s="25">
        <f>($D$21*N21)+(O21*$D$11)</f>
        <v>810.76960000000008</v>
      </c>
      <c r="R21" s="21">
        <v>2</v>
      </c>
      <c r="S21" s="22">
        <v>10070</v>
      </c>
      <c r="T21" s="25">
        <f>($D$21*R21)+(S21*$D$11)</f>
        <v>167.74360000000001</v>
      </c>
      <c r="V21" s="21">
        <v>1</v>
      </c>
      <c r="W21" s="22">
        <v>20</v>
      </c>
      <c r="X21" s="25">
        <f>($D$21*V21)+(W21*$D$11)</f>
        <v>26.299600000000002</v>
      </c>
      <c r="Z21" s="21">
        <v>2</v>
      </c>
      <c r="AA21" s="22">
        <v>1690</v>
      </c>
      <c r="AB21" s="25">
        <f>($D$21*Z21)+(AA21*$D$11)</f>
        <v>71.541200000000003</v>
      </c>
      <c r="AE21" s="22"/>
      <c r="AF21" s="25">
        <f>($D$21*AD21)+(AE21*$D$11)</f>
        <v>0</v>
      </c>
      <c r="AH21" s="21">
        <v>4</v>
      </c>
      <c r="AI21" s="22">
        <v>129380</v>
      </c>
      <c r="AJ21" s="25">
        <f>($D$21*AH21)+(AI21*$D$11)</f>
        <v>1589.5624</v>
      </c>
      <c r="AM21" s="22"/>
      <c r="AN21" s="25">
        <f>($D$21*AL21)+(AM21*$D$11)</f>
        <v>0</v>
      </c>
      <c r="AP21" s="21">
        <v>2</v>
      </c>
      <c r="AQ21" s="22">
        <v>52160</v>
      </c>
      <c r="AR21" s="25">
        <f>($D$21*AP21)+(AQ21*$D$11)</f>
        <v>650.93680000000006</v>
      </c>
      <c r="AT21" s="26">
        <f t="shared" si="0"/>
        <v>21</v>
      </c>
      <c r="AU21" s="26">
        <f t="shared" si="0"/>
        <v>871600</v>
      </c>
      <c r="AV21" s="27">
        <f t="shared" si="0"/>
        <v>10553.438</v>
      </c>
    </row>
    <row r="22" spans="2:48" s="21" customFormat="1" x14ac:dyDescent="0.3">
      <c r="B22" s="21" t="s">
        <v>15</v>
      </c>
      <c r="D22" s="21">
        <f>D19*68</f>
        <v>1772.76</v>
      </c>
      <c r="F22" s="24">
        <v>1</v>
      </c>
      <c r="G22" s="30">
        <v>76680</v>
      </c>
      <c r="H22" s="25">
        <f>($D$22*F22)+(G22*$D$11)</f>
        <v>2653.0464000000002</v>
      </c>
      <c r="K22" s="22"/>
      <c r="L22" s="25">
        <f>($D$22*J22)+(K22*$D$11)</f>
        <v>0</v>
      </c>
      <c r="O22" s="22"/>
      <c r="P22" s="25">
        <f>($D$22*N22)+(O22*$D$11)</f>
        <v>0</v>
      </c>
      <c r="S22" s="22"/>
      <c r="T22" s="25">
        <f>($D$22*R22)+(S22*$D$11)</f>
        <v>0</v>
      </c>
      <c r="W22" s="22"/>
      <c r="X22" s="25">
        <f>($D$22*V22)+(W22*$D$11)</f>
        <v>0</v>
      </c>
      <c r="AA22" s="22"/>
      <c r="AB22" s="25">
        <f>($D$22*Z22)+(AA22*$D$11)</f>
        <v>0</v>
      </c>
      <c r="AE22" s="22"/>
      <c r="AF22" s="25">
        <f>($D$22*AD22)+(AE22*$D$11)</f>
        <v>0</v>
      </c>
      <c r="AI22" s="22"/>
      <c r="AJ22" s="25">
        <f>($D$22*AH22)+(AI22*$D$11)</f>
        <v>0</v>
      </c>
      <c r="AM22" s="22"/>
      <c r="AN22" s="25">
        <f>($D$22*AL22)+(AM22*$D$11)</f>
        <v>0</v>
      </c>
      <c r="AQ22" s="22"/>
      <c r="AR22" s="25">
        <f>($D$22*AP22)+(AQ22*$D$11)</f>
        <v>0</v>
      </c>
      <c r="AT22" s="26">
        <f t="shared" si="0"/>
        <v>1</v>
      </c>
      <c r="AU22" s="26">
        <f t="shared" si="0"/>
        <v>76680</v>
      </c>
      <c r="AV22" s="27">
        <f t="shared" si="0"/>
        <v>2653.0464000000002</v>
      </c>
    </row>
    <row r="23" spans="2:48" s="21" customFormat="1" x14ac:dyDescent="0.3">
      <c r="F23" s="24"/>
      <c r="G23" s="30"/>
      <c r="H23" s="25"/>
      <c r="K23" s="22"/>
      <c r="L23" s="25"/>
      <c r="O23" s="22"/>
      <c r="P23" s="25"/>
      <c r="S23" s="22"/>
      <c r="T23" s="25"/>
      <c r="W23" s="22"/>
      <c r="X23" s="25"/>
      <c r="AA23" s="22"/>
      <c r="AB23" s="25"/>
      <c r="AE23" s="22"/>
      <c r="AF23" s="25"/>
      <c r="AI23" s="22"/>
      <c r="AJ23" s="25"/>
      <c r="AM23" s="22"/>
      <c r="AN23" s="25"/>
      <c r="AQ23" s="22"/>
      <c r="AR23" s="25"/>
      <c r="AT23" s="26">
        <f t="shared" si="0"/>
        <v>0</v>
      </c>
      <c r="AU23" s="26">
        <f t="shared" si="0"/>
        <v>0</v>
      </c>
      <c r="AV23" s="27">
        <f t="shared" si="0"/>
        <v>0</v>
      </c>
    </row>
    <row r="24" spans="2:48" s="21" customFormat="1" x14ac:dyDescent="0.3">
      <c r="F24" s="29"/>
      <c r="G24" s="30"/>
      <c r="H24" s="25"/>
      <c r="K24" s="22"/>
      <c r="L24" s="25"/>
      <c r="O24" s="22"/>
      <c r="P24" s="25"/>
      <c r="S24" s="22"/>
      <c r="T24" s="25"/>
      <c r="W24" s="22"/>
      <c r="X24" s="25"/>
      <c r="AA24" s="22"/>
      <c r="AB24" s="25"/>
      <c r="AE24" s="22"/>
      <c r="AF24" s="25"/>
      <c r="AI24" s="22"/>
      <c r="AJ24" s="25"/>
      <c r="AM24" s="22"/>
      <c r="AN24" s="25"/>
      <c r="AQ24" s="22"/>
      <c r="AR24" s="25"/>
      <c r="AT24" s="26">
        <f t="shared" si="0"/>
        <v>0</v>
      </c>
      <c r="AU24" s="26">
        <f t="shared" si="0"/>
        <v>0</v>
      </c>
      <c r="AV24" s="27">
        <f t="shared" si="0"/>
        <v>0</v>
      </c>
    </row>
    <row r="25" spans="2:48" s="21" customFormat="1" x14ac:dyDescent="0.3">
      <c r="B25" s="21" t="s">
        <v>27</v>
      </c>
      <c r="D25" s="21">
        <v>98.89</v>
      </c>
      <c r="F25" s="29"/>
      <c r="G25" s="30"/>
      <c r="H25" s="25"/>
      <c r="K25" s="22"/>
      <c r="L25" s="25"/>
      <c r="N25" s="21">
        <v>2</v>
      </c>
      <c r="O25" s="22">
        <v>175600</v>
      </c>
      <c r="P25" s="25">
        <f>($D$25*N25)+(O25*$D$11)</f>
        <v>2213.6680000000001</v>
      </c>
      <c r="R25" s="21">
        <v>1</v>
      </c>
      <c r="S25" s="22">
        <v>0</v>
      </c>
      <c r="T25" s="25">
        <f>($D$25*R25)+(S25*$D$11)</f>
        <v>98.89</v>
      </c>
      <c r="V25" s="21">
        <v>1</v>
      </c>
      <c r="W25" s="22">
        <v>68900</v>
      </c>
      <c r="X25" s="25">
        <f>($D$25*V25)+(W25*$D$11)</f>
        <v>889.86200000000008</v>
      </c>
      <c r="AA25" s="22"/>
      <c r="AB25" s="25">
        <f>($D$25*Z25)+(AA25*$D$11)</f>
        <v>0</v>
      </c>
      <c r="AE25" s="22"/>
      <c r="AF25" s="25">
        <f>($D$25*AD25)+(AE25*$D$11)</f>
        <v>0</v>
      </c>
      <c r="AI25" s="22"/>
      <c r="AJ25" s="25">
        <f>($D$25*AH25)+(AI25*$D$11)</f>
        <v>0</v>
      </c>
      <c r="AM25" s="22"/>
      <c r="AN25" s="25">
        <f>($D$25*AL25)+(AM25*$D$11)</f>
        <v>0</v>
      </c>
      <c r="AQ25" s="22"/>
      <c r="AR25" s="25">
        <f>($D$25*AP25)+(AQ25*$D$11)</f>
        <v>0</v>
      </c>
      <c r="AT25" s="26">
        <f t="shared" si="0"/>
        <v>4</v>
      </c>
      <c r="AU25" s="26">
        <f t="shared" si="0"/>
        <v>244500</v>
      </c>
      <c r="AV25" s="27">
        <f t="shared" si="0"/>
        <v>3202.42</v>
      </c>
    </row>
    <row r="26" spans="2:48" s="21" customFormat="1" x14ac:dyDescent="0.3">
      <c r="B26" s="21" t="s">
        <v>16</v>
      </c>
      <c r="D26" s="21">
        <v>98.89</v>
      </c>
      <c r="F26" s="24">
        <v>1</v>
      </c>
      <c r="G26" s="30">
        <v>60360</v>
      </c>
      <c r="H26" s="25">
        <f>($D$26*F26)+(G26*$D$11)</f>
        <v>791.82280000000003</v>
      </c>
      <c r="J26" s="21">
        <v>1</v>
      </c>
      <c r="K26" s="22">
        <v>660</v>
      </c>
      <c r="L26" s="25">
        <f>($D$26*J26)+(K26*$D$11)</f>
        <v>106.46680000000001</v>
      </c>
      <c r="O26" s="22"/>
      <c r="P26" s="25">
        <f>($D$26*N26)+(O26*$D$11)</f>
        <v>0</v>
      </c>
      <c r="R26" s="21">
        <v>1</v>
      </c>
      <c r="S26" s="22">
        <v>40160</v>
      </c>
      <c r="T26" s="25">
        <f>($D$26*R26)+(S26*$D$11)</f>
        <v>559.92680000000007</v>
      </c>
      <c r="V26" s="21">
        <v>1</v>
      </c>
      <c r="W26" s="22"/>
      <c r="X26" s="25">
        <f>($D$26*V26)+(W26*$D$11)</f>
        <v>98.89</v>
      </c>
      <c r="Z26" s="21">
        <v>1</v>
      </c>
      <c r="AA26" s="22">
        <v>138060</v>
      </c>
      <c r="AB26" s="25">
        <f>($D$26*Z26)+(AA26*$D$11)</f>
        <v>1683.8188000000002</v>
      </c>
      <c r="AE26" s="22"/>
      <c r="AF26" s="25">
        <f>($D$26*AD26)+(AE26*$D$11)</f>
        <v>0</v>
      </c>
      <c r="AI26" s="22"/>
      <c r="AJ26" s="25">
        <f>($D$26*AH26)+(AI26*$D$11)</f>
        <v>0</v>
      </c>
      <c r="AM26" s="22"/>
      <c r="AN26" s="25">
        <f>($D$26*AL26)+(AM26*$D$11)</f>
        <v>0</v>
      </c>
      <c r="AQ26" s="22"/>
      <c r="AR26" s="25">
        <f>($D$26*AP26)+(AQ26*$D$11)</f>
        <v>0</v>
      </c>
      <c r="AT26" s="26">
        <f t="shared" si="0"/>
        <v>5</v>
      </c>
      <c r="AU26" s="26">
        <f t="shared" si="0"/>
        <v>239240</v>
      </c>
      <c r="AV26" s="27">
        <f t="shared" si="0"/>
        <v>3240.9252000000006</v>
      </c>
    </row>
    <row r="27" spans="2:48" s="21" customFormat="1" x14ac:dyDescent="0.3">
      <c r="F27" s="29"/>
      <c r="G27" s="30"/>
      <c r="H27" s="25"/>
      <c r="K27" s="22"/>
      <c r="L27" s="25"/>
      <c r="O27" s="22"/>
      <c r="P27" s="25"/>
      <c r="S27" s="22"/>
      <c r="T27" s="25"/>
      <c r="W27" s="22"/>
      <c r="X27" s="25"/>
      <c r="AA27" s="22"/>
      <c r="AB27" s="25"/>
      <c r="AE27" s="22"/>
      <c r="AF27" s="25"/>
      <c r="AI27" s="22"/>
      <c r="AJ27" s="25"/>
      <c r="AM27" s="22"/>
      <c r="AN27" s="25"/>
      <c r="AQ27" s="22"/>
      <c r="AR27" s="25"/>
      <c r="AT27" s="26">
        <f t="shared" si="0"/>
        <v>0</v>
      </c>
      <c r="AU27" s="26">
        <f t="shared" si="0"/>
        <v>0</v>
      </c>
      <c r="AV27" s="27">
        <f t="shared" si="0"/>
        <v>0</v>
      </c>
    </row>
    <row r="28" spans="2:48" s="21" customFormat="1" x14ac:dyDescent="0.3">
      <c r="B28" s="21" t="s">
        <v>44</v>
      </c>
      <c r="D28" s="21">
        <f>D30*6</f>
        <v>53.94</v>
      </c>
      <c r="F28" s="29"/>
      <c r="G28" s="30"/>
      <c r="H28" s="25"/>
      <c r="K28" s="22"/>
      <c r="L28" s="25"/>
      <c r="O28" s="22"/>
      <c r="P28" s="25"/>
      <c r="S28" s="22"/>
      <c r="T28" s="25"/>
      <c r="W28" s="22"/>
      <c r="X28" s="25"/>
      <c r="AA28" s="22"/>
      <c r="AB28" s="25"/>
      <c r="AE28" s="22"/>
      <c r="AF28" s="25"/>
      <c r="AH28" s="21">
        <v>1</v>
      </c>
      <c r="AI28" s="22">
        <v>13380</v>
      </c>
      <c r="AJ28" s="25">
        <f>($D$28*AH28)+(AI28*$D$11)</f>
        <v>207.54240000000001</v>
      </c>
      <c r="AM28" s="22"/>
      <c r="AN28" s="25">
        <f>($D$28*AL28)+(AM28*$D$11)</f>
        <v>0</v>
      </c>
      <c r="AQ28" s="22"/>
      <c r="AR28" s="25">
        <f>($D$28*AP28)+(AQ28*$D$11)</f>
        <v>0</v>
      </c>
      <c r="AT28" s="26">
        <f t="shared" si="0"/>
        <v>1</v>
      </c>
      <c r="AU28" s="26">
        <f t="shared" si="0"/>
        <v>13380</v>
      </c>
      <c r="AV28" s="27">
        <f t="shared" si="0"/>
        <v>207.54240000000001</v>
      </c>
    </row>
    <row r="29" spans="2:48" s="21" customFormat="1" x14ac:dyDescent="0.3">
      <c r="B29" s="21" t="s">
        <v>36</v>
      </c>
      <c r="D29" s="21">
        <f>D30*8</f>
        <v>71.92</v>
      </c>
      <c r="F29" s="29"/>
      <c r="G29" s="30"/>
      <c r="H29" s="25"/>
      <c r="K29" s="22"/>
      <c r="L29" s="25"/>
      <c r="O29" s="22"/>
      <c r="P29" s="25"/>
      <c r="S29" s="22"/>
      <c r="T29" s="25"/>
      <c r="V29" s="21">
        <v>2</v>
      </c>
      <c r="W29" s="22">
        <v>146480</v>
      </c>
      <c r="X29" s="25">
        <f>($D$29*V29)+(W29*$D$11)</f>
        <v>1825.4304</v>
      </c>
      <c r="AA29" s="22"/>
      <c r="AB29" s="25">
        <f>($D$29*Z29)+(AA29*$D$11)</f>
        <v>0</v>
      </c>
      <c r="AE29" s="22"/>
      <c r="AF29" s="25">
        <f>($D$29*AD29)+(AE29*$D$11)</f>
        <v>0</v>
      </c>
      <c r="AI29" s="22"/>
      <c r="AJ29" s="25">
        <f>($D$29*AH29)+(AI29*$D$11)</f>
        <v>0</v>
      </c>
      <c r="AM29" s="22"/>
      <c r="AN29" s="25">
        <f>($D$29*AL29)+(AM29*$D$11)</f>
        <v>0</v>
      </c>
      <c r="AQ29" s="22"/>
      <c r="AR29" s="25">
        <f>($D$29*AP29)+(AQ29*$D$11)</f>
        <v>0</v>
      </c>
      <c r="AT29" s="26">
        <f t="shared" si="0"/>
        <v>2</v>
      </c>
      <c r="AU29" s="26">
        <f t="shared" si="0"/>
        <v>146480</v>
      </c>
      <c r="AV29" s="27">
        <f t="shared" si="0"/>
        <v>1825.4304</v>
      </c>
    </row>
    <row r="30" spans="2:48" s="21" customFormat="1" x14ac:dyDescent="0.3">
      <c r="B30" s="21" t="s">
        <v>17</v>
      </c>
      <c r="D30" s="21">
        <v>8.99</v>
      </c>
      <c r="F30" s="24">
        <v>3803</v>
      </c>
      <c r="G30" s="30">
        <v>13727340</v>
      </c>
      <c r="H30" s="25">
        <f>($D$30*F30)+(G30*$D$11)</f>
        <v>191778.83320000002</v>
      </c>
      <c r="J30" s="21">
        <v>1926</v>
      </c>
      <c r="K30" s="22">
        <v>6940540</v>
      </c>
      <c r="L30" s="25">
        <f>($D$30*J30)+(K30*$D$11)</f>
        <v>96992.139200000005</v>
      </c>
      <c r="N30" s="21">
        <v>1913</v>
      </c>
      <c r="O30" s="22">
        <v>7056670</v>
      </c>
      <c r="P30" s="25">
        <f>($D$30*N30)+(O30*$D$11)</f>
        <v>98208.441600000006</v>
      </c>
      <c r="R30" s="21">
        <v>2464</v>
      </c>
      <c r="S30" s="22">
        <v>8186490</v>
      </c>
      <c r="T30" s="25">
        <f>($D$30*R30)+(S30*$D$11)</f>
        <v>116132.26520000001</v>
      </c>
      <c r="V30" s="21">
        <v>1644</v>
      </c>
      <c r="W30" s="22">
        <v>5485360</v>
      </c>
      <c r="X30" s="25">
        <f>($D$30*V30)+(W30*$D$11)</f>
        <v>77751.492800000007</v>
      </c>
      <c r="Z30" s="21">
        <v>389</v>
      </c>
      <c r="AA30" s="22">
        <v>1336310</v>
      </c>
      <c r="AB30" s="25">
        <f>($D$30*Z30)+(AA30*$D$11)</f>
        <v>18837.948800000002</v>
      </c>
      <c r="AD30" s="21">
        <v>647</v>
      </c>
      <c r="AE30" s="22">
        <v>2278030</v>
      </c>
      <c r="AF30" s="25">
        <f>($D$30*AD30)+(AE30*$D$11)</f>
        <v>31968.314399999999</v>
      </c>
      <c r="AH30" s="21">
        <v>880</v>
      </c>
      <c r="AI30" s="22">
        <v>3105960</v>
      </c>
      <c r="AJ30" s="25">
        <f>($D$30*AH30)+(AI30*$D$11)</f>
        <v>43567.620799999997</v>
      </c>
      <c r="AL30" s="21">
        <v>390</v>
      </c>
      <c r="AM30" s="22">
        <v>1460310</v>
      </c>
      <c r="AN30" s="25">
        <f>($D$30*AL30)+(AM30*$D$11)</f>
        <v>20270.4588</v>
      </c>
      <c r="AP30" s="21">
        <v>2238</v>
      </c>
      <c r="AQ30" s="22">
        <v>7604990</v>
      </c>
      <c r="AR30" s="25">
        <f>($D$30*AP30)+(AQ30*$D$11)</f>
        <v>107424.90519999999</v>
      </c>
      <c r="AT30" s="26">
        <f t="shared" si="0"/>
        <v>16294</v>
      </c>
      <c r="AU30" s="26">
        <f t="shared" si="0"/>
        <v>57182000</v>
      </c>
      <c r="AV30" s="27">
        <f t="shared" si="0"/>
        <v>802932.42000000016</v>
      </c>
    </row>
    <row r="31" spans="2:48" s="21" customFormat="1" x14ac:dyDescent="0.3">
      <c r="B31" s="21" t="s">
        <v>18</v>
      </c>
      <c r="D31" s="21">
        <f>D30*2</f>
        <v>17.98</v>
      </c>
      <c r="F31" s="24">
        <v>40</v>
      </c>
      <c r="G31" s="30">
        <v>231180</v>
      </c>
      <c r="H31" s="25">
        <f>($D$31*F31)+(G31*$D$11)</f>
        <v>3373.1464000000005</v>
      </c>
      <c r="J31" s="21">
        <v>10</v>
      </c>
      <c r="K31" s="22">
        <v>73730</v>
      </c>
      <c r="L31" s="25">
        <f>($D$31*J31)+(K31*$D$11)</f>
        <v>1026.2204000000002</v>
      </c>
      <c r="N31" s="21">
        <v>23</v>
      </c>
      <c r="O31" s="22">
        <v>119160</v>
      </c>
      <c r="P31" s="25">
        <f>($D$31*N31)+(O31*$D$11)</f>
        <v>1781.4968000000001</v>
      </c>
      <c r="R31" s="21">
        <v>8</v>
      </c>
      <c r="S31" s="22">
        <v>34790</v>
      </c>
      <c r="T31" s="25">
        <f>($D$31*R31)+(S31*$D$11)</f>
        <v>543.22919999999999</v>
      </c>
      <c r="V31" s="21">
        <v>20</v>
      </c>
      <c r="W31" s="22">
        <v>111930</v>
      </c>
      <c r="X31" s="25">
        <f>($D$31*V31)+(W31*$D$11)</f>
        <v>1644.5563999999999</v>
      </c>
      <c r="Z31" s="21">
        <v>3</v>
      </c>
      <c r="AA31" s="22">
        <v>69220</v>
      </c>
      <c r="AB31" s="25">
        <f>($D$31*Z31)+(AA31*$D$11)</f>
        <v>848.58560000000011</v>
      </c>
      <c r="AD31" s="21">
        <v>15</v>
      </c>
      <c r="AE31" s="22">
        <v>89150</v>
      </c>
      <c r="AF31" s="25">
        <f>($D$31*AD31)+(AE31*$D$11)</f>
        <v>1293.1420000000001</v>
      </c>
      <c r="AH31" s="21">
        <v>10</v>
      </c>
      <c r="AI31" s="22">
        <v>50900</v>
      </c>
      <c r="AJ31" s="25">
        <f>($D$31*AH31)+(AI31*$D$11)</f>
        <v>764.13200000000006</v>
      </c>
      <c r="AL31" s="21">
        <v>4</v>
      </c>
      <c r="AM31" s="22">
        <v>13120</v>
      </c>
      <c r="AN31" s="25">
        <f>($D$31*AL31)+(AM31*$D$11)</f>
        <v>222.5376</v>
      </c>
      <c r="AP31" s="21">
        <v>18</v>
      </c>
      <c r="AQ31" s="22">
        <v>119350</v>
      </c>
      <c r="AR31" s="25">
        <f>($D$31*AP31)+(AQ31*$D$11)</f>
        <v>1693.7780000000002</v>
      </c>
      <c r="AT31" s="26">
        <f t="shared" si="0"/>
        <v>151</v>
      </c>
      <c r="AU31" s="26">
        <f t="shared" si="0"/>
        <v>912530</v>
      </c>
      <c r="AV31" s="27">
        <f t="shared" si="0"/>
        <v>13190.8244</v>
      </c>
    </row>
    <row r="32" spans="2:48" s="21" customFormat="1" x14ac:dyDescent="0.3">
      <c r="B32" s="21" t="s">
        <v>19</v>
      </c>
      <c r="D32" s="21">
        <f>D30*3</f>
        <v>26.97</v>
      </c>
      <c r="F32" s="24">
        <v>5</v>
      </c>
      <c r="G32" s="30">
        <v>41040</v>
      </c>
      <c r="H32" s="25">
        <f>($D$32*F32)+(G32*$D$11)</f>
        <v>605.98919999999998</v>
      </c>
      <c r="K32" s="22"/>
      <c r="L32" s="25">
        <f>($D$32*J32)+(K32*$D$11)</f>
        <v>0</v>
      </c>
      <c r="N32" s="21">
        <v>1</v>
      </c>
      <c r="O32" s="22">
        <v>5430</v>
      </c>
      <c r="P32" s="25">
        <f>($D$32*N32)+(O32*$D$11)</f>
        <v>89.306399999999996</v>
      </c>
      <c r="R32" s="21">
        <v>2</v>
      </c>
      <c r="S32" s="22">
        <v>18190</v>
      </c>
      <c r="T32" s="25">
        <f>($D$32*R32)+(S32*$D$11)</f>
        <v>262.76120000000003</v>
      </c>
      <c r="V32" s="21">
        <v>3</v>
      </c>
      <c r="W32" s="22">
        <v>29170</v>
      </c>
      <c r="X32" s="25">
        <f>($D$32*V32)+(W32*$D$11)</f>
        <v>415.78160000000003</v>
      </c>
      <c r="AA32" s="22"/>
      <c r="AB32" s="25">
        <f>($D$32*Z32)+(AA32*$D$11)</f>
        <v>0</v>
      </c>
      <c r="AD32" s="21">
        <v>2</v>
      </c>
      <c r="AE32" s="22">
        <v>9160</v>
      </c>
      <c r="AF32" s="25">
        <f>($D$32*AD32)+(AE32*$D$11)</f>
        <v>159.0968</v>
      </c>
      <c r="AH32" s="21">
        <v>1</v>
      </c>
      <c r="AI32" s="22">
        <v>4930</v>
      </c>
      <c r="AJ32" s="25">
        <f>($D$32*AH32)+(AI32*$D$11)</f>
        <v>83.566400000000002</v>
      </c>
      <c r="AL32" s="21">
        <v>1</v>
      </c>
      <c r="AM32" s="22">
        <v>5090</v>
      </c>
      <c r="AN32" s="25">
        <f>($D$32*AL32)+(AM32*$D$11)</f>
        <v>85.403199999999998</v>
      </c>
      <c r="AP32" s="21">
        <v>2</v>
      </c>
      <c r="AQ32" s="22">
        <v>7950</v>
      </c>
      <c r="AR32" s="25">
        <f>($D$32*AP32)+(AQ32*$D$11)</f>
        <v>145.20600000000002</v>
      </c>
      <c r="AT32" s="26">
        <f t="shared" si="0"/>
        <v>17</v>
      </c>
      <c r="AU32" s="26">
        <f t="shared" si="0"/>
        <v>120960</v>
      </c>
      <c r="AV32" s="27">
        <f t="shared" si="0"/>
        <v>1847.1107999999999</v>
      </c>
    </row>
    <row r="33" spans="2:48" s="21" customFormat="1" x14ac:dyDescent="0.3">
      <c r="B33" s="32" t="s">
        <v>20</v>
      </c>
      <c r="D33" s="21">
        <f>D30*4</f>
        <v>35.96</v>
      </c>
      <c r="F33" s="24">
        <v>1</v>
      </c>
      <c r="G33" s="30">
        <v>2760</v>
      </c>
      <c r="H33" s="25">
        <f>($D$33*F33)+(G33*$D$11)</f>
        <v>67.644800000000004</v>
      </c>
      <c r="K33" s="22"/>
      <c r="L33" s="25">
        <f>($D$33*J33)+(K33*$D$11)</f>
        <v>0</v>
      </c>
      <c r="N33" s="21">
        <v>1</v>
      </c>
      <c r="O33" s="22">
        <v>17900</v>
      </c>
      <c r="P33" s="25">
        <f>($D$33*N33)+(O33*$D$11)</f>
        <v>241.45200000000003</v>
      </c>
      <c r="R33" s="21">
        <v>2</v>
      </c>
      <c r="S33" s="22">
        <v>21140</v>
      </c>
      <c r="T33" s="25">
        <f>($D$33*R33)+(S33*$D$11)</f>
        <v>314.60720000000003</v>
      </c>
      <c r="V33" s="21">
        <v>1</v>
      </c>
      <c r="W33" s="22">
        <v>5540</v>
      </c>
      <c r="X33" s="25">
        <f>($D$33*V33)+(W33*$D$11)</f>
        <v>99.559200000000004</v>
      </c>
      <c r="AA33" s="22"/>
      <c r="AB33" s="25">
        <f>($D$33*Z33)+(AA33*$D$11)</f>
        <v>0</v>
      </c>
      <c r="AE33" s="22"/>
      <c r="AF33" s="25">
        <f>($D$33*AD33)+(AE33*$D$11)</f>
        <v>0</v>
      </c>
      <c r="AI33" s="22"/>
      <c r="AJ33" s="25">
        <f>($D$33*AH33)+(AI33*$D$11)</f>
        <v>0</v>
      </c>
      <c r="AM33" s="22"/>
      <c r="AN33" s="25">
        <f>($D$33*AL33)+(AM33*$D$11)</f>
        <v>0</v>
      </c>
      <c r="AP33" s="21">
        <v>1</v>
      </c>
      <c r="AQ33" s="22">
        <v>118190</v>
      </c>
      <c r="AR33" s="25">
        <f>($D$33*AP33)+(AQ33*$D$11)</f>
        <v>1392.7812000000001</v>
      </c>
      <c r="AT33" s="26">
        <f t="shared" si="0"/>
        <v>6</v>
      </c>
      <c r="AU33" s="26">
        <f t="shared" si="0"/>
        <v>165530</v>
      </c>
      <c r="AV33" s="27">
        <f t="shared" si="0"/>
        <v>2116.0444000000002</v>
      </c>
    </row>
    <row r="34" spans="2:48" s="21" customFormat="1" x14ac:dyDescent="0.3">
      <c r="B34" s="33" t="s">
        <v>37</v>
      </c>
      <c r="D34" s="21">
        <f>D30</f>
        <v>8.99</v>
      </c>
      <c r="F34" s="24"/>
      <c r="G34" s="30"/>
      <c r="H34" s="25"/>
      <c r="K34" s="22"/>
      <c r="L34" s="25"/>
      <c r="O34" s="22"/>
      <c r="P34" s="25"/>
      <c r="S34" s="22"/>
      <c r="T34" s="25"/>
      <c r="V34" s="21">
        <v>6</v>
      </c>
      <c r="W34" s="22">
        <v>14740</v>
      </c>
      <c r="X34" s="25">
        <f>($D$34*V34)+(W34*$D$11)</f>
        <v>223.15520000000001</v>
      </c>
      <c r="AA34" s="22"/>
      <c r="AB34" s="25">
        <f>($D$34*Z34)+(AA34*$D$11)</f>
        <v>0</v>
      </c>
      <c r="AE34" s="22"/>
      <c r="AF34" s="25">
        <f>($D$34*AD34)+(AE34*$D$11)</f>
        <v>0</v>
      </c>
      <c r="AI34" s="22"/>
      <c r="AJ34" s="25">
        <f>($D$34*AH34)+(AI34*$D$11)</f>
        <v>0</v>
      </c>
      <c r="AM34" s="22"/>
      <c r="AN34" s="25">
        <f>($D$34*AL34)+(AM34*$D$11)</f>
        <v>0</v>
      </c>
      <c r="AQ34" s="22"/>
      <c r="AR34" s="25">
        <f>($D$34*AP34)+(AQ34*$D$11)</f>
        <v>0</v>
      </c>
      <c r="AT34" s="26">
        <f t="shared" si="0"/>
        <v>6</v>
      </c>
      <c r="AU34" s="26">
        <f t="shared" si="0"/>
        <v>14740</v>
      </c>
      <c r="AV34" s="27">
        <f t="shared" si="0"/>
        <v>223.15520000000001</v>
      </c>
    </row>
    <row r="35" spans="2:48" s="21" customFormat="1" x14ac:dyDescent="0.3">
      <c r="F35" s="29"/>
      <c r="G35" s="34"/>
      <c r="H35" s="25"/>
      <c r="K35" s="22"/>
      <c r="L35" s="25"/>
      <c r="O35" s="22"/>
      <c r="P35" s="25"/>
      <c r="S35" s="22"/>
      <c r="T35" s="25"/>
      <c r="W35" s="22"/>
      <c r="X35" s="25"/>
      <c r="AA35" s="22"/>
      <c r="AB35" s="25"/>
      <c r="AE35" s="22"/>
      <c r="AF35" s="25"/>
      <c r="AI35" s="22"/>
      <c r="AJ35" s="25"/>
      <c r="AM35" s="22"/>
      <c r="AN35" s="25"/>
      <c r="AQ35" s="22"/>
      <c r="AR35" s="25"/>
      <c r="AT35" s="26">
        <f t="shared" si="0"/>
        <v>0</v>
      </c>
      <c r="AU35" s="26">
        <f t="shared" si="0"/>
        <v>0</v>
      </c>
      <c r="AV35" s="27">
        <f t="shared" si="0"/>
        <v>0</v>
      </c>
    </row>
    <row r="36" spans="2:48" s="21" customFormat="1" x14ac:dyDescent="0.3">
      <c r="B36" s="21" t="s">
        <v>51</v>
      </c>
      <c r="D36" s="21">
        <v>125.86</v>
      </c>
      <c r="F36" s="29"/>
      <c r="G36" s="34"/>
      <c r="H36" s="25"/>
      <c r="K36" s="22"/>
      <c r="L36" s="25"/>
      <c r="O36" s="22"/>
      <c r="P36" s="25"/>
      <c r="R36" s="21">
        <v>1</v>
      </c>
      <c r="S36" s="22">
        <v>9400</v>
      </c>
      <c r="T36" s="25">
        <f>($D$36*R36)+(S36*$D$11)</f>
        <v>233.77199999999999</v>
      </c>
      <c r="W36" s="22"/>
      <c r="X36" s="25"/>
      <c r="AA36" s="22"/>
      <c r="AB36" s="25"/>
      <c r="AE36" s="22"/>
      <c r="AF36" s="25"/>
      <c r="AI36" s="22"/>
      <c r="AJ36" s="25"/>
      <c r="AM36" s="22"/>
      <c r="AN36" s="25"/>
      <c r="AQ36" s="22"/>
      <c r="AR36" s="25"/>
      <c r="AT36" s="26">
        <f t="shared" si="0"/>
        <v>1</v>
      </c>
      <c r="AU36" s="26">
        <f t="shared" si="0"/>
        <v>9400</v>
      </c>
      <c r="AV36" s="27">
        <f t="shared" si="0"/>
        <v>233.77199999999999</v>
      </c>
    </row>
    <row r="37" spans="2:48" s="21" customFormat="1" x14ac:dyDescent="0.3">
      <c r="B37" s="21" t="s">
        <v>21</v>
      </c>
      <c r="D37" s="21">
        <v>125.86</v>
      </c>
      <c r="F37" s="24">
        <v>1</v>
      </c>
      <c r="G37" s="30">
        <v>311000</v>
      </c>
      <c r="H37" s="25">
        <f>($D$37*F37)+(G37*$D$11)</f>
        <v>3696.1400000000003</v>
      </c>
      <c r="J37" s="21">
        <v>1</v>
      </c>
      <c r="K37" s="22">
        <v>69000</v>
      </c>
      <c r="L37" s="25">
        <f>($D$37*J37)+(K37*$D$11)</f>
        <v>917.98</v>
      </c>
      <c r="O37" s="22"/>
      <c r="P37" s="25">
        <f>($D$37*N37)+(O37*$D$11)</f>
        <v>0</v>
      </c>
      <c r="R37" s="21">
        <v>1</v>
      </c>
      <c r="S37" s="22">
        <v>34000</v>
      </c>
      <c r="T37" s="25">
        <f>($D$37*R37)+(S37*$D$11)</f>
        <v>516.17999999999995</v>
      </c>
      <c r="W37" s="22"/>
      <c r="X37" s="25">
        <f>($D$37*V37)+(W37*$D$11)</f>
        <v>0</v>
      </c>
      <c r="AA37" s="22"/>
      <c r="AB37" s="25">
        <f>($D$37*Z37)+(AA37*$D$11)</f>
        <v>0</v>
      </c>
      <c r="AE37" s="22"/>
      <c r="AF37" s="25">
        <f>($D$37*AD37)+(AE37*$D$11)</f>
        <v>0</v>
      </c>
      <c r="AI37" s="22"/>
      <c r="AJ37" s="25">
        <f>($D$37*AH37)+(AI37*$D$11)</f>
        <v>0</v>
      </c>
      <c r="AM37" s="22"/>
      <c r="AN37" s="25">
        <f>($D$37*AL37)+(AM37*$D$11)</f>
        <v>0</v>
      </c>
      <c r="AP37" s="21">
        <v>2</v>
      </c>
      <c r="AQ37" s="22">
        <v>774000</v>
      </c>
      <c r="AR37" s="25">
        <f>($D$37*AP37)+(AQ37*$D$11)</f>
        <v>9137.24</v>
      </c>
      <c r="AT37" s="26">
        <f t="shared" si="0"/>
        <v>5</v>
      </c>
      <c r="AU37" s="26">
        <f t="shared" si="0"/>
        <v>1188000</v>
      </c>
      <c r="AV37" s="27">
        <f t="shared" si="0"/>
        <v>14267.54</v>
      </c>
    </row>
    <row r="38" spans="2:48" s="21" customFormat="1" x14ac:dyDescent="0.3">
      <c r="B38" s="21" t="s">
        <v>22</v>
      </c>
      <c r="D38" s="21">
        <v>125.86</v>
      </c>
      <c r="F38" s="24">
        <v>2</v>
      </c>
      <c r="G38" s="30">
        <v>17290</v>
      </c>
      <c r="H38" s="25">
        <f>($D$38*F38)+(G38*$D$11)</f>
        <v>450.20920000000001</v>
      </c>
      <c r="K38" s="22"/>
      <c r="L38" s="25">
        <f>($D$38*J38)+(K38*$D$11)</f>
        <v>0</v>
      </c>
      <c r="O38" s="22"/>
      <c r="P38" s="25">
        <f>($D$38*N38)+(O38*$D$11)</f>
        <v>0</v>
      </c>
      <c r="S38" s="22"/>
      <c r="T38" s="25">
        <f>($D$38*R38)+(S38*$D$11)</f>
        <v>0</v>
      </c>
      <c r="W38" s="22"/>
      <c r="X38" s="25">
        <f>($D$38*V38)+(W38*$D$11)</f>
        <v>0</v>
      </c>
      <c r="AA38" s="22"/>
      <c r="AB38" s="25">
        <f>($D$38*Z38)+(AA38*$D$11)</f>
        <v>0</v>
      </c>
      <c r="AE38" s="22"/>
      <c r="AF38" s="25">
        <f>($D$38*AD38)+(AE38*$D$11)</f>
        <v>0</v>
      </c>
      <c r="AI38" s="22"/>
      <c r="AJ38" s="25">
        <f>($D$38*AH38)+(AI38*$D$11)</f>
        <v>0</v>
      </c>
      <c r="AM38" s="22"/>
      <c r="AN38" s="25">
        <f>($D$38*AL38)+(AM38*$D$11)</f>
        <v>0</v>
      </c>
      <c r="AQ38" s="22"/>
      <c r="AR38" s="25">
        <f>($D$38*AP38)+(AQ38*$D$11)</f>
        <v>0</v>
      </c>
      <c r="AT38" s="26">
        <f t="shared" si="0"/>
        <v>2</v>
      </c>
      <c r="AU38" s="26">
        <f t="shared" si="0"/>
        <v>17290</v>
      </c>
      <c r="AV38" s="27">
        <f t="shared" si="0"/>
        <v>450.20920000000001</v>
      </c>
    </row>
    <row r="39" spans="2:48" s="21" customFormat="1" x14ac:dyDescent="0.3">
      <c r="F39" s="29"/>
      <c r="G39" s="34"/>
      <c r="H39" s="25"/>
      <c r="K39" s="22"/>
      <c r="L39" s="25"/>
      <c r="O39" s="22"/>
      <c r="P39" s="25"/>
      <c r="S39" s="22"/>
      <c r="T39" s="25"/>
      <c r="W39" s="22"/>
      <c r="X39" s="25"/>
      <c r="AA39" s="22"/>
      <c r="AB39" s="25"/>
      <c r="AE39" s="22"/>
      <c r="AF39" s="25"/>
      <c r="AI39" s="22"/>
      <c r="AJ39" s="25"/>
      <c r="AM39" s="22"/>
      <c r="AN39" s="25"/>
      <c r="AQ39" s="22"/>
      <c r="AR39" s="25"/>
      <c r="AT39" s="26">
        <f t="shared" si="0"/>
        <v>0</v>
      </c>
      <c r="AU39" s="26">
        <f t="shared" si="0"/>
        <v>0</v>
      </c>
      <c r="AV39" s="27">
        <f t="shared" si="0"/>
        <v>0</v>
      </c>
    </row>
    <row r="40" spans="2:48" s="21" customFormat="1" x14ac:dyDescent="0.3">
      <c r="B40" s="21" t="s">
        <v>23</v>
      </c>
      <c r="D40" s="21">
        <f>188.79</f>
        <v>188.79</v>
      </c>
      <c r="F40" s="24">
        <v>1</v>
      </c>
      <c r="G40" s="30">
        <v>28000</v>
      </c>
      <c r="H40" s="25">
        <f>($D$40*F40)+(G40*$D$11)</f>
        <v>510.23</v>
      </c>
      <c r="K40" s="22"/>
      <c r="L40" s="25">
        <f>($D$40*J40)+(K40*$D$11)</f>
        <v>0</v>
      </c>
      <c r="O40" s="22"/>
      <c r="P40" s="25">
        <f>($D$40*N40)+(O40*$D$11)</f>
        <v>0</v>
      </c>
      <c r="R40" s="21">
        <v>1</v>
      </c>
      <c r="S40" s="22">
        <v>12000</v>
      </c>
      <c r="T40" s="25">
        <f>($D$40*R40)+(S40*$D$11)</f>
        <v>326.55</v>
      </c>
      <c r="W40" s="22"/>
      <c r="X40" s="25">
        <f>($D$40*V40)+(W40*$D$11)</f>
        <v>0</v>
      </c>
      <c r="AA40" s="22"/>
      <c r="AB40" s="25">
        <f>($D$40*Z40)+(AA40*$D$11)</f>
        <v>0</v>
      </c>
      <c r="AE40" s="22"/>
      <c r="AF40" s="25">
        <f>($D$40*AD40)+(AE40*$D$11)</f>
        <v>0</v>
      </c>
      <c r="AI40" s="22"/>
      <c r="AJ40" s="25">
        <f>($D$40*AH40)+(AI40*$D$11)</f>
        <v>0</v>
      </c>
      <c r="AM40" s="22"/>
      <c r="AN40" s="25">
        <f>($D$40*AL40)+(AM40*$D$11)</f>
        <v>0</v>
      </c>
      <c r="AP40" s="21">
        <v>1</v>
      </c>
      <c r="AQ40" s="22">
        <v>4000</v>
      </c>
      <c r="AR40" s="25">
        <f>($D$40*AP40)+(AQ40*$D$11)</f>
        <v>234.70999999999998</v>
      </c>
      <c r="AT40" s="26">
        <f t="shared" si="0"/>
        <v>3</v>
      </c>
      <c r="AU40" s="26">
        <f t="shared" si="0"/>
        <v>44000</v>
      </c>
      <c r="AV40" s="27">
        <f t="shared" si="0"/>
        <v>1071.49</v>
      </c>
    </row>
    <row r="41" spans="2:48" s="21" customFormat="1" x14ac:dyDescent="0.3">
      <c r="B41" s="21" t="s">
        <v>38</v>
      </c>
      <c r="D41" s="21">
        <f>D34*84</f>
        <v>755.16</v>
      </c>
      <c r="F41" s="24"/>
      <c r="G41" s="30"/>
      <c r="H41" s="25"/>
      <c r="K41" s="22"/>
      <c r="L41" s="25"/>
      <c r="O41" s="22"/>
      <c r="P41" s="25"/>
      <c r="S41" s="22"/>
      <c r="T41" s="25"/>
      <c r="V41" s="21">
        <v>1</v>
      </c>
      <c r="W41" s="22">
        <v>50000</v>
      </c>
      <c r="X41" s="25">
        <f>($D$41*V41)+(W41*$D$11)</f>
        <v>1329.1599999999999</v>
      </c>
      <c r="AA41" s="22"/>
      <c r="AB41" s="25">
        <f>($D$41*Z41)+(AA41*$D$11)</f>
        <v>0</v>
      </c>
      <c r="AE41" s="22"/>
      <c r="AF41" s="25">
        <f>($D$41*AD41)+(AE41*$D$11)</f>
        <v>0</v>
      </c>
      <c r="AI41" s="22"/>
      <c r="AJ41" s="25">
        <f>($D$41*AH41)+(AI41*$D$11)</f>
        <v>0</v>
      </c>
      <c r="AM41" s="22"/>
      <c r="AN41" s="25">
        <f>($D$41*AL41)+(AM41*$D$11)</f>
        <v>0</v>
      </c>
      <c r="AQ41" s="22"/>
      <c r="AR41" s="25">
        <f>($D$41*AP41)+(AQ41*$D$11)</f>
        <v>0</v>
      </c>
      <c r="AT41" s="26">
        <f t="shared" si="0"/>
        <v>1</v>
      </c>
      <c r="AU41" s="26">
        <f t="shared" si="0"/>
        <v>50000</v>
      </c>
      <c r="AV41" s="27">
        <f t="shared" si="0"/>
        <v>1329.1599999999999</v>
      </c>
    </row>
    <row r="42" spans="2:48" s="21" customFormat="1" x14ac:dyDescent="0.3">
      <c r="B42" s="21" t="s">
        <v>61</v>
      </c>
      <c r="D42" s="21">
        <v>188.79</v>
      </c>
      <c r="F42" s="24"/>
      <c r="G42" s="30"/>
      <c r="H42" s="25"/>
      <c r="K42" s="22"/>
      <c r="L42" s="25"/>
      <c r="N42" s="21">
        <v>1</v>
      </c>
      <c r="O42" s="22"/>
      <c r="P42" s="25">
        <f>($D$42*N42)+(O42*$D$11)</f>
        <v>188.79</v>
      </c>
      <c r="S42" s="22"/>
      <c r="T42" s="25"/>
      <c r="W42" s="22"/>
      <c r="AA42" s="22"/>
      <c r="AE42" s="22"/>
      <c r="AI42" s="22"/>
      <c r="AM42" s="22"/>
      <c r="AQ42" s="22"/>
      <c r="AT42" s="26">
        <f t="shared" si="0"/>
        <v>1</v>
      </c>
      <c r="AU42" s="26">
        <f t="shared" si="0"/>
        <v>0</v>
      </c>
      <c r="AV42" s="27">
        <f t="shared" si="0"/>
        <v>188.79</v>
      </c>
    </row>
    <row r="43" spans="2:48" s="21" customFormat="1" x14ac:dyDescent="0.3">
      <c r="F43" s="24"/>
      <c r="G43" s="30"/>
      <c r="H43" s="25"/>
      <c r="K43" s="22"/>
      <c r="L43" s="25"/>
      <c r="O43" s="22"/>
      <c r="P43" s="25"/>
      <c r="S43" s="22"/>
      <c r="T43" s="25"/>
      <c r="W43" s="22"/>
      <c r="AA43" s="22"/>
      <c r="AE43" s="22"/>
      <c r="AI43" s="22"/>
      <c r="AM43" s="22"/>
      <c r="AQ43" s="22"/>
      <c r="AT43" s="26">
        <f t="shared" si="0"/>
        <v>0</v>
      </c>
      <c r="AU43" s="26">
        <f t="shared" si="0"/>
        <v>0</v>
      </c>
      <c r="AV43" s="27">
        <f t="shared" si="0"/>
        <v>0</v>
      </c>
    </row>
    <row r="44" spans="2:48" s="21" customFormat="1" x14ac:dyDescent="0.3">
      <c r="F44" s="24"/>
      <c r="G44" s="30"/>
      <c r="H44" s="25"/>
      <c r="K44" s="22"/>
      <c r="L44" s="25"/>
      <c r="O44" s="22"/>
      <c r="P44" s="25"/>
      <c r="S44" s="22"/>
      <c r="T44" s="25"/>
      <c r="W44" s="22"/>
      <c r="AA44" s="22"/>
      <c r="AE44" s="22"/>
      <c r="AI44" s="22"/>
      <c r="AM44" s="22"/>
      <c r="AQ44" s="22"/>
      <c r="AT44" s="26">
        <f t="shared" si="0"/>
        <v>0</v>
      </c>
      <c r="AU44" s="26">
        <f t="shared" si="0"/>
        <v>0</v>
      </c>
      <c r="AV44" s="27">
        <f t="shared" si="0"/>
        <v>0</v>
      </c>
    </row>
    <row r="45" spans="2:48" s="21" customFormat="1" x14ac:dyDescent="0.3">
      <c r="B45" s="21" t="s">
        <v>39</v>
      </c>
      <c r="D45" s="21">
        <v>4.5199999999999997E-3</v>
      </c>
      <c r="F45" s="24"/>
      <c r="G45" s="30"/>
      <c r="H45" s="25"/>
      <c r="K45" s="22"/>
      <c r="L45" s="25"/>
      <c r="O45" s="22"/>
      <c r="P45" s="25"/>
      <c r="S45" s="22"/>
      <c r="T45" s="25"/>
      <c r="V45" s="21">
        <v>1</v>
      </c>
      <c r="W45" s="22">
        <v>4685000</v>
      </c>
      <c r="X45" s="35">
        <f>W45*D45</f>
        <v>21176.199999999997</v>
      </c>
      <c r="AA45" s="22"/>
      <c r="AB45" s="35">
        <f>AA45*H45</f>
        <v>0</v>
      </c>
      <c r="AE45" s="22"/>
      <c r="AF45" s="35">
        <f>AE45*L45</f>
        <v>0</v>
      </c>
      <c r="AI45" s="22"/>
      <c r="AJ45" s="35">
        <f>AI45*P45</f>
        <v>0</v>
      </c>
      <c r="AM45" s="22"/>
      <c r="AN45" s="35">
        <f>AM45*T45</f>
        <v>0</v>
      </c>
      <c r="AQ45" s="22"/>
      <c r="AR45" s="35">
        <f>AQ45*X45</f>
        <v>0</v>
      </c>
      <c r="AT45" s="26">
        <f>F45+J45+N45+R45+V45+Z45+AD45+AH45+AL45+AP45</f>
        <v>1</v>
      </c>
      <c r="AU45" s="26">
        <f>G45+K45+O45+S45+W45+AA45+AE45+AI45+AM45+AQ45</f>
        <v>4685000</v>
      </c>
      <c r="AV45" s="27">
        <f t="shared" si="0"/>
        <v>21176.199999999997</v>
      </c>
    </row>
    <row r="46" spans="2:48" s="21" customFormat="1" x14ac:dyDescent="0.3">
      <c r="B46" s="21" t="s">
        <v>40</v>
      </c>
      <c r="D46" s="21">
        <v>188.79</v>
      </c>
      <c r="F46" s="24"/>
      <c r="G46" s="30"/>
      <c r="H46" s="25"/>
      <c r="K46" s="22"/>
      <c r="L46" s="25"/>
      <c r="O46" s="22"/>
      <c r="P46" s="25"/>
      <c r="S46" s="22"/>
      <c r="T46" s="25"/>
      <c r="V46" s="21">
        <v>1</v>
      </c>
      <c r="W46" s="22"/>
      <c r="X46" s="25">
        <f>($D$46*V46)+(W46*$D$11)</f>
        <v>188.79</v>
      </c>
      <c r="AA46" s="22"/>
      <c r="AB46" s="25">
        <f>($D$46*Z46)+(AA46*$D$11)</f>
        <v>0</v>
      </c>
      <c r="AE46" s="22"/>
      <c r="AF46" s="25">
        <f>($D$46*AD46)+(AE46*$D$11)</f>
        <v>0</v>
      </c>
      <c r="AI46" s="22"/>
      <c r="AJ46" s="25">
        <f>($D$46*AH46)+(AI46*$D$11)</f>
        <v>0</v>
      </c>
      <c r="AM46" s="22"/>
      <c r="AN46" s="25">
        <f>($D$46*AL46)+(AM46*$D$11)</f>
        <v>0</v>
      </c>
      <c r="AQ46" s="22"/>
      <c r="AR46" s="25">
        <f>($D$46*AP46)+(AQ46*$D$11)</f>
        <v>0</v>
      </c>
      <c r="AT46" s="26">
        <f t="shared" si="0"/>
        <v>1</v>
      </c>
      <c r="AU46" s="26">
        <f t="shared" si="0"/>
        <v>0</v>
      </c>
      <c r="AV46" s="27">
        <f t="shared" si="0"/>
        <v>188.79</v>
      </c>
    </row>
    <row r="47" spans="2:48" s="21" customFormat="1" x14ac:dyDescent="0.3">
      <c r="B47" s="21" t="s">
        <v>41</v>
      </c>
      <c r="F47" s="24"/>
      <c r="G47" s="30"/>
      <c r="H47" s="25"/>
      <c r="K47" s="22"/>
      <c r="L47" s="25"/>
      <c r="O47" s="22"/>
      <c r="P47" s="25"/>
      <c r="S47" s="22"/>
      <c r="T47" s="25"/>
      <c r="V47" s="21">
        <v>1</v>
      </c>
      <c r="W47" s="22"/>
      <c r="AA47" s="22"/>
      <c r="AE47" s="22"/>
      <c r="AI47" s="22"/>
      <c r="AM47" s="22"/>
      <c r="AQ47" s="22"/>
      <c r="AT47" s="26">
        <f t="shared" si="0"/>
        <v>1</v>
      </c>
      <c r="AU47" s="26">
        <f t="shared" si="0"/>
        <v>0</v>
      </c>
      <c r="AV47" s="27">
        <f t="shared" si="0"/>
        <v>0</v>
      </c>
    </row>
    <row r="48" spans="2:48" s="21" customFormat="1" x14ac:dyDescent="0.3">
      <c r="B48" s="21" t="s">
        <v>2</v>
      </c>
      <c r="D48" s="21">
        <v>4.5199999999999997E-3</v>
      </c>
      <c r="F48" s="24"/>
      <c r="G48" s="30"/>
      <c r="H48" s="25"/>
      <c r="K48" s="22"/>
      <c r="L48" s="25"/>
      <c r="O48" s="22"/>
      <c r="P48" s="25"/>
      <c r="S48" s="22"/>
      <c r="T48" s="25"/>
      <c r="W48" s="22"/>
      <c r="AA48" s="22"/>
      <c r="AE48" s="22"/>
      <c r="AI48" s="22"/>
      <c r="AL48" s="21">
        <v>1</v>
      </c>
      <c r="AM48" s="22">
        <v>138900</v>
      </c>
      <c r="AN48" s="35">
        <f>AM48*D48</f>
        <v>627.82799999999997</v>
      </c>
      <c r="AQ48" s="22"/>
      <c r="AT48" s="26">
        <f t="shared" ref="AT48:AV51" si="1">F48+J48+N48+R48+V48+Z48+AD48+AH48+AL48+AP48</f>
        <v>1</v>
      </c>
      <c r="AU48" s="26">
        <f t="shared" si="1"/>
        <v>138900</v>
      </c>
      <c r="AV48" s="27">
        <f t="shared" si="1"/>
        <v>627.82799999999997</v>
      </c>
    </row>
    <row r="49" spans="1:48" s="21" customFormat="1" x14ac:dyDescent="0.3">
      <c r="F49" s="24"/>
      <c r="G49" s="30"/>
      <c r="H49" s="25"/>
      <c r="K49" s="22"/>
      <c r="L49" s="25"/>
      <c r="O49" s="22"/>
      <c r="P49" s="25"/>
      <c r="S49" s="22"/>
      <c r="T49" s="25"/>
      <c r="W49" s="22"/>
      <c r="AA49" s="22"/>
      <c r="AE49" s="22"/>
      <c r="AI49" s="22"/>
      <c r="AM49" s="22"/>
      <c r="AQ49" s="22"/>
      <c r="AT49" s="26">
        <f t="shared" si="1"/>
        <v>0</v>
      </c>
      <c r="AU49" s="26">
        <f t="shared" si="1"/>
        <v>0</v>
      </c>
      <c r="AV49" s="27">
        <f t="shared" si="1"/>
        <v>0</v>
      </c>
    </row>
    <row r="50" spans="1:48" s="21" customFormat="1" x14ac:dyDescent="0.3">
      <c r="F50" s="24"/>
      <c r="G50" s="30"/>
      <c r="H50" s="25"/>
      <c r="K50" s="22"/>
      <c r="L50" s="25"/>
      <c r="O50" s="22"/>
      <c r="P50" s="25"/>
      <c r="S50" s="22"/>
      <c r="T50" s="25"/>
      <c r="W50" s="22"/>
      <c r="AA50" s="22"/>
      <c r="AI50" s="22"/>
      <c r="AM50" s="22"/>
      <c r="AQ50" s="22"/>
      <c r="AT50" s="26">
        <f t="shared" si="1"/>
        <v>0</v>
      </c>
      <c r="AU50" s="26">
        <f t="shared" si="1"/>
        <v>0</v>
      </c>
      <c r="AV50" s="27">
        <f t="shared" si="1"/>
        <v>0</v>
      </c>
    </row>
    <row r="51" spans="1:48" s="21" customFormat="1" x14ac:dyDescent="0.3">
      <c r="H51" s="25"/>
      <c r="K51" s="22"/>
      <c r="L51" s="25"/>
      <c r="O51" s="22"/>
      <c r="P51" s="25"/>
      <c r="S51" s="22"/>
      <c r="T51" s="25"/>
      <c r="W51" s="22"/>
      <c r="AA51" s="22"/>
      <c r="AI51" s="22"/>
      <c r="AM51" s="22"/>
      <c r="AQ51" s="22"/>
      <c r="AT51" s="26">
        <f t="shared" si="1"/>
        <v>0</v>
      </c>
      <c r="AU51" s="26">
        <f t="shared" si="1"/>
        <v>0</v>
      </c>
      <c r="AV51" s="27">
        <f t="shared" si="1"/>
        <v>0</v>
      </c>
    </row>
    <row r="52" spans="1:48" s="21" customFormat="1" x14ac:dyDescent="0.3">
      <c r="B52" s="21" t="s">
        <v>24</v>
      </c>
      <c r="H52" s="25"/>
      <c r="K52" s="22"/>
      <c r="L52" s="25"/>
      <c r="O52" s="22"/>
      <c r="P52" s="25"/>
      <c r="S52" s="22"/>
      <c r="T52" s="25"/>
      <c r="W52" s="22"/>
      <c r="AA52" s="22"/>
      <c r="AI52" s="22"/>
      <c r="AM52" s="22"/>
      <c r="AQ52" s="22"/>
    </row>
    <row r="53" spans="1:48" s="21" customFormat="1" x14ac:dyDescent="0.3">
      <c r="H53" s="25"/>
      <c r="K53" s="22"/>
      <c r="L53" s="25"/>
      <c r="O53" s="22"/>
      <c r="S53" s="22"/>
      <c r="W53" s="22"/>
      <c r="AA53" s="22"/>
      <c r="AI53" s="22"/>
      <c r="AM53" s="22"/>
      <c r="AQ53" s="22"/>
    </row>
    <row r="54" spans="1:48" s="21" customFormat="1" x14ac:dyDescent="0.3">
      <c r="F54" s="39">
        <f>SUM(F13:F53)</f>
        <v>3877</v>
      </c>
      <c r="G54" s="39">
        <f>SUM(G13:G53)</f>
        <v>15454430</v>
      </c>
      <c r="H54" s="25">
        <f>SUM(H13:H51)</f>
        <v>215369.90640000007</v>
      </c>
      <c r="J54" s="22">
        <f>SUM(J12:J53)</f>
        <v>1944</v>
      </c>
      <c r="K54" s="22">
        <f>SUM(K12:K53)</f>
        <v>7316760</v>
      </c>
      <c r="L54" s="25">
        <f>SUM(L13:L53)</f>
        <v>101831.67480000001</v>
      </c>
      <c r="N54" s="22">
        <f>SUM(N12:N53)</f>
        <v>1982</v>
      </c>
      <c r="O54" s="22">
        <f>SUM(O12:O53)</f>
        <v>7827200</v>
      </c>
      <c r="P54" s="25">
        <f>SUM(P13:P53)</f>
        <v>109208.216</v>
      </c>
      <c r="R54" s="22">
        <f>SUM(R12:R53)</f>
        <v>2495</v>
      </c>
      <c r="S54" s="22">
        <f>SUM(S12:S53)</f>
        <v>8487250</v>
      </c>
      <c r="T54" s="25">
        <f>SUM(T13:T53)</f>
        <v>120763.59999999999</v>
      </c>
      <c r="V54" s="22">
        <f>SUM(V12:V53)</f>
        <v>1687</v>
      </c>
      <c r="W54" s="22">
        <f>SUM(W12:W53)</f>
        <v>10806110</v>
      </c>
      <c r="X54" s="25">
        <f>SUM(X13:X53)</f>
        <v>108131.99280000001</v>
      </c>
      <c r="Z54" s="22">
        <f>SUM(Z12:Z53)</f>
        <v>399</v>
      </c>
      <c r="AA54" s="22">
        <f>SUM(AA12:AA53)</f>
        <v>1553860</v>
      </c>
      <c r="AB54" s="25">
        <f>SUM(AB13:AB53)</f>
        <v>21590.752800000002</v>
      </c>
      <c r="AD54" s="22">
        <f>SUM(AD12:AD53)</f>
        <v>669</v>
      </c>
      <c r="AE54" s="22">
        <f>SUM(AE12:AE53)</f>
        <v>2395780</v>
      </c>
      <c r="AF54" s="25">
        <f>SUM(AF13:AF53)</f>
        <v>33712.064400000003</v>
      </c>
      <c r="AH54" s="22">
        <f>SUM(AH12:AH53)</f>
        <v>908</v>
      </c>
      <c r="AI54" s="22">
        <f>SUM(AI12:AI53)</f>
        <v>3422660</v>
      </c>
      <c r="AJ54" s="25">
        <f>SUM(AJ13:AJ53)</f>
        <v>47793.106800000001</v>
      </c>
      <c r="AL54" s="22">
        <f>SUM(AL12:AL53)</f>
        <v>397</v>
      </c>
      <c r="AM54" s="22">
        <f>SUM(AM12:AM53)</f>
        <v>1627500</v>
      </c>
      <c r="AN54" s="25">
        <f>SUM(AN13:AN53)</f>
        <v>21334.536000000004</v>
      </c>
      <c r="AP54" s="22">
        <f>SUM(AP12:AP53)</f>
        <v>2286</v>
      </c>
      <c r="AQ54" s="22">
        <f>SUM(AQ12:AQ53)</f>
        <v>8839900</v>
      </c>
      <c r="AR54" s="25">
        <f>SUM(AR13:AR53)</f>
        <v>122892.68200000002</v>
      </c>
      <c r="AT54" s="26">
        <f>SUM(AT13:AT52)</f>
        <v>16644</v>
      </c>
      <c r="AU54" s="26">
        <f>SUM(AU13:AU52)</f>
        <v>67731450</v>
      </c>
      <c r="AV54" s="26">
        <f>SUM(AV13:AV52)</f>
        <v>902628.53200000036</v>
      </c>
    </row>
    <row r="55" spans="1:48" s="21" customFormat="1" x14ac:dyDescent="0.3">
      <c r="K55" s="22"/>
      <c r="L55" s="25"/>
      <c r="O55" s="22"/>
      <c r="S55" s="22"/>
      <c r="W55" s="22"/>
      <c r="AA55" s="22"/>
      <c r="AI55" s="22"/>
      <c r="AM55" s="22"/>
      <c r="AQ55" s="22"/>
      <c r="AT55" s="26">
        <f>F54+J54+N54+R54+V54+AD54+AH54+AL54+AP54+Z54</f>
        <v>16644</v>
      </c>
      <c r="AU55" s="26">
        <f>G54+K54+O54+S54+W54+AE54+AI54+AM54+AQ54+AA54</f>
        <v>67731450</v>
      </c>
      <c r="AV55" s="26">
        <f>H54+L54+P54+T54+X54+AF54+AJ54+AN54+AR54+AB54</f>
        <v>902628.53200000012</v>
      </c>
    </row>
    <row r="56" spans="1:48" s="21" customFormat="1" x14ac:dyDescent="0.3">
      <c r="K56" s="22"/>
      <c r="O56" s="22"/>
      <c r="S56" s="22"/>
      <c r="W56" s="22"/>
      <c r="AA56" s="22"/>
      <c r="AI56" s="22"/>
      <c r="AM56" s="22"/>
      <c r="AQ56" s="22"/>
      <c r="AT56" s="26">
        <f>AT54-AT55</f>
        <v>0</v>
      </c>
      <c r="AU56" s="26">
        <f>AU54-AU55</f>
        <v>0</v>
      </c>
      <c r="AV56" s="26">
        <f>AV54-AV55</f>
        <v>0</v>
      </c>
    </row>
    <row r="57" spans="1:48" s="21" customFormat="1" x14ac:dyDescent="0.3">
      <c r="K57" s="22"/>
      <c r="O57" s="22"/>
      <c r="S57" s="22"/>
      <c r="W57" s="22"/>
      <c r="AA57" s="22"/>
      <c r="AI57" s="22"/>
      <c r="AM57" s="22"/>
      <c r="AQ57" s="22"/>
    </row>
    <row r="58" spans="1:48" s="21" customFormat="1" x14ac:dyDescent="0.3">
      <c r="A58" s="21" t="s">
        <v>8</v>
      </c>
      <c r="K58" s="22"/>
      <c r="O58" s="22"/>
      <c r="S58" s="22"/>
      <c r="W58" s="22"/>
      <c r="AA58" s="22"/>
      <c r="AI58" s="22"/>
      <c r="AM58" s="22"/>
      <c r="AQ58" s="22"/>
    </row>
    <row r="59" spans="1:48" s="21" customFormat="1" x14ac:dyDescent="0.3">
      <c r="B59" s="21" t="s">
        <v>29</v>
      </c>
      <c r="F59" s="21">
        <f>F61-F60</f>
        <v>607</v>
      </c>
      <c r="J59" s="21" t="s">
        <v>42</v>
      </c>
      <c r="K59" s="22"/>
      <c r="N59" s="21">
        <f>N61-N60</f>
        <v>498</v>
      </c>
      <c r="O59" s="22"/>
      <c r="R59" s="21">
        <f>R61-R60</f>
        <v>51</v>
      </c>
      <c r="S59" s="22"/>
      <c r="V59" s="21">
        <f>V61-V60</f>
        <v>101</v>
      </c>
      <c r="W59" s="22"/>
      <c r="Z59" s="21">
        <f>Z61-Z60</f>
        <v>69</v>
      </c>
      <c r="AA59" s="22"/>
      <c r="AD59" s="21" t="s">
        <v>42</v>
      </c>
      <c r="AH59" s="21">
        <f>AH61-AH60</f>
        <v>5</v>
      </c>
      <c r="AI59" s="22"/>
      <c r="AL59" s="22">
        <f>AL61-AL60</f>
        <v>232</v>
      </c>
      <c r="AM59" s="22"/>
      <c r="AP59" s="22">
        <f>AP61-AP60</f>
        <v>742</v>
      </c>
      <c r="AQ59" s="22"/>
      <c r="AU59" s="21">
        <f>SUM(F59:AT59)</f>
        <v>2305</v>
      </c>
    </row>
    <row r="60" spans="1:48" s="21" customFormat="1" x14ac:dyDescent="0.3">
      <c r="B60" s="21" t="s">
        <v>30</v>
      </c>
      <c r="F60" s="21">
        <v>2</v>
      </c>
      <c r="K60" s="22"/>
      <c r="N60" s="21">
        <v>11</v>
      </c>
      <c r="O60" s="22"/>
      <c r="R60" s="21">
        <v>1</v>
      </c>
      <c r="S60" s="22"/>
      <c r="V60" s="21">
        <v>4</v>
      </c>
      <c r="W60" s="22"/>
      <c r="AA60" s="22"/>
      <c r="AI60" s="22"/>
      <c r="AL60" s="22">
        <v>2</v>
      </c>
      <c r="AM60" s="22"/>
      <c r="AP60" s="22">
        <v>2</v>
      </c>
      <c r="AQ60" s="22"/>
      <c r="AU60" s="21">
        <f t="shared" ref="AU60" si="2">SUM(F60:AT60)</f>
        <v>22</v>
      </c>
    </row>
    <row r="61" spans="1:48" s="21" customFormat="1" x14ac:dyDescent="0.3">
      <c r="B61" s="21" t="s">
        <v>28</v>
      </c>
      <c r="F61" s="21">
        <v>609</v>
      </c>
      <c r="K61" s="22"/>
      <c r="N61" s="21">
        <v>509</v>
      </c>
      <c r="O61" s="22"/>
      <c r="R61" s="21">
        <v>52</v>
      </c>
      <c r="S61" s="22"/>
      <c r="V61" s="21">
        <v>105</v>
      </c>
      <c r="W61" s="22"/>
      <c r="Z61" s="21">
        <v>69</v>
      </c>
      <c r="AA61" s="22"/>
      <c r="AH61" s="21">
        <v>5</v>
      </c>
      <c r="AI61" s="22"/>
      <c r="AL61" s="22">
        <v>234</v>
      </c>
      <c r="AM61" s="22"/>
      <c r="AP61" s="22">
        <v>744</v>
      </c>
      <c r="AQ61" s="22"/>
      <c r="AU61" s="21">
        <f>SUM(F61:AT61)</f>
        <v>2327</v>
      </c>
    </row>
    <row r="62" spans="1:48" s="21" customFormat="1" x14ac:dyDescent="0.3">
      <c r="K62" s="22"/>
      <c r="O62" s="22"/>
      <c r="S62" s="22"/>
      <c r="V62" s="21" t="s">
        <v>73</v>
      </c>
      <c r="W62" s="22"/>
      <c r="AA62" s="22"/>
      <c r="AI62" s="22"/>
      <c r="AM62" s="22"/>
      <c r="AQ62" s="22"/>
    </row>
    <row r="63" spans="1:48" s="21" customFormat="1" x14ac:dyDescent="0.3">
      <c r="K63" s="22"/>
      <c r="O63" s="22"/>
      <c r="S63" s="22"/>
      <c r="W63" s="22"/>
      <c r="AA63" s="22"/>
      <c r="AI63" s="22"/>
      <c r="AM63" s="22"/>
      <c r="AQ63" s="22"/>
    </row>
    <row r="64" spans="1:48" s="21" customFormat="1" x14ac:dyDescent="0.3">
      <c r="A64" s="21" t="s">
        <v>9</v>
      </c>
      <c r="G64" s="21">
        <v>710</v>
      </c>
      <c r="K64" s="22"/>
      <c r="O64" s="36">
        <v>2220</v>
      </c>
      <c r="S64" s="22">
        <v>14260</v>
      </c>
      <c r="W64" s="22" t="s">
        <v>42</v>
      </c>
      <c r="AA64" s="22">
        <v>81240</v>
      </c>
      <c r="AI64" s="22">
        <v>77550</v>
      </c>
      <c r="AM64" s="22"/>
      <c r="AQ64" s="22">
        <v>860</v>
      </c>
      <c r="AU64" s="21">
        <f>SUM(F64:AT64)</f>
        <v>176840</v>
      </c>
    </row>
    <row r="65" spans="1:43" s="21" customFormat="1" x14ac:dyDescent="0.3">
      <c r="K65" s="22"/>
      <c r="O65" s="22"/>
      <c r="S65" s="22"/>
      <c r="W65" s="22"/>
      <c r="AA65" s="22"/>
      <c r="AI65" s="22"/>
      <c r="AM65" s="22"/>
      <c r="AQ65" s="22"/>
    </row>
    <row r="69" spans="1:43" x14ac:dyDescent="0.3">
      <c r="A69" t="s">
        <v>0</v>
      </c>
      <c r="D69">
        <v>4.5199999999999997E-3</v>
      </c>
    </row>
    <row r="70" spans="1:43" x14ac:dyDescent="0.3">
      <c r="C70" t="s">
        <v>1</v>
      </c>
    </row>
    <row r="71" spans="1:43" x14ac:dyDescent="0.3">
      <c r="C71" t="s">
        <v>2</v>
      </c>
    </row>
    <row r="72" spans="1:43" x14ac:dyDescent="0.3">
      <c r="C72" t="s">
        <v>3</v>
      </c>
    </row>
    <row r="73" spans="1:43" x14ac:dyDescent="0.3">
      <c r="C73" t="s">
        <v>4</v>
      </c>
    </row>
  </sheetData>
  <mergeCells count="1">
    <mergeCell ref="F6:AR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AV73"/>
  <sheetViews>
    <sheetView topLeftCell="A7" zoomScale="115" zoomScaleNormal="115" workbookViewId="0">
      <pane xSplit="4" ySplit="5" topLeftCell="AS51" activePane="bottomRight" state="frozen"/>
      <selection activeCell="A7" sqref="A7"/>
      <selection pane="topRight" activeCell="E7" sqref="E7"/>
      <selection pane="bottomLeft" activeCell="A12" sqref="A12"/>
      <selection pane="bottomRight" activeCell="AU64" sqref="AU64"/>
    </sheetView>
  </sheetViews>
  <sheetFormatPr defaultRowHeight="15.6" x14ac:dyDescent="0.3"/>
  <cols>
    <col min="1" max="1" width="3.296875" customWidth="1"/>
    <col min="7" max="7" width="15.19921875" bestFit="1" customWidth="1"/>
    <col min="8" max="8" width="12.09765625" bestFit="1" customWidth="1"/>
    <col min="11" max="11" width="12.8984375" style="10" bestFit="1" customWidth="1"/>
    <col min="12" max="12" width="14.69921875" bestFit="1" customWidth="1"/>
    <col min="15" max="15" width="12.8984375" style="10" bestFit="1" customWidth="1"/>
    <col min="16" max="16" width="12.3984375" bestFit="1" customWidth="1"/>
    <col min="19" max="19" width="14" style="10" bestFit="1" customWidth="1"/>
    <col min="20" max="20" width="12.3984375" bestFit="1" customWidth="1"/>
    <col min="23" max="23" width="13.69921875" style="10" bestFit="1" customWidth="1"/>
    <col min="24" max="24" width="12.09765625" bestFit="1" customWidth="1"/>
    <col min="27" max="27" width="12.59765625" style="10" bestFit="1" customWidth="1"/>
    <col min="28" max="28" width="11.09765625" bestFit="1" customWidth="1"/>
    <col min="31" max="31" width="12.59765625" bestFit="1" customWidth="1"/>
    <col min="32" max="32" width="11.09765625" bestFit="1" customWidth="1"/>
    <col min="35" max="35" width="12.59765625" style="10" bestFit="1" customWidth="1"/>
    <col min="36" max="36" width="11.09765625" bestFit="1" customWidth="1"/>
    <col min="39" max="39" width="12.59765625" style="10" bestFit="1" customWidth="1"/>
    <col min="40" max="40" width="11.09765625" bestFit="1" customWidth="1"/>
    <col min="43" max="43" width="12.59765625" style="10" bestFit="1" customWidth="1"/>
    <col min="44" max="44" width="12.09765625" bestFit="1" customWidth="1"/>
    <col min="47" max="47" width="11.09765625" bestFit="1" customWidth="1"/>
    <col min="48" max="48" width="12.09765625" bestFit="1" customWidth="1"/>
  </cols>
  <sheetData>
    <row r="6" spans="1:48" x14ac:dyDescent="0.3">
      <c r="F6" s="88" t="s">
        <v>6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</row>
    <row r="7" spans="1:48" x14ac:dyDescent="0.3">
      <c r="F7">
        <v>1</v>
      </c>
      <c r="J7">
        <v>2</v>
      </c>
      <c r="N7">
        <v>3</v>
      </c>
      <c r="R7">
        <v>4</v>
      </c>
      <c r="V7">
        <v>5</v>
      </c>
      <c r="Z7">
        <v>6</v>
      </c>
      <c r="AD7">
        <v>7</v>
      </c>
      <c r="AH7">
        <v>8</v>
      </c>
      <c r="AL7">
        <v>9</v>
      </c>
      <c r="AP7">
        <v>10</v>
      </c>
    </row>
    <row r="8" spans="1:48" s="21" customFormat="1" x14ac:dyDescent="0.3">
      <c r="K8" s="22"/>
      <c r="O8" s="22"/>
      <c r="S8" s="22"/>
      <c r="W8" s="22"/>
      <c r="AA8" s="22"/>
      <c r="AI8" s="22"/>
      <c r="AM8" s="22"/>
      <c r="AQ8" s="22"/>
    </row>
    <row r="9" spans="1:48" s="21" customFormat="1" x14ac:dyDescent="0.3">
      <c r="A9" s="21" t="s">
        <v>7</v>
      </c>
      <c r="F9" s="21" t="s">
        <v>75</v>
      </c>
      <c r="J9" s="21" t="s">
        <v>76</v>
      </c>
      <c r="K9" s="22"/>
      <c r="N9" s="21" t="s">
        <v>77</v>
      </c>
      <c r="O9" s="22"/>
      <c r="R9" s="38" t="s">
        <v>78</v>
      </c>
      <c r="S9" s="22"/>
      <c r="V9" s="21" t="s">
        <v>79</v>
      </c>
      <c r="W9" s="22"/>
      <c r="Z9" s="21" t="s">
        <v>75</v>
      </c>
      <c r="AA9" s="22"/>
      <c r="AD9" s="21" t="s">
        <v>76</v>
      </c>
      <c r="AH9" s="21" t="s">
        <v>76</v>
      </c>
      <c r="AI9" s="22"/>
      <c r="AL9" s="21" t="s">
        <v>77</v>
      </c>
      <c r="AM9" s="22"/>
      <c r="AP9" s="21" t="s">
        <v>80</v>
      </c>
      <c r="AQ9" s="22"/>
    </row>
    <row r="10" spans="1:48" s="23" customFormat="1" x14ac:dyDescent="0.3"/>
    <row r="11" spans="1:48" s="21" customFormat="1" x14ac:dyDescent="0.3">
      <c r="A11" s="21" t="s">
        <v>5</v>
      </c>
      <c r="D11" s="21">
        <v>1.1480000000000001E-2</v>
      </c>
      <c r="K11" s="22"/>
      <c r="O11" s="22"/>
      <c r="S11" s="22"/>
      <c r="W11" s="22"/>
      <c r="AA11" s="22"/>
      <c r="AI11" s="22"/>
      <c r="AM11" s="22"/>
      <c r="AQ11" s="22"/>
    </row>
    <row r="12" spans="1:48" s="21" customFormat="1" x14ac:dyDescent="0.3">
      <c r="K12" s="22"/>
      <c r="O12" s="22"/>
      <c r="S12" s="22"/>
      <c r="W12" s="22"/>
      <c r="AA12" s="22"/>
      <c r="AI12" s="22"/>
      <c r="AM12" s="22"/>
      <c r="AQ12" s="22"/>
    </row>
    <row r="13" spans="1:48" s="21" customFormat="1" x14ac:dyDescent="0.3">
      <c r="B13" s="21" t="s">
        <v>10</v>
      </c>
      <c r="D13" s="21">
        <v>12.59</v>
      </c>
      <c r="F13" s="24">
        <v>13</v>
      </c>
      <c r="G13" s="24">
        <v>52200</v>
      </c>
      <c r="H13" s="25">
        <f>($D$13*F13)+(G13*$D$11)</f>
        <v>762.92600000000004</v>
      </c>
      <c r="J13" s="21">
        <v>3</v>
      </c>
      <c r="K13" s="22">
        <v>10310</v>
      </c>
      <c r="L13" s="25">
        <f>($D$13*J13)+(K13*$D$11)</f>
        <v>156.12880000000001</v>
      </c>
      <c r="N13" s="21">
        <v>25</v>
      </c>
      <c r="O13" s="22">
        <v>197250</v>
      </c>
      <c r="P13" s="25">
        <f>($D$13*N13)+(O13*$D$11)</f>
        <v>2579.1800000000003</v>
      </c>
      <c r="R13" s="21">
        <v>8</v>
      </c>
      <c r="S13" s="22">
        <v>187740</v>
      </c>
      <c r="T13" s="25">
        <f>($D$13*R13)+(S13*$D$11)</f>
        <v>2255.9751999999999</v>
      </c>
      <c r="V13" s="21">
        <v>3</v>
      </c>
      <c r="W13" s="22">
        <v>236300</v>
      </c>
      <c r="X13" s="25">
        <f>($D$13*V13)+(W13*$D$11)</f>
        <v>2750.4940000000001</v>
      </c>
      <c r="Z13" s="21">
        <v>4</v>
      </c>
      <c r="AA13" s="22">
        <v>7990</v>
      </c>
      <c r="AB13" s="25">
        <f>($D$13*Z13)+(AA13*$D$11)</f>
        <v>142.08519999999999</v>
      </c>
      <c r="AD13" s="21">
        <v>4</v>
      </c>
      <c r="AE13" s="21">
        <v>7500</v>
      </c>
      <c r="AF13" s="25">
        <f>($D$13*AD13)+(AE13*$D$11)</f>
        <v>136.46</v>
      </c>
      <c r="AH13" s="21">
        <v>8</v>
      </c>
      <c r="AI13" s="22">
        <v>41450</v>
      </c>
      <c r="AJ13" s="25">
        <f>($D$13*AH13)+(AI13*$D$11)</f>
        <v>576.56600000000003</v>
      </c>
      <c r="AL13" s="21">
        <v>1</v>
      </c>
      <c r="AM13" s="22">
        <v>31480</v>
      </c>
      <c r="AN13" s="25">
        <f>($D$13*AL13)+(AM13*$D$11)</f>
        <v>373.98039999999997</v>
      </c>
      <c r="AP13" s="21">
        <v>15</v>
      </c>
      <c r="AQ13" s="22">
        <v>96350</v>
      </c>
      <c r="AR13" s="25">
        <f>($D$13*AP13)+(AQ13*$D$11)</f>
        <v>1294.9479999999999</v>
      </c>
      <c r="AT13" s="26">
        <f>F13+J13+N13+R13+V13+Z13+AD13+AH13+AL13+AP13</f>
        <v>84</v>
      </c>
      <c r="AU13" s="26">
        <f>G13+K13+O13+S13+W13+AA13+AE13+AI13+AM13+AQ13</f>
        <v>868570</v>
      </c>
      <c r="AV13" s="27">
        <f>H13+L13+P13+T13+X13+AB13+AF13+AJ13+AN13+AR13</f>
        <v>11028.7436</v>
      </c>
    </row>
    <row r="14" spans="1:48" s="21" customFormat="1" x14ac:dyDescent="0.3">
      <c r="B14" s="21" t="s">
        <v>11</v>
      </c>
      <c r="D14" s="21">
        <f>D30*2</f>
        <v>17.98</v>
      </c>
      <c r="F14" s="28">
        <v>1</v>
      </c>
      <c r="G14" s="28">
        <v>340</v>
      </c>
      <c r="H14" s="25">
        <f>($D$14*F14)+(G14*$D$11)</f>
        <v>21.883200000000002</v>
      </c>
      <c r="K14" s="22"/>
      <c r="L14" s="25">
        <f>($D$14*J14)+(K14*$D$11)</f>
        <v>0</v>
      </c>
      <c r="O14" s="22"/>
      <c r="P14" s="25">
        <f>($D$14*N14)+(O14*$D$11)</f>
        <v>0</v>
      </c>
      <c r="S14" s="22"/>
      <c r="T14" s="25">
        <f>($D$14*R14)+(S14*$D$11)</f>
        <v>0</v>
      </c>
      <c r="W14" s="22"/>
      <c r="X14" s="25">
        <f>($D$14*V14)+(W14*$D$11)</f>
        <v>0</v>
      </c>
      <c r="AA14" s="22"/>
      <c r="AB14" s="25">
        <f>($D$14*Z14)+(AA14*$D$11)</f>
        <v>0</v>
      </c>
      <c r="AD14" s="21">
        <v>1</v>
      </c>
      <c r="AE14" s="22">
        <v>16960</v>
      </c>
      <c r="AF14" s="25">
        <f>($D$14*AD14)+(AE14*$D$11)</f>
        <v>212.6808</v>
      </c>
      <c r="AI14" s="22"/>
      <c r="AJ14" s="25">
        <f>($D$14*AH14)+(AI14*$D$11)</f>
        <v>0</v>
      </c>
      <c r="AM14" s="22"/>
      <c r="AN14" s="25">
        <f>($D$14*AL14)+(AM14*$D$11)</f>
        <v>0</v>
      </c>
      <c r="AQ14" s="22"/>
      <c r="AR14" s="25">
        <f>($D$14*AP14)+(AQ14*$D$11)</f>
        <v>0</v>
      </c>
      <c r="AT14" s="26">
        <f t="shared" ref="AT14:AV47" si="0">F14+J14+N14+R14+V14+Z14+AD14+AH14+AL14+AP14</f>
        <v>2</v>
      </c>
      <c r="AU14" s="26">
        <f t="shared" si="0"/>
        <v>17300</v>
      </c>
      <c r="AV14" s="27">
        <f t="shared" si="0"/>
        <v>234.56400000000002</v>
      </c>
    </row>
    <row r="15" spans="1:48" s="21" customFormat="1" x14ac:dyDescent="0.3">
      <c r="B15" s="21" t="s">
        <v>43</v>
      </c>
      <c r="D15" s="21">
        <f>D30*4</f>
        <v>35.96</v>
      </c>
      <c r="F15" s="28"/>
      <c r="G15" s="28"/>
      <c r="H15" s="25"/>
      <c r="K15" s="22"/>
      <c r="L15" s="25"/>
      <c r="O15" s="22"/>
      <c r="P15" s="25"/>
      <c r="S15" s="22"/>
      <c r="T15" s="25"/>
      <c r="W15" s="22"/>
      <c r="X15" s="25"/>
      <c r="AA15" s="22"/>
      <c r="AB15" s="25"/>
      <c r="AE15" s="22"/>
      <c r="AF15" s="25"/>
      <c r="AH15" s="21">
        <v>2</v>
      </c>
      <c r="AI15" s="22">
        <v>4110</v>
      </c>
      <c r="AJ15" s="25">
        <f>($D$15*AH15)+(AI15*$D$11)</f>
        <v>119.1028</v>
      </c>
      <c r="AM15" s="22"/>
      <c r="AN15" s="25">
        <f>($D$15*AL15)+(AM15*$D$11)</f>
        <v>0</v>
      </c>
      <c r="AQ15" s="22"/>
      <c r="AR15" s="25">
        <f>($D$15*AP15)+(AQ15*$D$11)</f>
        <v>0</v>
      </c>
      <c r="AT15" s="26">
        <f t="shared" si="0"/>
        <v>2</v>
      </c>
      <c r="AU15" s="26">
        <f t="shared" si="0"/>
        <v>4110</v>
      </c>
      <c r="AV15" s="27">
        <f t="shared" si="0"/>
        <v>119.1028</v>
      </c>
    </row>
    <row r="16" spans="1:48" s="21" customFormat="1" x14ac:dyDescent="0.3">
      <c r="B16" s="21" t="s">
        <v>12</v>
      </c>
      <c r="D16" s="21">
        <f>5*D30</f>
        <v>44.95</v>
      </c>
      <c r="F16" s="24">
        <v>1</v>
      </c>
      <c r="G16" s="24">
        <v>20590</v>
      </c>
      <c r="H16" s="25">
        <f>($D$16*F16)+(G16*$D$11)</f>
        <v>281.32320000000004</v>
      </c>
      <c r="K16" s="22"/>
      <c r="L16" s="25">
        <f>($D$16*J16)+(K16*$D$11)</f>
        <v>0</v>
      </c>
      <c r="O16" s="22"/>
      <c r="P16" s="25">
        <f>($D$16*N16)+(O16*$D$11)</f>
        <v>0</v>
      </c>
      <c r="S16" s="22"/>
      <c r="T16" s="25">
        <f>($D$16*R16)+(S16*$D$11)</f>
        <v>0</v>
      </c>
      <c r="W16" s="22"/>
      <c r="X16" s="25">
        <f>($D$16*V16)+(W16*$D$11)</f>
        <v>0</v>
      </c>
      <c r="AA16" s="22"/>
      <c r="AB16" s="25">
        <f>($D$16*Z16)+(AA16*$D$11)</f>
        <v>0</v>
      </c>
      <c r="AE16" s="22"/>
      <c r="AF16" s="25">
        <f>($D$16*AD16)+(AE16*$D$11)</f>
        <v>0</v>
      </c>
      <c r="AI16" s="22"/>
      <c r="AJ16" s="25">
        <f>($D$16*AH16)+(AI16*$D$11)</f>
        <v>0</v>
      </c>
      <c r="AM16" s="22"/>
      <c r="AN16" s="25">
        <f>($D$16*AL16)+(AM16*$D$11)</f>
        <v>0</v>
      </c>
      <c r="AQ16" s="22"/>
      <c r="AR16" s="25">
        <f>($D$16*AP16)+(AQ16*$D$11)</f>
        <v>0</v>
      </c>
      <c r="AT16" s="26">
        <f t="shared" si="0"/>
        <v>1</v>
      </c>
      <c r="AU16" s="26">
        <f t="shared" si="0"/>
        <v>20590</v>
      </c>
      <c r="AV16" s="27">
        <f t="shared" si="0"/>
        <v>281.32320000000004</v>
      </c>
    </row>
    <row r="17" spans="2:48" s="21" customFormat="1" x14ac:dyDescent="0.3">
      <c r="F17" s="29"/>
      <c r="G17" s="29"/>
      <c r="H17" s="25"/>
      <c r="K17" s="22"/>
      <c r="L17" s="25"/>
      <c r="O17" s="22"/>
      <c r="P17" s="25"/>
      <c r="S17" s="22"/>
      <c r="T17" s="25"/>
      <c r="W17" s="22"/>
      <c r="X17" s="25"/>
      <c r="AA17" s="22"/>
      <c r="AB17" s="25"/>
      <c r="AE17" s="22"/>
      <c r="AF17" s="25"/>
      <c r="AI17" s="22"/>
      <c r="AJ17" s="25"/>
      <c r="AM17" s="22"/>
      <c r="AN17" s="25"/>
      <c r="AQ17" s="22"/>
      <c r="AR17" s="25"/>
      <c r="AT17" s="26">
        <f t="shared" si="0"/>
        <v>0</v>
      </c>
      <c r="AU17" s="26">
        <f t="shared" si="0"/>
        <v>0</v>
      </c>
      <c r="AV17" s="27">
        <f t="shared" si="0"/>
        <v>0</v>
      </c>
    </row>
    <row r="18" spans="2:48" s="21" customFormat="1" x14ac:dyDescent="0.3">
      <c r="B18" s="21" t="s">
        <v>25</v>
      </c>
      <c r="D18" s="21">
        <f>D30*52</f>
        <v>467.48</v>
      </c>
      <c r="F18" s="29"/>
      <c r="G18" s="29"/>
      <c r="H18" s="25"/>
      <c r="K18" s="22"/>
      <c r="L18" s="25"/>
      <c r="N18" s="21">
        <v>1</v>
      </c>
      <c r="O18" s="22">
        <v>68900</v>
      </c>
      <c r="P18" s="25">
        <f>($D$18*N18)+(O18*$D$11)</f>
        <v>1258.4520000000002</v>
      </c>
      <c r="S18" s="22"/>
      <c r="T18" s="25">
        <f>($D$18*R18)+(S18*$D$11)</f>
        <v>0</v>
      </c>
      <c r="W18" s="22"/>
      <c r="X18" s="25">
        <f>($D$18*V18)+(W18*$D$11)</f>
        <v>0</v>
      </c>
      <c r="AA18" s="22"/>
      <c r="AB18" s="25">
        <f>($D$18*Z18)+(AA18*$D$11)</f>
        <v>0</v>
      </c>
      <c r="AE18" s="22"/>
      <c r="AF18" s="25">
        <f>($D$18*AD18)+(AE18*$D$11)</f>
        <v>0</v>
      </c>
      <c r="AI18" s="22"/>
      <c r="AJ18" s="25">
        <f>($D$18*AH18)+(AI18*$D$11)</f>
        <v>0</v>
      </c>
      <c r="AM18" s="22"/>
      <c r="AN18" s="25">
        <f>($D$18*AL18)+(AM18*$D$11)</f>
        <v>0</v>
      </c>
      <c r="AQ18" s="22"/>
      <c r="AR18" s="25">
        <f>($D$18*AP18)+(AQ18*$D$11)</f>
        <v>0</v>
      </c>
      <c r="AT18" s="26">
        <f t="shared" si="0"/>
        <v>1</v>
      </c>
      <c r="AU18" s="26">
        <f t="shared" si="0"/>
        <v>68900</v>
      </c>
      <c r="AV18" s="27">
        <f t="shared" si="0"/>
        <v>1258.4520000000002</v>
      </c>
    </row>
    <row r="19" spans="2:48" s="21" customFormat="1" x14ac:dyDescent="0.3">
      <c r="B19" s="21" t="s">
        <v>13</v>
      </c>
      <c r="D19" s="21">
        <v>26.07</v>
      </c>
      <c r="F19" s="24">
        <v>5</v>
      </c>
      <c r="G19" s="30">
        <v>245500</v>
      </c>
      <c r="H19" s="25">
        <f>($D$19*F19)+(G19*$D$11)</f>
        <v>2948.69</v>
      </c>
      <c r="J19" s="21">
        <v>2</v>
      </c>
      <c r="K19" s="22">
        <v>220300</v>
      </c>
      <c r="L19" s="25">
        <f>($D$19*J19)+(K19*$D$11)</f>
        <v>2581.1840000000002</v>
      </c>
      <c r="N19" s="21">
        <v>9</v>
      </c>
      <c r="O19" s="22">
        <v>144330</v>
      </c>
      <c r="P19" s="25">
        <f>($D$19*N19)+(O19*$D$11)</f>
        <v>1891.5383999999999</v>
      </c>
      <c r="R19" s="21">
        <v>5</v>
      </c>
      <c r="S19" s="22">
        <v>30400</v>
      </c>
      <c r="T19" s="25">
        <f>($D$19*R19)+(S19*$D$11)</f>
        <v>479.34199999999998</v>
      </c>
      <c r="V19" s="21">
        <v>1</v>
      </c>
      <c r="W19" s="22">
        <v>2400</v>
      </c>
      <c r="X19" s="25">
        <f>($D$19*V19)+(W19*$D$11)</f>
        <v>53.622</v>
      </c>
      <c r="AA19" s="22"/>
      <c r="AB19" s="25">
        <f>($D$19*Z19)+(AA19*$D$11)</f>
        <v>0</v>
      </c>
      <c r="AE19" s="22"/>
      <c r="AF19" s="25">
        <f>($D$19*AD19)+(AE19*$D$11)</f>
        <v>0</v>
      </c>
      <c r="AH19" s="21">
        <v>2</v>
      </c>
      <c r="AI19" s="22">
        <v>66800</v>
      </c>
      <c r="AJ19" s="25">
        <f>($D$19*AH19)+(AI19*$D$11)</f>
        <v>819.00400000000002</v>
      </c>
      <c r="AM19" s="22"/>
      <c r="AN19" s="25">
        <f>($D$19*AL19)+(AM19*$D$11)</f>
        <v>0</v>
      </c>
      <c r="AP19" s="21">
        <v>8</v>
      </c>
      <c r="AQ19" s="22">
        <v>78500</v>
      </c>
      <c r="AR19" s="25">
        <f>($D$19*AP19)+(AQ19*$D$11)</f>
        <v>1109.74</v>
      </c>
      <c r="AT19" s="26">
        <f t="shared" si="0"/>
        <v>32</v>
      </c>
      <c r="AU19" s="26">
        <f t="shared" si="0"/>
        <v>788230</v>
      </c>
      <c r="AV19" s="27">
        <f t="shared" si="0"/>
        <v>9883.1203999999998</v>
      </c>
    </row>
    <row r="20" spans="2:48" s="21" customFormat="1" x14ac:dyDescent="0.3">
      <c r="B20" s="21" t="s">
        <v>26</v>
      </c>
      <c r="D20" s="21">
        <f>D30*16</f>
        <v>143.84</v>
      </c>
      <c r="F20" s="24"/>
      <c r="G20" s="30"/>
      <c r="H20" s="25"/>
      <c r="K20" s="22"/>
      <c r="L20" s="25"/>
      <c r="N20" s="21">
        <v>1</v>
      </c>
      <c r="O20" s="22">
        <v>18200</v>
      </c>
      <c r="P20" s="25">
        <f>($D$20*N20)+(O20*$D$11)</f>
        <v>352.77600000000001</v>
      </c>
      <c r="S20" s="22"/>
      <c r="T20" s="25">
        <f>($D$20*R20)+(S20*$D$11)</f>
        <v>0</v>
      </c>
      <c r="W20" s="22"/>
      <c r="X20" s="25">
        <f>($D$20*V20)+(W20*$D$11)</f>
        <v>0</v>
      </c>
      <c r="AA20" s="22"/>
      <c r="AB20" s="25">
        <f>($D$20*Z20)+(AA20*$D$11)</f>
        <v>0</v>
      </c>
      <c r="AE20" s="22"/>
      <c r="AF20" s="25">
        <f>($D$20*AD20)+(AE20*$D$11)</f>
        <v>0</v>
      </c>
      <c r="AI20" s="22"/>
      <c r="AJ20" s="25">
        <f>($D$20*AH20)+(AI20*$D$11)</f>
        <v>0</v>
      </c>
      <c r="AM20" s="22"/>
      <c r="AN20" s="25">
        <f>($D$20*AL20)+(AM20*$D$11)</f>
        <v>0</v>
      </c>
      <c r="AQ20" s="22"/>
      <c r="AR20" s="25">
        <f>($D$20*AP20)+(AQ20*$D$11)</f>
        <v>0</v>
      </c>
      <c r="AT20" s="26">
        <f t="shared" si="0"/>
        <v>1</v>
      </c>
      <c r="AU20" s="26">
        <f t="shared" si="0"/>
        <v>18200</v>
      </c>
      <c r="AV20" s="27">
        <f t="shared" si="0"/>
        <v>352.77600000000001</v>
      </c>
    </row>
    <row r="21" spans="2:48" s="21" customFormat="1" x14ac:dyDescent="0.3">
      <c r="B21" s="21" t="s">
        <v>14</v>
      </c>
      <c r="D21" s="21">
        <v>26.07</v>
      </c>
      <c r="F21" s="24">
        <v>4</v>
      </c>
      <c r="G21" s="30">
        <v>522220</v>
      </c>
      <c r="H21" s="25">
        <f>($D$21*F21)+(G21*$D$11)</f>
        <v>6099.3656000000001</v>
      </c>
      <c r="J21" s="21">
        <v>1</v>
      </c>
      <c r="K21" s="22">
        <v>19210</v>
      </c>
      <c r="L21" s="25">
        <f>($D$21*J21)+(K21*$D$11)</f>
        <v>246.60079999999999</v>
      </c>
      <c r="N21" s="21">
        <v>5</v>
      </c>
      <c r="O21" s="22">
        <v>56370</v>
      </c>
      <c r="P21" s="25">
        <f>($D$21*N21)+(O21*$D$11)</f>
        <v>777.47760000000005</v>
      </c>
      <c r="R21" s="21">
        <v>2</v>
      </c>
      <c r="S21" s="22">
        <v>7850</v>
      </c>
      <c r="T21" s="25">
        <f>($D$21*R21)+(S21*$D$11)</f>
        <v>142.25800000000001</v>
      </c>
      <c r="V21" s="21">
        <v>1</v>
      </c>
      <c r="W21" s="22">
        <v>500</v>
      </c>
      <c r="X21" s="25">
        <f>($D$21*V21)+(W21*$D$11)</f>
        <v>31.810000000000002</v>
      </c>
      <c r="Z21" s="21">
        <v>2</v>
      </c>
      <c r="AA21" s="22">
        <v>1410</v>
      </c>
      <c r="AB21" s="25">
        <f>($D$21*Z21)+(AA21*$D$11)</f>
        <v>68.326800000000006</v>
      </c>
      <c r="AE21" s="22"/>
      <c r="AF21" s="25">
        <f>($D$21*AD21)+(AE21*$D$11)</f>
        <v>0</v>
      </c>
      <c r="AH21" s="21">
        <v>4</v>
      </c>
      <c r="AI21" s="22">
        <v>228460</v>
      </c>
      <c r="AJ21" s="25">
        <f>($D$21*AH21)+(AI21*$D$11)</f>
        <v>2727.0008000000003</v>
      </c>
      <c r="AM21" s="22"/>
      <c r="AN21" s="25">
        <f>($D$21*AL21)+(AM21*$D$11)</f>
        <v>0</v>
      </c>
      <c r="AP21" s="21">
        <v>2</v>
      </c>
      <c r="AQ21" s="22">
        <v>42010</v>
      </c>
      <c r="AR21" s="25">
        <f>($D$21*AP21)+(AQ21*$D$11)</f>
        <v>534.41480000000001</v>
      </c>
      <c r="AT21" s="26">
        <f t="shared" si="0"/>
        <v>21</v>
      </c>
      <c r="AU21" s="26">
        <f t="shared" si="0"/>
        <v>878030</v>
      </c>
      <c r="AV21" s="27">
        <f t="shared" si="0"/>
        <v>10627.254400000002</v>
      </c>
    </row>
    <row r="22" spans="2:48" s="21" customFormat="1" x14ac:dyDescent="0.3">
      <c r="B22" s="21" t="s">
        <v>15</v>
      </c>
      <c r="D22" s="21">
        <f>D19*68</f>
        <v>1772.76</v>
      </c>
      <c r="F22" s="24">
        <v>1</v>
      </c>
      <c r="G22" s="30">
        <v>74330</v>
      </c>
      <c r="H22" s="25">
        <f>($D$22*F22)+(G22*$D$11)</f>
        <v>2626.0684000000001</v>
      </c>
      <c r="K22" s="22"/>
      <c r="L22" s="25">
        <f>($D$22*J22)+(K22*$D$11)</f>
        <v>0</v>
      </c>
      <c r="O22" s="22"/>
      <c r="P22" s="25">
        <f>($D$22*N22)+(O22*$D$11)</f>
        <v>0</v>
      </c>
      <c r="S22" s="22"/>
      <c r="T22" s="25">
        <f>($D$22*R22)+(S22*$D$11)</f>
        <v>0</v>
      </c>
      <c r="W22" s="22"/>
      <c r="X22" s="25">
        <f>($D$22*V22)+(W22*$D$11)</f>
        <v>0</v>
      </c>
      <c r="AA22" s="22"/>
      <c r="AB22" s="25">
        <f>($D$22*Z22)+(AA22*$D$11)</f>
        <v>0</v>
      </c>
      <c r="AE22" s="22"/>
      <c r="AF22" s="25">
        <f>($D$22*AD22)+(AE22*$D$11)</f>
        <v>0</v>
      </c>
      <c r="AI22" s="22"/>
      <c r="AJ22" s="25">
        <f>($D$22*AH22)+(AI22*$D$11)</f>
        <v>0</v>
      </c>
      <c r="AM22" s="22"/>
      <c r="AN22" s="25">
        <f>($D$22*AL22)+(AM22*$D$11)</f>
        <v>0</v>
      </c>
      <c r="AQ22" s="22"/>
      <c r="AR22" s="25">
        <f>($D$22*AP22)+(AQ22*$D$11)</f>
        <v>0</v>
      </c>
      <c r="AT22" s="26">
        <f t="shared" si="0"/>
        <v>1</v>
      </c>
      <c r="AU22" s="26">
        <f t="shared" si="0"/>
        <v>74330</v>
      </c>
      <c r="AV22" s="27">
        <f t="shared" si="0"/>
        <v>2626.0684000000001</v>
      </c>
    </row>
    <row r="23" spans="2:48" s="21" customFormat="1" x14ac:dyDescent="0.3">
      <c r="F23" s="24"/>
      <c r="G23" s="30"/>
      <c r="H23" s="25"/>
      <c r="K23" s="22"/>
      <c r="L23" s="25"/>
      <c r="O23" s="22"/>
      <c r="P23" s="25"/>
      <c r="S23" s="22"/>
      <c r="T23" s="25"/>
      <c r="W23" s="22"/>
      <c r="X23" s="25"/>
      <c r="AA23" s="22"/>
      <c r="AB23" s="25"/>
      <c r="AE23" s="22"/>
      <c r="AF23" s="25"/>
      <c r="AI23" s="22"/>
      <c r="AJ23" s="25"/>
      <c r="AM23" s="22"/>
      <c r="AN23" s="25"/>
      <c r="AQ23" s="22"/>
      <c r="AR23" s="25"/>
      <c r="AT23" s="26">
        <f t="shared" si="0"/>
        <v>0</v>
      </c>
      <c r="AU23" s="26">
        <f t="shared" si="0"/>
        <v>0</v>
      </c>
      <c r="AV23" s="27">
        <f t="shared" si="0"/>
        <v>0</v>
      </c>
    </row>
    <row r="24" spans="2:48" s="21" customFormat="1" x14ac:dyDescent="0.3">
      <c r="F24" s="29"/>
      <c r="G24" s="30"/>
      <c r="H24" s="25"/>
      <c r="K24" s="22"/>
      <c r="L24" s="25"/>
      <c r="O24" s="22"/>
      <c r="P24" s="25"/>
      <c r="S24" s="22"/>
      <c r="T24" s="25"/>
      <c r="W24" s="22"/>
      <c r="X24" s="25"/>
      <c r="AA24" s="22"/>
      <c r="AB24" s="25"/>
      <c r="AE24" s="22"/>
      <c r="AF24" s="25"/>
      <c r="AI24" s="22"/>
      <c r="AJ24" s="25"/>
      <c r="AM24" s="22"/>
      <c r="AN24" s="25"/>
      <c r="AQ24" s="22"/>
      <c r="AR24" s="25"/>
      <c r="AT24" s="26">
        <f t="shared" si="0"/>
        <v>0</v>
      </c>
      <c r="AU24" s="26">
        <f t="shared" si="0"/>
        <v>0</v>
      </c>
      <c r="AV24" s="27">
        <f t="shared" si="0"/>
        <v>0</v>
      </c>
    </row>
    <row r="25" spans="2:48" s="21" customFormat="1" x14ac:dyDescent="0.3">
      <c r="B25" s="21" t="s">
        <v>27</v>
      </c>
      <c r="D25" s="21">
        <v>98.89</v>
      </c>
      <c r="F25" s="29"/>
      <c r="G25" s="30"/>
      <c r="H25" s="25"/>
      <c r="K25" s="22"/>
      <c r="L25" s="25"/>
      <c r="N25" s="21">
        <v>2</v>
      </c>
      <c r="O25" s="22">
        <v>197800</v>
      </c>
      <c r="P25" s="25">
        <f>($D$25*N25)+(O25*$D$11)</f>
        <v>2468.5240000000003</v>
      </c>
      <c r="R25" s="21">
        <v>1</v>
      </c>
      <c r="S25" s="22">
        <v>0</v>
      </c>
      <c r="T25" s="25">
        <f>($D$25*R25)+(S25*$D$11)</f>
        <v>98.89</v>
      </c>
      <c r="V25" s="21">
        <v>1</v>
      </c>
      <c r="W25" s="22">
        <v>93600</v>
      </c>
      <c r="X25" s="25">
        <f>($D$25*V25)+(W25*$D$11)</f>
        <v>1173.4180000000001</v>
      </c>
      <c r="AA25" s="22"/>
      <c r="AB25" s="25">
        <f>($D$25*Z25)+(AA25*$D$11)</f>
        <v>0</v>
      </c>
      <c r="AE25" s="22"/>
      <c r="AF25" s="25">
        <f>($D$25*AD25)+(AE25*$D$11)</f>
        <v>0</v>
      </c>
      <c r="AI25" s="22"/>
      <c r="AJ25" s="25">
        <f>($D$25*AH25)+(AI25*$D$11)</f>
        <v>0</v>
      </c>
      <c r="AM25" s="22"/>
      <c r="AN25" s="25">
        <f>($D$25*AL25)+(AM25*$D$11)</f>
        <v>0</v>
      </c>
      <c r="AQ25" s="22"/>
      <c r="AR25" s="25">
        <f>($D$25*AP25)+(AQ25*$D$11)</f>
        <v>0</v>
      </c>
      <c r="AT25" s="26">
        <f t="shared" si="0"/>
        <v>4</v>
      </c>
      <c r="AU25" s="26">
        <f t="shared" si="0"/>
        <v>291400</v>
      </c>
      <c r="AV25" s="27">
        <f t="shared" si="0"/>
        <v>3740.8320000000003</v>
      </c>
    </row>
    <row r="26" spans="2:48" s="21" customFormat="1" x14ac:dyDescent="0.3">
      <c r="B26" s="21" t="s">
        <v>16</v>
      </c>
      <c r="D26" s="21">
        <v>98.89</v>
      </c>
      <c r="F26" s="24">
        <v>1</v>
      </c>
      <c r="G26" s="30">
        <v>32930</v>
      </c>
      <c r="H26" s="25">
        <f>($D$26*F26)+(G26*$D$11)</f>
        <v>476.9264</v>
      </c>
      <c r="J26" s="21">
        <v>1</v>
      </c>
      <c r="K26" s="22">
        <v>150</v>
      </c>
      <c r="L26" s="25">
        <f>($D$26*J26)+(K26*$D$11)</f>
        <v>100.61199999999999</v>
      </c>
      <c r="O26" s="22"/>
      <c r="P26" s="25">
        <f>($D$26*N26)+(O26*$D$11)</f>
        <v>0</v>
      </c>
      <c r="R26" s="21">
        <v>1</v>
      </c>
      <c r="S26" s="22">
        <v>235450</v>
      </c>
      <c r="T26" s="25">
        <f>($D$26*R26)+(S26*$D$11)</f>
        <v>2801.8560000000002</v>
      </c>
      <c r="V26" s="21">
        <v>1</v>
      </c>
      <c r="W26" s="22"/>
      <c r="X26" s="25">
        <f>($D$26*V26)+(W26*$D$11)</f>
        <v>98.89</v>
      </c>
      <c r="Z26" s="21">
        <v>1</v>
      </c>
      <c r="AA26" s="22">
        <v>237010</v>
      </c>
      <c r="AB26" s="25">
        <f>($D$26*Z26)+(AA26*$D$11)</f>
        <v>2819.7647999999999</v>
      </c>
      <c r="AE26" s="22"/>
      <c r="AF26" s="25">
        <f>($D$26*AD26)+(AE26*$D$11)</f>
        <v>0</v>
      </c>
      <c r="AI26" s="22"/>
      <c r="AJ26" s="25">
        <f>($D$26*AH26)+(AI26*$D$11)</f>
        <v>0</v>
      </c>
      <c r="AM26" s="22"/>
      <c r="AN26" s="25">
        <f>($D$26*AL26)+(AM26*$D$11)</f>
        <v>0</v>
      </c>
      <c r="AQ26" s="22"/>
      <c r="AR26" s="25">
        <f>($D$26*AP26)+(AQ26*$D$11)</f>
        <v>0</v>
      </c>
      <c r="AT26" s="26">
        <f t="shared" si="0"/>
        <v>5</v>
      </c>
      <c r="AU26" s="26">
        <f t="shared" si="0"/>
        <v>505540</v>
      </c>
      <c r="AV26" s="27">
        <f t="shared" si="0"/>
        <v>6298.0491999999995</v>
      </c>
    </row>
    <row r="27" spans="2:48" s="21" customFormat="1" x14ac:dyDescent="0.3">
      <c r="F27" s="29"/>
      <c r="G27" s="30"/>
      <c r="H27" s="25"/>
      <c r="K27" s="22"/>
      <c r="L27" s="25"/>
      <c r="O27" s="22"/>
      <c r="P27" s="25"/>
      <c r="S27" s="22"/>
      <c r="T27" s="25"/>
      <c r="W27" s="22"/>
      <c r="X27" s="25"/>
      <c r="AA27" s="22"/>
      <c r="AB27" s="25"/>
      <c r="AE27" s="22"/>
      <c r="AF27" s="25"/>
      <c r="AI27" s="22"/>
      <c r="AJ27" s="25"/>
      <c r="AM27" s="22"/>
      <c r="AN27" s="25"/>
      <c r="AQ27" s="22"/>
      <c r="AR27" s="25"/>
      <c r="AT27" s="26">
        <f t="shared" si="0"/>
        <v>0</v>
      </c>
      <c r="AU27" s="26">
        <f t="shared" si="0"/>
        <v>0</v>
      </c>
      <c r="AV27" s="27">
        <f t="shared" si="0"/>
        <v>0</v>
      </c>
    </row>
    <row r="28" spans="2:48" s="21" customFormat="1" x14ac:dyDescent="0.3">
      <c r="B28" s="21" t="s">
        <v>44</v>
      </c>
      <c r="D28" s="21">
        <f>D30*6</f>
        <v>53.94</v>
      </c>
      <c r="F28" s="29"/>
      <c r="G28" s="30"/>
      <c r="H28" s="25"/>
      <c r="K28" s="22"/>
      <c r="L28" s="25"/>
      <c r="O28" s="22"/>
      <c r="P28" s="25"/>
      <c r="S28" s="22"/>
      <c r="T28" s="25"/>
      <c r="W28" s="22"/>
      <c r="X28" s="25"/>
      <c r="AA28" s="22"/>
      <c r="AB28" s="25"/>
      <c r="AE28" s="22"/>
      <c r="AF28" s="25"/>
      <c r="AH28" s="21">
        <v>1</v>
      </c>
      <c r="AI28" s="22">
        <v>4870</v>
      </c>
      <c r="AJ28" s="25">
        <f>($D$28*AH28)+(AI28*$D$11)</f>
        <v>109.8476</v>
      </c>
      <c r="AM28" s="22"/>
      <c r="AN28" s="25">
        <f>($D$28*AL28)+(AM28*$D$11)</f>
        <v>0</v>
      </c>
      <c r="AQ28" s="22"/>
      <c r="AR28" s="25">
        <f>($D$28*AP28)+(AQ28*$D$11)</f>
        <v>0</v>
      </c>
      <c r="AT28" s="26">
        <f t="shared" si="0"/>
        <v>1</v>
      </c>
      <c r="AU28" s="26">
        <f t="shared" si="0"/>
        <v>4870</v>
      </c>
      <c r="AV28" s="27">
        <f t="shared" si="0"/>
        <v>109.8476</v>
      </c>
    </row>
    <row r="29" spans="2:48" s="21" customFormat="1" x14ac:dyDescent="0.3">
      <c r="B29" s="21" t="s">
        <v>36</v>
      </c>
      <c r="D29" s="21">
        <f>D30*8</f>
        <v>71.92</v>
      </c>
      <c r="F29" s="29"/>
      <c r="G29" s="30"/>
      <c r="H29" s="25"/>
      <c r="K29" s="22"/>
      <c r="L29" s="25"/>
      <c r="O29" s="22"/>
      <c r="P29" s="25"/>
      <c r="S29" s="22"/>
      <c r="T29" s="25"/>
      <c r="V29" s="21">
        <v>2</v>
      </c>
      <c r="W29" s="22">
        <v>33580</v>
      </c>
      <c r="X29" s="25">
        <f>($D$29*V29)+(W29*$D$11)</f>
        <v>529.33839999999998</v>
      </c>
      <c r="AA29" s="22"/>
      <c r="AB29" s="25">
        <f>($D$29*Z29)+(AA29*$D$11)</f>
        <v>0</v>
      </c>
      <c r="AE29" s="22"/>
      <c r="AF29" s="25">
        <f>($D$29*AD29)+(AE29*$D$11)</f>
        <v>0</v>
      </c>
      <c r="AI29" s="22"/>
      <c r="AJ29" s="25">
        <f>($D$29*AH29)+(AI29*$D$11)</f>
        <v>0</v>
      </c>
      <c r="AM29" s="22"/>
      <c r="AN29" s="25">
        <f>($D$29*AL29)+(AM29*$D$11)</f>
        <v>0</v>
      </c>
      <c r="AQ29" s="22"/>
      <c r="AR29" s="25">
        <f>($D$29*AP29)+(AQ29*$D$11)</f>
        <v>0</v>
      </c>
      <c r="AT29" s="26">
        <f t="shared" si="0"/>
        <v>2</v>
      </c>
      <c r="AU29" s="26">
        <f t="shared" si="0"/>
        <v>33580</v>
      </c>
      <c r="AV29" s="27">
        <f t="shared" si="0"/>
        <v>529.33839999999998</v>
      </c>
    </row>
    <row r="30" spans="2:48" s="21" customFormat="1" x14ac:dyDescent="0.3">
      <c r="B30" s="21" t="s">
        <v>17</v>
      </c>
      <c r="D30" s="21">
        <v>8.99</v>
      </c>
      <c r="F30" s="24">
        <v>3807</v>
      </c>
      <c r="G30" s="30">
        <v>13064020</v>
      </c>
      <c r="H30" s="25">
        <f>($D$30*F30)+(G30*$D$11)</f>
        <v>184199.87960000001</v>
      </c>
      <c r="J30" s="21">
        <v>1925</v>
      </c>
      <c r="K30" s="22">
        <v>6267840</v>
      </c>
      <c r="L30" s="25">
        <f>($D$30*J30)+(K30*$D$11)</f>
        <v>89260.553200000009</v>
      </c>
      <c r="N30" s="21">
        <v>1920</v>
      </c>
      <c r="O30" s="22">
        <v>7258000</v>
      </c>
      <c r="P30" s="25">
        <f>($D$30*N30)+(O30*$D$11)</f>
        <v>100582.64000000001</v>
      </c>
      <c r="R30" s="21">
        <v>2466</v>
      </c>
      <c r="S30" s="22">
        <v>8130310</v>
      </c>
      <c r="T30" s="25">
        <f>($D$30*R30)+(S30*$D$11)</f>
        <v>115505.2988</v>
      </c>
      <c r="V30" s="21">
        <v>1644</v>
      </c>
      <c r="W30" s="22">
        <v>5709850</v>
      </c>
      <c r="X30" s="25">
        <f>($D$30*V30)+(W30*$D$11)</f>
        <v>80328.638000000006</v>
      </c>
      <c r="Z30" s="21">
        <v>393</v>
      </c>
      <c r="AA30" s="22">
        <v>1232100</v>
      </c>
      <c r="AB30" s="25">
        <f>($D$30*Z30)+(AA30*$D$11)</f>
        <v>17677.578000000001</v>
      </c>
      <c r="AD30" s="21">
        <v>647</v>
      </c>
      <c r="AE30" s="22">
        <v>1998080</v>
      </c>
      <c r="AF30" s="31">
        <f>($D$30*AD30)+(AE30*$D$11)</f>
        <v>28754.488399999998</v>
      </c>
      <c r="AH30" s="21">
        <v>880</v>
      </c>
      <c r="AI30" s="22">
        <v>2965550</v>
      </c>
      <c r="AJ30" s="25">
        <f>($D$30*AH30)+(AI30*$D$11)</f>
        <v>41955.714</v>
      </c>
      <c r="AL30" s="21">
        <v>396</v>
      </c>
      <c r="AM30" s="22">
        <v>1633400</v>
      </c>
      <c r="AN30" s="25">
        <f>($D$30*AL30)+(AM30*$D$11)</f>
        <v>22311.472000000002</v>
      </c>
      <c r="AP30" s="21">
        <v>2238</v>
      </c>
      <c r="AQ30" s="22">
        <v>6452628</v>
      </c>
      <c r="AR30" s="25">
        <f>($D$30*AP30)+(AQ30*$D$11)</f>
        <v>94195.789439999993</v>
      </c>
      <c r="AT30" s="26">
        <f t="shared" si="0"/>
        <v>16316</v>
      </c>
      <c r="AU30" s="26">
        <f t="shared" si="0"/>
        <v>54711778</v>
      </c>
      <c r="AV30" s="27">
        <f t="shared" si="0"/>
        <v>774772.05143999995</v>
      </c>
    </row>
    <row r="31" spans="2:48" s="21" customFormat="1" x14ac:dyDescent="0.3">
      <c r="B31" s="21" t="s">
        <v>18</v>
      </c>
      <c r="D31" s="21">
        <f>D30*2</f>
        <v>17.98</v>
      </c>
      <c r="F31" s="24">
        <v>40</v>
      </c>
      <c r="G31" s="30">
        <v>228010</v>
      </c>
      <c r="H31" s="25">
        <f>($D$31*F31)+(G31*$D$11)</f>
        <v>3336.7548000000006</v>
      </c>
      <c r="J31" s="21">
        <v>10</v>
      </c>
      <c r="K31" s="22">
        <v>65620</v>
      </c>
      <c r="L31" s="25">
        <f>($D$31*J31)+(K31*$D$11)</f>
        <v>933.11760000000004</v>
      </c>
      <c r="N31" s="21">
        <v>21</v>
      </c>
      <c r="O31" s="22">
        <v>128360</v>
      </c>
      <c r="P31" s="25">
        <f>($D$31*N31)+(O31*$D$11)</f>
        <v>1851.1528000000001</v>
      </c>
      <c r="R31" s="21">
        <v>8</v>
      </c>
      <c r="S31" s="22">
        <v>74270</v>
      </c>
      <c r="T31" s="25">
        <f>($D$31*R31)+(S31*$D$11)</f>
        <v>996.45960000000002</v>
      </c>
      <c r="V31" s="21">
        <v>20</v>
      </c>
      <c r="W31" s="22">
        <v>105940</v>
      </c>
      <c r="X31" s="25">
        <f>($D$31*V31)+(W31*$D$11)</f>
        <v>1575.7912000000001</v>
      </c>
      <c r="Z31" s="21">
        <v>3</v>
      </c>
      <c r="AA31" s="22">
        <v>25650</v>
      </c>
      <c r="AB31" s="25">
        <f>($D$31*Z31)+(AA31*$D$11)</f>
        <v>348.40199999999999</v>
      </c>
      <c r="AD31" s="21">
        <v>15</v>
      </c>
      <c r="AE31" s="22">
        <v>161820</v>
      </c>
      <c r="AF31" s="25">
        <f>($D$31*AD31)+(AE31*$D$11)</f>
        <v>2127.3935999999999</v>
      </c>
      <c r="AH31" s="21">
        <v>10</v>
      </c>
      <c r="AI31" s="22">
        <v>41020</v>
      </c>
      <c r="AJ31" s="25">
        <f>($D$31*AH31)+(AI31*$D$11)</f>
        <v>650.70960000000002</v>
      </c>
      <c r="AL31" s="21">
        <v>4</v>
      </c>
      <c r="AM31" s="22">
        <v>13130</v>
      </c>
      <c r="AN31" s="25">
        <f>($D$31*AL31)+(AM31*$D$11)</f>
        <v>222.6524</v>
      </c>
      <c r="AP31" s="21">
        <v>18</v>
      </c>
      <c r="AQ31" s="22">
        <v>108740</v>
      </c>
      <c r="AR31" s="25">
        <f>($D$31*AP31)+(AQ31*$D$11)</f>
        <v>1571.9751999999999</v>
      </c>
      <c r="AT31" s="26">
        <f t="shared" si="0"/>
        <v>149</v>
      </c>
      <c r="AU31" s="26">
        <f t="shared" si="0"/>
        <v>952560</v>
      </c>
      <c r="AV31" s="27">
        <f t="shared" si="0"/>
        <v>13614.408800000001</v>
      </c>
    </row>
    <row r="32" spans="2:48" s="21" customFormat="1" x14ac:dyDescent="0.3">
      <c r="B32" s="21" t="s">
        <v>19</v>
      </c>
      <c r="D32" s="21">
        <f>D30*3</f>
        <v>26.97</v>
      </c>
      <c r="F32" s="24">
        <v>5</v>
      </c>
      <c r="G32" s="30">
        <v>27860</v>
      </c>
      <c r="H32" s="25">
        <f>($D$32*F32)+(G32*$D$11)</f>
        <v>454.68280000000004</v>
      </c>
      <c r="K32" s="22"/>
      <c r="L32" s="25">
        <f>($D$32*J32)+(K32*$D$11)</f>
        <v>0</v>
      </c>
      <c r="N32" s="21">
        <v>1</v>
      </c>
      <c r="O32" s="22">
        <v>5720</v>
      </c>
      <c r="P32" s="25">
        <f>($D$32*N32)+(O32*$D$11)</f>
        <v>92.635599999999997</v>
      </c>
      <c r="R32" s="21">
        <v>2</v>
      </c>
      <c r="S32" s="22">
        <v>21420</v>
      </c>
      <c r="T32" s="25">
        <f>($D$32*R32)+(S32*$D$11)</f>
        <v>299.84159999999997</v>
      </c>
      <c r="V32" s="21">
        <v>3</v>
      </c>
      <c r="W32" s="22">
        <v>26630</v>
      </c>
      <c r="X32" s="25">
        <f>($D$32*V32)+(W32*$D$11)</f>
        <v>386.62239999999997</v>
      </c>
      <c r="AA32" s="22"/>
      <c r="AB32" s="25">
        <f>($D$32*Z32)+(AA32*$D$11)</f>
        <v>0</v>
      </c>
      <c r="AD32" s="21">
        <v>2</v>
      </c>
      <c r="AE32" s="22">
        <v>11400</v>
      </c>
      <c r="AF32" s="25">
        <f>($D$32*AD32)+(AE32*$D$11)</f>
        <v>184.81200000000001</v>
      </c>
      <c r="AH32" s="21">
        <v>1</v>
      </c>
      <c r="AI32" s="22">
        <v>5710</v>
      </c>
      <c r="AJ32" s="25">
        <f>($D$32*AH32)+(AI32*$D$11)</f>
        <v>92.520800000000008</v>
      </c>
      <c r="AL32" s="21">
        <v>1</v>
      </c>
      <c r="AM32" s="22">
        <v>5220</v>
      </c>
      <c r="AN32" s="25">
        <f>($D$32*AL32)+(AM32*$D$11)</f>
        <v>86.895600000000002</v>
      </c>
      <c r="AP32" s="21">
        <v>2</v>
      </c>
      <c r="AQ32" s="22">
        <v>6280</v>
      </c>
      <c r="AR32" s="25">
        <f>($D$32*AP32)+(AQ32*$D$11)</f>
        <v>126.03440000000001</v>
      </c>
      <c r="AT32" s="26">
        <f t="shared" si="0"/>
        <v>17</v>
      </c>
      <c r="AU32" s="26">
        <f t="shared" si="0"/>
        <v>110240</v>
      </c>
      <c r="AV32" s="27">
        <f t="shared" si="0"/>
        <v>1724.0452</v>
      </c>
    </row>
    <row r="33" spans="2:48" s="21" customFormat="1" x14ac:dyDescent="0.3">
      <c r="B33" s="32" t="s">
        <v>20</v>
      </c>
      <c r="D33" s="21">
        <f>D30*4</f>
        <v>35.96</v>
      </c>
      <c r="F33" s="24">
        <v>1</v>
      </c>
      <c r="G33" s="30">
        <v>1440</v>
      </c>
      <c r="H33" s="25">
        <f>($D$33*F33)+(G33*$D$11)</f>
        <v>52.491200000000006</v>
      </c>
      <c r="K33" s="22"/>
      <c r="L33" s="25">
        <f>($D$33*J33)+(K33*$D$11)</f>
        <v>0</v>
      </c>
      <c r="N33" s="21">
        <v>1</v>
      </c>
      <c r="O33" s="22">
        <v>27490</v>
      </c>
      <c r="P33" s="25">
        <f>($D$33*N33)+(O33*$D$11)</f>
        <v>351.54520000000002</v>
      </c>
      <c r="R33" s="21">
        <v>2</v>
      </c>
      <c r="S33" s="22">
        <v>18990</v>
      </c>
      <c r="T33" s="25">
        <f>($D$33*R33)+(S33*$D$11)</f>
        <v>289.92520000000002</v>
      </c>
      <c r="V33" s="21">
        <v>1</v>
      </c>
      <c r="W33" s="22">
        <v>8270</v>
      </c>
      <c r="X33" s="25">
        <f>($D$33*V33)+(W33*$D$11)</f>
        <v>130.89959999999999</v>
      </c>
      <c r="AA33" s="22"/>
      <c r="AB33" s="25">
        <f>($D$33*Z33)+(AA33*$D$11)</f>
        <v>0</v>
      </c>
      <c r="AE33" s="22"/>
      <c r="AF33" s="25">
        <f>($D$33*AD33)+(AE33*$D$11)</f>
        <v>0</v>
      </c>
      <c r="AI33" s="22"/>
      <c r="AJ33" s="25">
        <f>($D$33*AH33)+(AI33*$D$11)</f>
        <v>0</v>
      </c>
      <c r="AM33" s="22"/>
      <c r="AN33" s="25">
        <f>($D$33*AL33)+(AM33*$D$11)</f>
        <v>0</v>
      </c>
      <c r="AP33" s="21">
        <v>1</v>
      </c>
      <c r="AQ33" s="22">
        <v>144680</v>
      </c>
      <c r="AR33" s="25">
        <f>($D$33*AP33)+(AQ33*$D$11)</f>
        <v>1696.8864000000001</v>
      </c>
      <c r="AT33" s="26">
        <f t="shared" si="0"/>
        <v>6</v>
      </c>
      <c r="AU33" s="26">
        <f t="shared" si="0"/>
        <v>200870</v>
      </c>
      <c r="AV33" s="27">
        <f t="shared" si="0"/>
        <v>2521.7476000000001</v>
      </c>
    </row>
    <row r="34" spans="2:48" s="21" customFormat="1" x14ac:dyDescent="0.3">
      <c r="B34" s="33" t="s">
        <v>37</v>
      </c>
      <c r="D34" s="21">
        <f>D30</f>
        <v>8.99</v>
      </c>
      <c r="F34" s="24"/>
      <c r="G34" s="30"/>
      <c r="H34" s="25"/>
      <c r="K34" s="22"/>
      <c r="L34" s="25"/>
      <c r="O34" s="22"/>
      <c r="P34" s="25"/>
      <c r="S34" s="22"/>
      <c r="T34" s="25"/>
      <c r="V34" s="21">
        <v>6</v>
      </c>
      <c r="W34" s="22">
        <v>13780</v>
      </c>
      <c r="X34" s="25">
        <f>($D$34*V34)+(W34*$D$11)</f>
        <v>212.1344</v>
      </c>
      <c r="AA34" s="22"/>
      <c r="AB34" s="25">
        <f>($D$34*Z34)+(AA34*$D$11)</f>
        <v>0</v>
      </c>
      <c r="AE34" s="22"/>
      <c r="AF34" s="25">
        <f>($D$34*AD34)+(AE34*$D$11)</f>
        <v>0</v>
      </c>
      <c r="AI34" s="22"/>
      <c r="AJ34" s="25">
        <f>($D$34*AH34)+(AI34*$D$11)</f>
        <v>0</v>
      </c>
      <c r="AM34" s="22"/>
      <c r="AN34" s="25">
        <f>($D$34*AL34)+(AM34*$D$11)</f>
        <v>0</v>
      </c>
      <c r="AQ34" s="22"/>
      <c r="AR34" s="25">
        <f>($D$34*AP34)+(AQ34*$D$11)</f>
        <v>0</v>
      </c>
      <c r="AT34" s="26">
        <f t="shared" si="0"/>
        <v>6</v>
      </c>
      <c r="AU34" s="26">
        <f t="shared" si="0"/>
        <v>13780</v>
      </c>
      <c r="AV34" s="27">
        <f t="shared" si="0"/>
        <v>212.1344</v>
      </c>
    </row>
    <row r="35" spans="2:48" s="21" customFormat="1" x14ac:dyDescent="0.3">
      <c r="F35" s="29"/>
      <c r="G35" s="34"/>
      <c r="H35" s="25"/>
      <c r="K35" s="22"/>
      <c r="L35" s="25"/>
      <c r="O35" s="22"/>
      <c r="P35" s="25"/>
      <c r="S35" s="22"/>
      <c r="T35" s="25"/>
      <c r="W35" s="22"/>
      <c r="X35" s="25"/>
      <c r="AA35" s="22"/>
      <c r="AB35" s="25"/>
      <c r="AE35" s="22"/>
      <c r="AF35" s="25"/>
      <c r="AI35" s="22"/>
      <c r="AJ35" s="25"/>
      <c r="AM35" s="22"/>
      <c r="AN35" s="25"/>
      <c r="AQ35" s="22"/>
      <c r="AR35" s="25"/>
      <c r="AT35" s="26">
        <f t="shared" si="0"/>
        <v>0</v>
      </c>
      <c r="AU35" s="26">
        <f t="shared" si="0"/>
        <v>0</v>
      </c>
      <c r="AV35" s="27">
        <f t="shared" si="0"/>
        <v>0</v>
      </c>
    </row>
    <row r="36" spans="2:48" s="21" customFormat="1" x14ac:dyDescent="0.3">
      <c r="B36" s="21" t="s">
        <v>51</v>
      </c>
      <c r="D36" s="21">
        <v>125.86</v>
      </c>
      <c r="F36" s="29"/>
      <c r="G36" s="34"/>
      <c r="H36" s="25"/>
      <c r="K36" s="22"/>
      <c r="L36" s="25"/>
      <c r="O36" s="22"/>
      <c r="P36" s="25"/>
      <c r="R36" s="21">
        <v>1</v>
      </c>
      <c r="S36" s="22">
        <v>8800</v>
      </c>
      <c r="T36" s="25">
        <f>($D$36*R36)+(S36*$D$11)</f>
        <v>226.88400000000001</v>
      </c>
      <c r="W36" s="22"/>
      <c r="X36" s="25"/>
      <c r="AA36" s="22"/>
      <c r="AB36" s="25"/>
      <c r="AE36" s="22"/>
      <c r="AF36" s="25"/>
      <c r="AI36" s="22"/>
      <c r="AJ36" s="25"/>
      <c r="AM36" s="22"/>
      <c r="AN36" s="25"/>
      <c r="AQ36" s="22"/>
      <c r="AR36" s="25"/>
      <c r="AT36" s="26">
        <f t="shared" si="0"/>
        <v>1</v>
      </c>
      <c r="AU36" s="26">
        <f t="shared" si="0"/>
        <v>8800</v>
      </c>
      <c r="AV36" s="27">
        <f t="shared" si="0"/>
        <v>226.88400000000001</v>
      </c>
    </row>
    <row r="37" spans="2:48" s="21" customFormat="1" x14ac:dyDescent="0.3">
      <c r="B37" s="21" t="s">
        <v>21</v>
      </c>
      <c r="D37" s="21">
        <v>125.86</v>
      </c>
      <c r="F37" s="24">
        <v>1</v>
      </c>
      <c r="G37" s="30">
        <v>203000</v>
      </c>
      <c r="H37" s="25">
        <f>($D$37*F37)+(G37*$D$11)</f>
        <v>2456.3000000000002</v>
      </c>
      <c r="J37" s="21">
        <v>1</v>
      </c>
      <c r="K37" s="22">
        <v>150000</v>
      </c>
      <c r="L37" s="25">
        <f>($D$37*J37)+(K37*$D$11)</f>
        <v>1847.86</v>
      </c>
      <c r="O37" s="22"/>
      <c r="P37" s="25">
        <f>($D$37*N37)+(O37*$D$11)</f>
        <v>0</v>
      </c>
      <c r="R37" s="21">
        <v>1</v>
      </c>
      <c r="S37" s="22">
        <v>32000</v>
      </c>
      <c r="T37" s="25">
        <f>($D$37*R37)+(S37*$D$11)</f>
        <v>493.22</v>
      </c>
      <c r="W37" s="22"/>
      <c r="X37" s="25">
        <f>($D$37*V37)+(W37*$D$11)</f>
        <v>0</v>
      </c>
      <c r="AA37" s="22"/>
      <c r="AB37" s="25">
        <f>($D$37*Z37)+(AA37*$D$11)</f>
        <v>0</v>
      </c>
      <c r="AE37" s="22"/>
      <c r="AF37" s="25">
        <f>($D$37*AD37)+(AE37*$D$11)</f>
        <v>0</v>
      </c>
      <c r="AI37" s="22"/>
      <c r="AJ37" s="25">
        <f>($D$37*AH37)+(AI37*$D$11)</f>
        <v>0</v>
      </c>
      <c r="AM37" s="22"/>
      <c r="AN37" s="25">
        <f>($D$37*AL37)+(AM37*$D$11)</f>
        <v>0</v>
      </c>
      <c r="AP37" s="21">
        <v>2</v>
      </c>
      <c r="AQ37" s="22">
        <v>656000</v>
      </c>
      <c r="AR37" s="25">
        <f>($D$37*AP37)+(AQ37*$D$11)</f>
        <v>7782.6</v>
      </c>
      <c r="AT37" s="26">
        <f t="shared" si="0"/>
        <v>5</v>
      </c>
      <c r="AU37" s="26">
        <f t="shared" si="0"/>
        <v>1041000</v>
      </c>
      <c r="AV37" s="27">
        <f t="shared" si="0"/>
        <v>12579.98</v>
      </c>
    </row>
    <row r="38" spans="2:48" s="21" customFormat="1" x14ac:dyDescent="0.3">
      <c r="B38" s="21" t="s">
        <v>22</v>
      </c>
      <c r="D38" s="21">
        <v>125.86</v>
      </c>
      <c r="F38" s="24">
        <v>2</v>
      </c>
      <c r="G38" s="30">
        <v>9990</v>
      </c>
      <c r="H38" s="25">
        <f>($D$38*F38)+(G38*$D$11)</f>
        <v>366.40520000000004</v>
      </c>
      <c r="K38" s="22"/>
      <c r="L38" s="25">
        <f>($D$38*J38)+(K38*$D$11)</f>
        <v>0</v>
      </c>
      <c r="O38" s="22"/>
      <c r="P38" s="25">
        <f>($D$38*N38)+(O38*$D$11)</f>
        <v>0</v>
      </c>
      <c r="S38" s="22"/>
      <c r="T38" s="25">
        <f>($D$38*R38)+(S38*$D$11)</f>
        <v>0</v>
      </c>
      <c r="W38" s="22"/>
      <c r="X38" s="25">
        <f>($D$38*V38)+(W38*$D$11)</f>
        <v>0</v>
      </c>
      <c r="AA38" s="22"/>
      <c r="AB38" s="25">
        <f>($D$38*Z38)+(AA38*$D$11)</f>
        <v>0</v>
      </c>
      <c r="AE38" s="22"/>
      <c r="AF38" s="25">
        <f>($D$38*AD38)+(AE38*$D$11)</f>
        <v>0</v>
      </c>
      <c r="AI38" s="22"/>
      <c r="AJ38" s="25">
        <f>($D$38*AH38)+(AI38*$D$11)</f>
        <v>0</v>
      </c>
      <c r="AM38" s="22"/>
      <c r="AN38" s="25">
        <f>($D$38*AL38)+(AM38*$D$11)</f>
        <v>0</v>
      </c>
      <c r="AQ38" s="22"/>
      <c r="AR38" s="25">
        <f>($D$38*AP38)+(AQ38*$D$11)</f>
        <v>0</v>
      </c>
      <c r="AT38" s="26">
        <f t="shared" si="0"/>
        <v>2</v>
      </c>
      <c r="AU38" s="26">
        <f t="shared" si="0"/>
        <v>9990</v>
      </c>
      <c r="AV38" s="27">
        <f t="shared" si="0"/>
        <v>366.40520000000004</v>
      </c>
    </row>
    <row r="39" spans="2:48" s="21" customFormat="1" x14ac:dyDescent="0.3">
      <c r="F39" s="29"/>
      <c r="G39" s="34"/>
      <c r="H39" s="25"/>
      <c r="K39" s="22"/>
      <c r="L39" s="25"/>
      <c r="O39" s="22"/>
      <c r="P39" s="25"/>
      <c r="S39" s="22"/>
      <c r="T39" s="25"/>
      <c r="W39" s="22"/>
      <c r="X39" s="25"/>
      <c r="AA39" s="22"/>
      <c r="AB39" s="25"/>
      <c r="AE39" s="22"/>
      <c r="AF39" s="25"/>
      <c r="AI39" s="22"/>
      <c r="AJ39" s="25"/>
      <c r="AM39" s="22"/>
      <c r="AN39" s="25"/>
      <c r="AQ39" s="22"/>
      <c r="AR39" s="25"/>
      <c r="AT39" s="26">
        <f t="shared" si="0"/>
        <v>0</v>
      </c>
      <c r="AU39" s="26">
        <f t="shared" si="0"/>
        <v>0</v>
      </c>
      <c r="AV39" s="27">
        <f t="shared" si="0"/>
        <v>0</v>
      </c>
    </row>
    <row r="40" spans="2:48" s="21" customFormat="1" x14ac:dyDescent="0.3">
      <c r="B40" s="21" t="s">
        <v>23</v>
      </c>
      <c r="D40" s="21">
        <f>188.79</f>
        <v>188.79</v>
      </c>
      <c r="F40" s="24">
        <v>1</v>
      </c>
      <c r="G40" s="30">
        <v>4000</v>
      </c>
      <c r="H40" s="25">
        <f>($D$40*F40)+(G40*$D$11)</f>
        <v>234.70999999999998</v>
      </c>
      <c r="K40" s="22"/>
      <c r="L40" s="25">
        <f>($D$40*J40)+(K40*$D$11)</f>
        <v>0</v>
      </c>
      <c r="O40" s="22"/>
      <c r="P40" s="25">
        <f>($D$40*N40)+(O40*$D$11)</f>
        <v>0</v>
      </c>
      <c r="R40" s="21">
        <v>1</v>
      </c>
      <c r="S40" s="22">
        <v>17000</v>
      </c>
      <c r="T40" s="25">
        <f>($D$40*R40)+(S40*$D$11)</f>
        <v>383.95</v>
      </c>
      <c r="W40" s="22"/>
      <c r="X40" s="25">
        <f>($D$40*V40)+(W40*$D$11)</f>
        <v>0</v>
      </c>
      <c r="AA40" s="22"/>
      <c r="AB40" s="25">
        <f>($D$40*Z40)+(AA40*$D$11)</f>
        <v>0</v>
      </c>
      <c r="AE40" s="22"/>
      <c r="AF40" s="25">
        <f>($D$40*AD40)+(AE40*$D$11)</f>
        <v>0</v>
      </c>
      <c r="AI40" s="22"/>
      <c r="AJ40" s="25">
        <f>($D$40*AH40)+(AI40*$D$11)</f>
        <v>0</v>
      </c>
      <c r="AM40" s="22"/>
      <c r="AN40" s="25">
        <f>($D$40*AL40)+(AM40*$D$11)</f>
        <v>0</v>
      </c>
      <c r="AP40" s="21">
        <v>1</v>
      </c>
      <c r="AQ40" s="22">
        <v>4000</v>
      </c>
      <c r="AR40" s="25">
        <f>($D$40*AP40)+(AQ40*$D$11)</f>
        <v>234.70999999999998</v>
      </c>
      <c r="AT40" s="26">
        <f t="shared" si="0"/>
        <v>3</v>
      </c>
      <c r="AU40" s="26">
        <f t="shared" si="0"/>
        <v>25000</v>
      </c>
      <c r="AV40" s="27">
        <f t="shared" si="0"/>
        <v>853.36999999999989</v>
      </c>
    </row>
    <row r="41" spans="2:48" s="21" customFormat="1" x14ac:dyDescent="0.3">
      <c r="B41" s="21" t="s">
        <v>38</v>
      </c>
      <c r="D41" s="21">
        <f>D34*84</f>
        <v>755.16</v>
      </c>
      <c r="F41" s="24"/>
      <c r="G41" s="30"/>
      <c r="H41" s="25"/>
      <c r="K41" s="22"/>
      <c r="L41" s="25"/>
      <c r="O41" s="22"/>
      <c r="P41" s="25"/>
      <c r="S41" s="22"/>
      <c r="T41" s="25"/>
      <c r="V41" s="21">
        <v>1</v>
      </c>
      <c r="W41" s="22">
        <v>60000</v>
      </c>
      <c r="X41" s="25">
        <f>($D$41*V41)+(W41*$D$11)</f>
        <v>1443.96</v>
      </c>
      <c r="AA41" s="22"/>
      <c r="AB41" s="25">
        <f>($D$41*Z41)+(AA41*$D$11)</f>
        <v>0</v>
      </c>
      <c r="AE41" s="22"/>
      <c r="AF41" s="25">
        <f>($D$41*AD41)+(AE41*$D$11)</f>
        <v>0</v>
      </c>
      <c r="AI41" s="22"/>
      <c r="AJ41" s="25">
        <f>($D$41*AH41)+(AI41*$D$11)</f>
        <v>0</v>
      </c>
      <c r="AM41" s="22"/>
      <c r="AN41" s="25">
        <f>($D$41*AL41)+(AM41*$D$11)</f>
        <v>0</v>
      </c>
      <c r="AQ41" s="22"/>
      <c r="AR41" s="25">
        <f>($D$41*AP41)+(AQ41*$D$11)</f>
        <v>0</v>
      </c>
      <c r="AT41" s="26">
        <f t="shared" si="0"/>
        <v>1</v>
      </c>
      <c r="AU41" s="26">
        <f t="shared" si="0"/>
        <v>60000</v>
      </c>
      <c r="AV41" s="27">
        <f t="shared" si="0"/>
        <v>1443.96</v>
      </c>
    </row>
    <row r="42" spans="2:48" s="21" customFormat="1" x14ac:dyDescent="0.3">
      <c r="B42" s="21" t="s">
        <v>61</v>
      </c>
      <c r="D42" s="21">
        <v>188.79</v>
      </c>
      <c r="F42" s="24"/>
      <c r="G42" s="30"/>
      <c r="H42" s="25"/>
      <c r="K42" s="22"/>
      <c r="L42" s="25"/>
      <c r="N42" s="21">
        <v>1</v>
      </c>
      <c r="O42" s="22"/>
      <c r="P42" s="25">
        <f>($D$42*N42)+(O42*$D$11)</f>
        <v>188.79</v>
      </c>
      <c r="S42" s="22"/>
      <c r="T42" s="25"/>
      <c r="W42" s="22"/>
      <c r="AA42" s="22"/>
      <c r="AE42" s="22"/>
      <c r="AI42" s="22"/>
      <c r="AM42" s="22"/>
      <c r="AQ42" s="22"/>
      <c r="AT42" s="26">
        <f t="shared" si="0"/>
        <v>1</v>
      </c>
      <c r="AU42" s="26">
        <f t="shared" si="0"/>
        <v>0</v>
      </c>
      <c r="AV42" s="27">
        <f t="shared" si="0"/>
        <v>188.79</v>
      </c>
    </row>
    <row r="43" spans="2:48" s="21" customFormat="1" x14ac:dyDescent="0.3">
      <c r="F43" s="24"/>
      <c r="G43" s="30"/>
      <c r="H43" s="25"/>
      <c r="K43" s="22"/>
      <c r="L43" s="25"/>
      <c r="O43" s="22"/>
      <c r="P43" s="25"/>
      <c r="S43" s="22"/>
      <c r="T43" s="25"/>
      <c r="W43" s="22"/>
      <c r="AA43" s="22"/>
      <c r="AE43" s="22"/>
      <c r="AI43" s="22"/>
      <c r="AM43" s="22"/>
      <c r="AQ43" s="22"/>
      <c r="AT43" s="26">
        <f t="shared" si="0"/>
        <v>0</v>
      </c>
      <c r="AU43" s="26">
        <f t="shared" si="0"/>
        <v>0</v>
      </c>
      <c r="AV43" s="27">
        <f t="shared" si="0"/>
        <v>0</v>
      </c>
    </row>
    <row r="44" spans="2:48" s="21" customFormat="1" x14ac:dyDescent="0.3">
      <c r="F44" s="24"/>
      <c r="G44" s="30"/>
      <c r="H44" s="25"/>
      <c r="K44" s="22"/>
      <c r="L44" s="25"/>
      <c r="O44" s="22"/>
      <c r="P44" s="25"/>
      <c r="S44" s="22"/>
      <c r="T44" s="25"/>
      <c r="W44" s="22"/>
      <c r="AA44" s="22"/>
      <c r="AE44" s="22"/>
      <c r="AI44" s="22"/>
      <c r="AM44" s="22"/>
      <c r="AQ44" s="22"/>
      <c r="AT44" s="26">
        <f t="shared" si="0"/>
        <v>0</v>
      </c>
      <c r="AU44" s="26">
        <f t="shared" si="0"/>
        <v>0</v>
      </c>
      <c r="AV44" s="27">
        <f t="shared" si="0"/>
        <v>0</v>
      </c>
    </row>
    <row r="45" spans="2:48" s="21" customFormat="1" x14ac:dyDescent="0.3">
      <c r="B45" s="21" t="s">
        <v>39</v>
      </c>
      <c r="D45" s="21">
        <v>4.5199999999999997E-3</v>
      </c>
      <c r="F45" s="24"/>
      <c r="G45" s="30"/>
      <c r="H45" s="25"/>
      <c r="K45" s="22"/>
      <c r="L45" s="25"/>
      <c r="O45" s="22"/>
      <c r="P45" s="25"/>
      <c r="S45" s="22"/>
      <c r="T45" s="25"/>
      <c r="V45" s="21">
        <v>1</v>
      </c>
      <c r="W45" s="22">
        <v>4951000</v>
      </c>
      <c r="X45" s="35">
        <f>W45*D45</f>
        <v>22378.519999999997</v>
      </c>
      <c r="AA45" s="22"/>
      <c r="AB45" s="35">
        <f>AA45*H45</f>
        <v>0</v>
      </c>
      <c r="AE45" s="22"/>
      <c r="AF45" s="35">
        <f>AE45*L45</f>
        <v>0</v>
      </c>
      <c r="AI45" s="22"/>
      <c r="AJ45" s="35">
        <f>AI45*P45</f>
        <v>0</v>
      </c>
      <c r="AM45" s="22"/>
      <c r="AN45" s="35">
        <f>AM45*T45</f>
        <v>0</v>
      </c>
      <c r="AQ45" s="22"/>
      <c r="AR45" s="35">
        <f>AQ45*X45</f>
        <v>0</v>
      </c>
      <c r="AT45" s="26">
        <f>F45+J45+N45+R45+V45+Z45+AD45+AH45+AL45+AP45</f>
        <v>1</v>
      </c>
      <c r="AU45" s="26">
        <f>G45+K45+O45+S45+W45+AA45+AE45+AI45+AM45+AQ45</f>
        <v>4951000</v>
      </c>
      <c r="AV45" s="27">
        <f t="shared" si="0"/>
        <v>22378.519999999997</v>
      </c>
    </row>
    <row r="46" spans="2:48" s="21" customFormat="1" x14ac:dyDescent="0.3">
      <c r="B46" s="21" t="s">
        <v>40</v>
      </c>
      <c r="D46" s="21">
        <v>188.79</v>
      </c>
      <c r="F46" s="24"/>
      <c r="G46" s="30"/>
      <c r="H46" s="25"/>
      <c r="K46" s="22"/>
      <c r="L46" s="25"/>
      <c r="O46" s="22"/>
      <c r="P46" s="25"/>
      <c r="S46" s="22"/>
      <c r="T46" s="25"/>
      <c r="V46" s="21">
        <v>1</v>
      </c>
      <c r="W46" s="22"/>
      <c r="X46" s="25">
        <f>($D$46*V46)+(W46*$D$11)</f>
        <v>188.79</v>
      </c>
      <c r="AA46" s="22"/>
      <c r="AB46" s="25">
        <f>($D$46*Z46)+(AA46*$D$11)</f>
        <v>0</v>
      </c>
      <c r="AE46" s="22"/>
      <c r="AF46" s="25">
        <f>($D$46*AD46)+(AE46*$D$11)</f>
        <v>0</v>
      </c>
      <c r="AI46" s="22"/>
      <c r="AJ46" s="25">
        <f>($D$46*AH46)+(AI46*$D$11)</f>
        <v>0</v>
      </c>
      <c r="AM46" s="22"/>
      <c r="AN46" s="25">
        <f>($D$46*AL46)+(AM46*$D$11)</f>
        <v>0</v>
      </c>
      <c r="AQ46" s="22"/>
      <c r="AR46" s="25">
        <f>($D$46*AP46)+(AQ46*$D$11)</f>
        <v>0</v>
      </c>
      <c r="AT46" s="26">
        <f t="shared" si="0"/>
        <v>1</v>
      </c>
      <c r="AU46" s="26">
        <f t="shared" si="0"/>
        <v>0</v>
      </c>
      <c r="AV46" s="27">
        <f t="shared" si="0"/>
        <v>188.79</v>
      </c>
    </row>
    <row r="47" spans="2:48" s="21" customFormat="1" x14ac:dyDescent="0.3">
      <c r="B47" s="21" t="s">
        <v>41</v>
      </c>
      <c r="F47" s="24"/>
      <c r="G47" s="30"/>
      <c r="H47" s="25"/>
      <c r="K47" s="22"/>
      <c r="L47" s="25"/>
      <c r="O47" s="22"/>
      <c r="P47" s="25"/>
      <c r="S47" s="22"/>
      <c r="T47" s="25"/>
      <c r="V47" s="21">
        <v>1</v>
      </c>
      <c r="W47" s="22"/>
      <c r="AA47" s="22"/>
      <c r="AE47" s="22"/>
      <c r="AI47" s="22"/>
      <c r="AM47" s="22"/>
      <c r="AQ47" s="22"/>
      <c r="AT47" s="26">
        <f t="shared" si="0"/>
        <v>1</v>
      </c>
      <c r="AU47" s="26">
        <f t="shared" si="0"/>
        <v>0</v>
      </c>
      <c r="AV47" s="27">
        <f t="shared" si="0"/>
        <v>0</v>
      </c>
    </row>
    <row r="48" spans="2:48" s="21" customFormat="1" x14ac:dyDescent="0.3">
      <c r="B48" s="21" t="s">
        <v>2</v>
      </c>
      <c r="D48" s="21">
        <v>4.5199999999999997E-3</v>
      </c>
      <c r="F48" s="24"/>
      <c r="G48" s="30"/>
      <c r="H48" s="25"/>
      <c r="K48" s="22"/>
      <c r="L48" s="25"/>
      <c r="O48" s="22"/>
      <c r="P48" s="25"/>
      <c r="S48" s="22"/>
      <c r="T48" s="25"/>
      <c r="W48" s="22"/>
      <c r="AA48" s="22"/>
      <c r="AE48" s="22"/>
      <c r="AI48" s="22"/>
      <c r="AL48" s="21">
        <v>1</v>
      </c>
      <c r="AM48" s="22">
        <v>153100</v>
      </c>
      <c r="AN48" s="35">
        <f>AM48*D48</f>
        <v>692.01199999999994</v>
      </c>
      <c r="AQ48" s="22"/>
      <c r="AT48" s="26">
        <f t="shared" ref="AT48:AV51" si="1">F48+J48+N48+R48+V48+Z48+AD48+AH48+AL48+AP48</f>
        <v>1</v>
      </c>
      <c r="AU48" s="26">
        <f t="shared" si="1"/>
        <v>153100</v>
      </c>
      <c r="AV48" s="27">
        <f t="shared" si="1"/>
        <v>692.01199999999994</v>
      </c>
    </row>
    <row r="49" spans="1:48" s="21" customFormat="1" x14ac:dyDescent="0.3">
      <c r="F49" s="24"/>
      <c r="G49" s="30"/>
      <c r="H49" s="25"/>
      <c r="K49" s="22"/>
      <c r="L49" s="25"/>
      <c r="O49" s="22"/>
      <c r="P49" s="25"/>
      <c r="S49" s="22"/>
      <c r="T49" s="25"/>
      <c r="W49" s="22"/>
      <c r="AA49" s="22"/>
      <c r="AE49" s="22"/>
      <c r="AI49" s="22"/>
      <c r="AM49" s="22"/>
      <c r="AQ49" s="22"/>
      <c r="AT49" s="26">
        <f t="shared" si="1"/>
        <v>0</v>
      </c>
      <c r="AU49" s="26">
        <f t="shared" si="1"/>
        <v>0</v>
      </c>
      <c r="AV49" s="27">
        <f t="shared" si="1"/>
        <v>0</v>
      </c>
    </row>
    <row r="50" spans="1:48" s="21" customFormat="1" x14ac:dyDescent="0.3">
      <c r="F50" s="24"/>
      <c r="G50" s="30"/>
      <c r="H50" s="25"/>
      <c r="K50" s="22"/>
      <c r="L50" s="25"/>
      <c r="O50" s="22"/>
      <c r="P50" s="25"/>
      <c r="S50" s="22"/>
      <c r="T50" s="25"/>
      <c r="W50" s="22"/>
      <c r="AA50" s="22"/>
      <c r="AI50" s="22"/>
      <c r="AM50" s="22"/>
      <c r="AQ50" s="22"/>
      <c r="AT50" s="26">
        <f t="shared" si="1"/>
        <v>0</v>
      </c>
      <c r="AU50" s="26">
        <f t="shared" si="1"/>
        <v>0</v>
      </c>
      <c r="AV50" s="27">
        <f t="shared" si="1"/>
        <v>0</v>
      </c>
    </row>
    <row r="51" spans="1:48" s="21" customFormat="1" x14ac:dyDescent="0.3">
      <c r="H51" s="25"/>
      <c r="K51" s="22"/>
      <c r="L51" s="25"/>
      <c r="O51" s="22"/>
      <c r="P51" s="25"/>
      <c r="S51" s="22"/>
      <c r="T51" s="25"/>
      <c r="W51" s="22"/>
      <c r="AA51" s="22"/>
      <c r="AI51" s="22"/>
      <c r="AM51" s="22"/>
      <c r="AQ51" s="22"/>
      <c r="AT51" s="26">
        <f t="shared" si="1"/>
        <v>0</v>
      </c>
      <c r="AU51" s="26">
        <f t="shared" si="1"/>
        <v>0</v>
      </c>
      <c r="AV51" s="27">
        <f t="shared" si="1"/>
        <v>0</v>
      </c>
    </row>
    <row r="52" spans="1:48" s="21" customFormat="1" x14ac:dyDescent="0.3">
      <c r="B52" s="21" t="s">
        <v>24</v>
      </c>
      <c r="H52" s="25"/>
      <c r="K52" s="22"/>
      <c r="L52" s="25"/>
      <c r="O52" s="22"/>
      <c r="P52" s="25"/>
      <c r="S52" s="22"/>
      <c r="T52" s="25"/>
      <c r="W52" s="22"/>
      <c r="AA52" s="22"/>
      <c r="AI52" s="22"/>
      <c r="AM52" s="22"/>
      <c r="AQ52" s="22"/>
    </row>
    <row r="53" spans="1:48" s="21" customFormat="1" x14ac:dyDescent="0.3">
      <c r="H53" s="25"/>
      <c r="K53" s="22"/>
      <c r="L53" s="25"/>
      <c r="O53" s="22"/>
      <c r="S53" s="22"/>
      <c r="W53" s="22"/>
      <c r="AA53" s="22"/>
      <c r="AI53" s="22"/>
      <c r="AM53" s="22"/>
      <c r="AQ53" s="22"/>
    </row>
    <row r="54" spans="1:48" s="21" customFormat="1" x14ac:dyDescent="0.3">
      <c r="F54" s="39">
        <f>SUM(F13:F53)</f>
        <v>3883</v>
      </c>
      <c r="G54" s="39">
        <f>SUM(G13:G53)</f>
        <v>14486430</v>
      </c>
      <c r="H54" s="25">
        <f>SUM(H13:H51)</f>
        <v>204318.40640000001</v>
      </c>
      <c r="J54" s="22">
        <f>SUM(J12:J53)</f>
        <v>1943</v>
      </c>
      <c r="K54" s="22">
        <f>SUM(K12:K53)</f>
        <v>6733430</v>
      </c>
      <c r="L54" s="25">
        <f>SUM(L13:L53)</f>
        <v>95126.056400000001</v>
      </c>
      <c r="N54" s="22">
        <f>SUM(N12:N53)</f>
        <v>1987</v>
      </c>
      <c r="O54" s="22">
        <f>SUM(O12:O53)</f>
        <v>8102420</v>
      </c>
      <c r="P54" s="25">
        <f>SUM(P13:P53)</f>
        <v>112394.7116</v>
      </c>
      <c r="R54" s="22">
        <f>SUM(R12:R53)</f>
        <v>2498</v>
      </c>
      <c r="S54" s="22">
        <f>SUM(S12:S53)</f>
        <v>8764230</v>
      </c>
      <c r="T54" s="25">
        <f>SUM(T13:T53)</f>
        <v>123973.90040000001</v>
      </c>
      <c r="V54" s="22">
        <f>SUM(V12:V53)</f>
        <v>1687</v>
      </c>
      <c r="W54" s="22">
        <f>SUM(W12:W53)</f>
        <v>11241850</v>
      </c>
      <c r="X54" s="25">
        <f>SUM(X13:X53)</f>
        <v>111282.928</v>
      </c>
      <c r="Z54" s="22">
        <f>SUM(Z12:Z53)</f>
        <v>403</v>
      </c>
      <c r="AA54" s="22">
        <f>SUM(AA12:AA53)</f>
        <v>1504160</v>
      </c>
      <c r="AB54" s="25">
        <f>SUM(AB13:AB53)</f>
        <v>21056.156800000001</v>
      </c>
      <c r="AD54" s="22">
        <f>SUM(AD12:AD53)</f>
        <v>669</v>
      </c>
      <c r="AE54" s="22">
        <f>SUM(AE12:AE53)</f>
        <v>2195760</v>
      </c>
      <c r="AF54" s="25">
        <f>SUM(AF13:AF53)</f>
        <v>31415.834800000001</v>
      </c>
      <c r="AH54" s="22">
        <f>SUM(AH12:AH53)</f>
        <v>908</v>
      </c>
      <c r="AI54" s="22">
        <f>SUM(AI12:AI53)</f>
        <v>3357970</v>
      </c>
      <c r="AJ54" s="25">
        <f>SUM(AJ13:AJ53)</f>
        <v>47050.465600000003</v>
      </c>
      <c r="AL54" s="22">
        <f>SUM(AL12:AL53)</f>
        <v>403</v>
      </c>
      <c r="AM54" s="22">
        <f>SUM(AM12:AM53)</f>
        <v>1836330</v>
      </c>
      <c r="AN54" s="25">
        <f>SUM(AN13:AN53)</f>
        <v>23687.0124</v>
      </c>
      <c r="AP54" s="22">
        <f>SUM(AP12:AP53)</f>
        <v>2287</v>
      </c>
      <c r="AQ54" s="22">
        <f>SUM(AQ12:AQ53)</f>
        <v>7589188</v>
      </c>
      <c r="AR54" s="25">
        <f>SUM(AR13:AR53)</f>
        <v>108547.09824000001</v>
      </c>
      <c r="AT54" s="26">
        <f>SUM(AT13:AT52)</f>
        <v>16668</v>
      </c>
      <c r="AU54" s="26">
        <f>SUM(AU13:AU52)</f>
        <v>65811768</v>
      </c>
      <c r="AV54" s="26">
        <f>SUM(AV13:AV52)</f>
        <v>878852.57063999993</v>
      </c>
    </row>
    <row r="55" spans="1:48" s="21" customFormat="1" x14ac:dyDescent="0.3">
      <c r="K55" s="22"/>
      <c r="L55" s="25"/>
      <c r="O55" s="22"/>
      <c r="S55" s="22"/>
      <c r="W55" s="22"/>
      <c r="AA55" s="22"/>
      <c r="AI55" s="22"/>
      <c r="AM55" s="22"/>
      <c r="AQ55" s="22"/>
      <c r="AT55" s="26">
        <f>F54+J54+N54+R54+V54+AD54+AH54+AL54+AP54+Z54</f>
        <v>16668</v>
      </c>
      <c r="AU55" s="26">
        <f>G54+K54+O54+S54+W54+AE54+AI54+AM54+AQ54+AA54</f>
        <v>65811768</v>
      </c>
      <c r="AV55" s="26">
        <f>H54+L54+P54+T54+X54+AF54+AJ54+AN54+AR54+AB54</f>
        <v>878852.57063999982</v>
      </c>
    </row>
    <row r="56" spans="1:48" s="21" customFormat="1" x14ac:dyDescent="0.3">
      <c r="K56" s="22"/>
      <c r="O56" s="22"/>
      <c r="S56" s="22"/>
      <c r="W56" s="22"/>
      <c r="AA56" s="22"/>
      <c r="AI56" s="22"/>
      <c r="AM56" s="22"/>
      <c r="AQ56" s="22"/>
      <c r="AT56" s="26">
        <f>AT54-AT55</f>
        <v>0</v>
      </c>
      <c r="AU56" s="26">
        <f>AU54-AU55</f>
        <v>0</v>
      </c>
      <c r="AV56" s="26">
        <f>AV54-AV55</f>
        <v>0</v>
      </c>
    </row>
    <row r="57" spans="1:48" s="21" customFormat="1" x14ac:dyDescent="0.3">
      <c r="K57" s="22"/>
      <c r="O57" s="22"/>
      <c r="S57" s="22"/>
      <c r="W57" s="22"/>
      <c r="AA57" s="22"/>
      <c r="AI57" s="22"/>
      <c r="AM57" s="22"/>
      <c r="AQ57" s="22"/>
    </row>
    <row r="58" spans="1:48" s="21" customFormat="1" x14ac:dyDescent="0.3">
      <c r="A58" s="21" t="s">
        <v>8</v>
      </c>
      <c r="K58" s="22"/>
      <c r="O58" s="22"/>
      <c r="S58" s="22"/>
      <c r="W58" s="22"/>
      <c r="AA58" s="22"/>
      <c r="AI58" s="22"/>
      <c r="AM58" s="22"/>
      <c r="AQ58" s="22"/>
    </row>
    <row r="59" spans="1:48" s="21" customFormat="1" x14ac:dyDescent="0.3">
      <c r="B59" s="21" t="s">
        <v>29</v>
      </c>
      <c r="F59" s="21">
        <f>F61-F60</f>
        <v>608</v>
      </c>
      <c r="J59" s="21" t="s">
        <v>42</v>
      </c>
      <c r="K59" s="22"/>
      <c r="N59" s="21">
        <f>N61-N60</f>
        <v>498</v>
      </c>
      <c r="O59" s="22"/>
      <c r="R59" s="21">
        <f>R61-R60</f>
        <v>50</v>
      </c>
      <c r="S59" s="22"/>
      <c r="V59" s="21">
        <f>V61-V60</f>
        <v>100</v>
      </c>
      <c r="W59" s="22"/>
      <c r="Z59" s="21">
        <f>Z61-Z60</f>
        <v>67</v>
      </c>
      <c r="AA59" s="22"/>
      <c r="AD59" s="21" t="s">
        <v>42</v>
      </c>
      <c r="AH59" s="21">
        <f>AH61-AH60</f>
        <v>5</v>
      </c>
      <c r="AI59" s="22"/>
      <c r="AL59" s="22">
        <f>AL61-AL60</f>
        <v>234</v>
      </c>
      <c r="AM59" s="22"/>
      <c r="AP59" s="22">
        <f>AP61-AP60</f>
        <v>742</v>
      </c>
      <c r="AQ59" s="22"/>
      <c r="AU59" s="21">
        <f>SUM(F59:AT59)</f>
        <v>2304</v>
      </c>
    </row>
    <row r="60" spans="1:48" s="21" customFormat="1" x14ac:dyDescent="0.3">
      <c r="B60" s="21" t="s">
        <v>30</v>
      </c>
      <c r="F60" s="21">
        <v>2</v>
      </c>
      <c r="K60" s="22"/>
      <c r="N60" s="21">
        <v>11</v>
      </c>
      <c r="O60" s="22"/>
      <c r="R60" s="21">
        <v>1</v>
      </c>
      <c r="S60" s="22"/>
      <c r="V60" s="21">
        <v>4</v>
      </c>
      <c r="W60" s="22"/>
      <c r="AA60" s="22"/>
      <c r="AI60" s="22"/>
      <c r="AL60" s="22">
        <v>2</v>
      </c>
      <c r="AM60" s="22"/>
      <c r="AP60" s="22">
        <v>2</v>
      </c>
      <c r="AQ60" s="22"/>
      <c r="AU60" s="21">
        <f t="shared" ref="AU60" si="2">SUM(F60:AT60)</f>
        <v>22</v>
      </c>
    </row>
    <row r="61" spans="1:48" s="21" customFormat="1" x14ac:dyDescent="0.3">
      <c r="B61" s="21" t="s">
        <v>28</v>
      </c>
      <c r="F61" s="21">
        <v>610</v>
      </c>
      <c r="K61" s="22"/>
      <c r="N61" s="21">
        <v>509</v>
      </c>
      <c r="O61" s="22"/>
      <c r="R61" s="21">
        <v>51</v>
      </c>
      <c r="S61" s="22"/>
      <c r="V61" s="21">
        <v>104</v>
      </c>
      <c r="W61" s="22"/>
      <c r="Z61" s="21">
        <v>67</v>
      </c>
      <c r="AA61" s="22"/>
      <c r="AH61" s="21">
        <v>5</v>
      </c>
      <c r="AI61" s="22"/>
      <c r="AL61" s="22">
        <v>236</v>
      </c>
      <c r="AM61" s="22"/>
      <c r="AP61" s="22">
        <v>744</v>
      </c>
      <c r="AQ61" s="22"/>
      <c r="AU61" s="21">
        <f>SUM(F61:AT61)</f>
        <v>2326</v>
      </c>
    </row>
    <row r="62" spans="1:48" s="21" customFormat="1" x14ac:dyDescent="0.3">
      <c r="K62" s="22"/>
      <c r="O62" s="22"/>
      <c r="S62" s="22"/>
      <c r="V62" s="21" t="s">
        <v>73</v>
      </c>
      <c r="W62" s="22"/>
      <c r="AA62" s="22"/>
      <c r="AI62" s="22"/>
      <c r="AM62" s="22"/>
      <c r="AQ62" s="22"/>
    </row>
    <row r="63" spans="1:48" s="21" customFormat="1" x14ac:dyDescent="0.3">
      <c r="K63" s="22"/>
      <c r="O63" s="22"/>
      <c r="S63" s="22"/>
      <c r="W63" s="22"/>
      <c r="AA63" s="22"/>
      <c r="AI63" s="22"/>
      <c r="AM63" s="22"/>
      <c r="AQ63" s="22"/>
    </row>
    <row r="64" spans="1:48" s="21" customFormat="1" x14ac:dyDescent="0.3">
      <c r="A64" s="21" t="s">
        <v>9</v>
      </c>
      <c r="G64" s="21">
        <v>1190</v>
      </c>
      <c r="K64" s="22"/>
      <c r="O64" s="36">
        <v>730</v>
      </c>
      <c r="S64" s="22">
        <v>53040</v>
      </c>
      <c r="W64" s="22" t="s">
        <v>42</v>
      </c>
      <c r="AA64" s="22">
        <v>52850</v>
      </c>
      <c r="AI64" s="22">
        <v>10</v>
      </c>
      <c r="AM64" s="22"/>
      <c r="AQ64" s="22">
        <v>1380</v>
      </c>
      <c r="AU64" s="21">
        <f>SUM(F64:AT64)</f>
        <v>109200</v>
      </c>
    </row>
    <row r="65" spans="1:43" s="21" customFormat="1" x14ac:dyDescent="0.3">
      <c r="K65" s="22"/>
      <c r="O65" s="22"/>
      <c r="S65" s="22"/>
      <c r="W65" s="22"/>
      <c r="AA65" s="22"/>
      <c r="AI65" s="22"/>
      <c r="AM65" s="22"/>
      <c r="AQ65" s="22"/>
    </row>
    <row r="66" spans="1:43" s="21" customFormat="1" x14ac:dyDescent="0.3">
      <c r="K66" s="22"/>
      <c r="O66" s="22"/>
      <c r="S66" s="22"/>
      <c r="W66" s="22"/>
      <c r="AA66" s="22"/>
      <c r="AI66" s="22"/>
      <c r="AM66" s="22"/>
      <c r="AQ66" s="22"/>
    </row>
    <row r="67" spans="1:43" s="21" customFormat="1" x14ac:dyDescent="0.3">
      <c r="K67" s="22"/>
      <c r="O67" s="22"/>
      <c r="S67" s="22"/>
      <c r="W67" s="22"/>
      <c r="AA67" s="22"/>
      <c r="AI67" s="22"/>
      <c r="AM67" s="22"/>
      <c r="AQ67" s="22"/>
    </row>
    <row r="68" spans="1:43" s="21" customFormat="1" x14ac:dyDescent="0.3">
      <c r="K68" s="22"/>
      <c r="O68" s="22"/>
      <c r="S68" s="22"/>
      <c r="W68" s="22"/>
      <c r="AA68" s="22"/>
      <c r="AI68" s="22"/>
      <c r="AM68" s="22"/>
      <c r="AQ68" s="22"/>
    </row>
    <row r="69" spans="1:43" s="21" customFormat="1" x14ac:dyDescent="0.3">
      <c r="A69" s="21" t="s">
        <v>0</v>
      </c>
      <c r="D69" s="21">
        <v>4.5199999999999997E-3</v>
      </c>
      <c r="K69" s="22"/>
      <c r="O69" s="22"/>
      <c r="S69" s="22"/>
      <c r="W69" s="22"/>
      <c r="AA69" s="22"/>
      <c r="AI69" s="22"/>
      <c r="AM69" s="22"/>
      <c r="AQ69" s="22"/>
    </row>
    <row r="70" spans="1:43" s="21" customFormat="1" x14ac:dyDescent="0.3">
      <c r="C70" s="21" t="s">
        <v>1</v>
      </c>
      <c r="K70" s="22"/>
      <c r="O70" s="22"/>
      <c r="S70" s="22"/>
      <c r="W70" s="22"/>
      <c r="AA70" s="22"/>
      <c r="AI70" s="22"/>
      <c r="AM70" s="22"/>
      <c r="AQ70" s="22"/>
    </row>
    <row r="71" spans="1:43" s="21" customFormat="1" x14ac:dyDescent="0.3">
      <c r="C71" s="21" t="s">
        <v>2</v>
      </c>
      <c r="K71" s="22"/>
      <c r="O71" s="22"/>
      <c r="S71" s="22"/>
      <c r="W71" s="22"/>
      <c r="AA71" s="22"/>
      <c r="AI71" s="22"/>
      <c r="AM71" s="22"/>
      <c r="AQ71" s="22"/>
    </row>
    <row r="72" spans="1:43" x14ac:dyDescent="0.3">
      <c r="C72" t="s">
        <v>3</v>
      </c>
    </row>
    <row r="73" spans="1:43" x14ac:dyDescent="0.3">
      <c r="C73" t="s">
        <v>4</v>
      </c>
    </row>
  </sheetData>
  <mergeCells count="1">
    <mergeCell ref="F6:AR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AV73"/>
  <sheetViews>
    <sheetView topLeftCell="A7" zoomScale="115" zoomScaleNormal="115" workbookViewId="0">
      <pane xSplit="4" ySplit="5" topLeftCell="AH51" activePane="bottomRight" state="frozen"/>
      <selection activeCell="A7" sqref="A7"/>
      <selection pane="topRight" activeCell="E7" sqref="E7"/>
      <selection pane="bottomLeft" activeCell="A12" sqref="A12"/>
      <selection pane="bottomRight" activeCell="AU64" sqref="AU64"/>
    </sheetView>
  </sheetViews>
  <sheetFormatPr defaultRowHeight="15.6" x14ac:dyDescent="0.3"/>
  <cols>
    <col min="1" max="1" width="3.296875" customWidth="1"/>
    <col min="7" max="7" width="15.19921875" bestFit="1" customWidth="1"/>
    <col min="8" max="8" width="12.09765625" bestFit="1" customWidth="1"/>
    <col min="11" max="11" width="12.8984375" style="10" bestFit="1" customWidth="1"/>
    <col min="12" max="12" width="14.69921875" bestFit="1" customWidth="1"/>
    <col min="15" max="15" width="12.8984375" style="10" bestFit="1" customWidth="1"/>
    <col min="16" max="16" width="12.3984375" bestFit="1" customWidth="1"/>
    <col min="19" max="19" width="14" style="10" bestFit="1" customWidth="1"/>
    <col min="20" max="20" width="12.3984375" bestFit="1" customWidth="1"/>
    <col min="23" max="23" width="13.69921875" style="10" bestFit="1" customWidth="1"/>
    <col min="24" max="24" width="12.09765625" bestFit="1" customWidth="1"/>
    <col min="27" max="27" width="12.59765625" style="10" bestFit="1" customWidth="1"/>
    <col min="28" max="28" width="11.09765625" bestFit="1" customWidth="1"/>
    <col min="31" max="31" width="12.59765625" bestFit="1" customWidth="1"/>
    <col min="32" max="32" width="11.09765625" bestFit="1" customWidth="1"/>
    <col min="35" max="35" width="12.59765625" style="10" bestFit="1" customWidth="1"/>
    <col min="36" max="36" width="11.09765625" bestFit="1" customWidth="1"/>
    <col min="39" max="39" width="12.59765625" style="10" bestFit="1" customWidth="1"/>
    <col min="40" max="40" width="11.09765625" bestFit="1" customWidth="1"/>
    <col min="43" max="43" width="12.59765625" style="10" bestFit="1" customWidth="1"/>
    <col min="44" max="44" width="12.09765625" bestFit="1" customWidth="1"/>
    <col min="47" max="47" width="11.09765625" bestFit="1" customWidth="1"/>
    <col min="48" max="48" width="12.09765625" bestFit="1" customWidth="1"/>
  </cols>
  <sheetData>
    <row r="6" spans="1:48" x14ac:dyDescent="0.3">
      <c r="F6" s="88" t="s">
        <v>6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</row>
    <row r="7" spans="1:48" x14ac:dyDescent="0.3">
      <c r="F7">
        <v>1</v>
      </c>
      <c r="J7">
        <v>2</v>
      </c>
      <c r="N7">
        <v>3</v>
      </c>
      <c r="R7">
        <v>4</v>
      </c>
      <c r="V7">
        <v>5</v>
      </c>
      <c r="Z7">
        <v>6</v>
      </c>
      <c r="AD7">
        <v>7</v>
      </c>
      <c r="AH7">
        <v>8</v>
      </c>
      <c r="AL7">
        <v>9</v>
      </c>
      <c r="AP7">
        <v>10</v>
      </c>
    </row>
    <row r="8" spans="1:48" s="21" customFormat="1" x14ac:dyDescent="0.3">
      <c r="K8" s="22"/>
      <c r="O8" s="22"/>
      <c r="S8" s="22"/>
      <c r="W8" s="22"/>
      <c r="AA8" s="22"/>
      <c r="AI8" s="22"/>
      <c r="AM8" s="22"/>
      <c r="AQ8" s="22"/>
    </row>
    <row r="9" spans="1:48" s="21" customFormat="1" x14ac:dyDescent="0.3">
      <c r="A9" s="21" t="s">
        <v>7</v>
      </c>
      <c r="F9" s="21" t="s">
        <v>81</v>
      </c>
      <c r="J9" s="21" t="s">
        <v>82</v>
      </c>
      <c r="K9" s="22"/>
      <c r="N9" s="21" t="s">
        <v>83</v>
      </c>
      <c r="O9" s="22"/>
      <c r="R9" s="38" t="s">
        <v>84</v>
      </c>
      <c r="S9" s="22"/>
      <c r="V9" s="21" t="s">
        <v>85</v>
      </c>
      <c r="W9" s="22"/>
      <c r="Z9" s="21" t="s">
        <v>81</v>
      </c>
      <c r="AA9" s="22"/>
      <c r="AD9" s="21" t="s">
        <v>82</v>
      </c>
      <c r="AH9" s="21" t="s">
        <v>82</v>
      </c>
      <c r="AI9" s="22"/>
      <c r="AL9" s="21" t="s">
        <v>83</v>
      </c>
      <c r="AM9" s="22"/>
      <c r="AP9" s="21" t="s">
        <v>86</v>
      </c>
      <c r="AQ9" s="22"/>
    </row>
    <row r="10" spans="1:48" s="23" customFormat="1" x14ac:dyDescent="0.3"/>
    <row r="11" spans="1:48" s="21" customFormat="1" x14ac:dyDescent="0.3">
      <c r="A11" s="21" t="s">
        <v>5</v>
      </c>
      <c r="D11" s="21">
        <v>1.1480000000000001E-2</v>
      </c>
      <c r="K11" s="22"/>
      <c r="O11" s="22"/>
      <c r="S11" s="22"/>
      <c r="W11" s="22"/>
      <c r="AA11" s="22"/>
      <c r="AI11" s="22"/>
      <c r="AM11" s="22"/>
      <c r="AQ11" s="22"/>
    </row>
    <row r="12" spans="1:48" s="21" customFormat="1" x14ac:dyDescent="0.3">
      <c r="K12" s="22"/>
      <c r="O12" s="22"/>
      <c r="S12" s="22"/>
      <c r="W12" s="22"/>
      <c r="AA12" s="22"/>
      <c r="AI12" s="22"/>
      <c r="AM12" s="22"/>
      <c r="AQ12" s="22"/>
    </row>
    <row r="13" spans="1:48" s="21" customFormat="1" x14ac:dyDescent="0.3">
      <c r="B13" s="21" t="s">
        <v>10</v>
      </c>
      <c r="D13" s="21">
        <v>12.59</v>
      </c>
      <c r="F13" s="24">
        <v>13</v>
      </c>
      <c r="G13" s="24">
        <v>50100</v>
      </c>
      <c r="H13" s="25">
        <f>($D$13*F13)+(G13*$D$11)</f>
        <v>738.81799999999998</v>
      </c>
      <c r="J13" s="21">
        <v>3</v>
      </c>
      <c r="K13" s="22">
        <v>7190</v>
      </c>
      <c r="L13" s="25">
        <f>($D$13*J13)+(K13*$D$11)</f>
        <v>120.3112</v>
      </c>
      <c r="N13" s="21">
        <v>25</v>
      </c>
      <c r="O13" s="22">
        <v>169340</v>
      </c>
      <c r="P13" s="25">
        <f>($D$13*N13)+(O13*$D$11)</f>
        <v>2258.7732000000001</v>
      </c>
      <c r="R13" s="21">
        <v>8</v>
      </c>
      <c r="S13" s="22">
        <v>48610</v>
      </c>
      <c r="T13" s="25">
        <f>($D$13*R13)+(S13*$D$11)</f>
        <v>658.76280000000008</v>
      </c>
      <c r="V13" s="21">
        <v>3</v>
      </c>
      <c r="W13" s="22">
        <v>205550</v>
      </c>
      <c r="X13" s="25">
        <f>($D$13*V13)+(W13*$D$11)</f>
        <v>2397.4839999999999</v>
      </c>
      <c r="Z13" s="21">
        <v>3</v>
      </c>
      <c r="AA13" s="22">
        <v>12500</v>
      </c>
      <c r="AB13" s="25">
        <f>($D$13*Z13)+(AA13*$D$11)</f>
        <v>181.26999999999998</v>
      </c>
      <c r="AD13" s="21">
        <v>3</v>
      </c>
      <c r="AE13" s="21">
        <v>25080</v>
      </c>
      <c r="AF13" s="25">
        <f>($D$13*AD13)+(AE13*$D$11)</f>
        <v>325.6884</v>
      </c>
      <c r="AH13" s="21">
        <v>8</v>
      </c>
      <c r="AI13" s="22">
        <v>52560</v>
      </c>
      <c r="AJ13" s="25">
        <f>($D$13*AH13)+(AI13*$D$11)</f>
        <v>704.10880000000009</v>
      </c>
      <c r="AL13" s="21">
        <v>1</v>
      </c>
      <c r="AM13" s="22">
        <v>10930</v>
      </c>
      <c r="AN13" s="25">
        <f>($D$13*AL13)+(AM13*$D$11)</f>
        <v>138.06640000000002</v>
      </c>
      <c r="AP13" s="21">
        <v>14</v>
      </c>
      <c r="AQ13" s="22">
        <v>101790</v>
      </c>
      <c r="AR13" s="25">
        <f>($D$13*AP13)+(AQ13*$D$11)</f>
        <v>1344.8092000000001</v>
      </c>
      <c r="AT13" s="26">
        <f>F13+J13+N13+R13+V13+Z13+AD13+AH13+AL13+AP13</f>
        <v>81</v>
      </c>
      <c r="AU13" s="26">
        <f>G13+K13+O13+S13+W13+AA13+AE13+AI13+AM13+AQ13</f>
        <v>683650</v>
      </c>
      <c r="AV13" s="27">
        <f>H13+L13+P13+T13+X13+AB13+AF13+AJ13+AN13+AR13</f>
        <v>8868.0920000000006</v>
      </c>
    </row>
    <row r="14" spans="1:48" s="21" customFormat="1" x14ac:dyDescent="0.3">
      <c r="B14" s="21" t="s">
        <v>11</v>
      </c>
      <c r="D14" s="21">
        <f>D30*2</f>
        <v>17.98</v>
      </c>
      <c r="F14" s="28">
        <v>1</v>
      </c>
      <c r="G14" s="28">
        <v>520</v>
      </c>
      <c r="H14" s="25">
        <f>($D$14*F14)+(G14*$D$11)</f>
        <v>23.9496</v>
      </c>
      <c r="K14" s="22"/>
      <c r="L14" s="25">
        <f>($D$14*J14)+(K14*$D$11)</f>
        <v>0</v>
      </c>
      <c r="O14" s="22"/>
      <c r="P14" s="25">
        <f>($D$14*N14)+(O14*$D$11)</f>
        <v>0</v>
      </c>
      <c r="S14" s="22"/>
      <c r="T14" s="25">
        <f>($D$14*R14)+(S14*$D$11)</f>
        <v>0</v>
      </c>
      <c r="W14" s="22"/>
      <c r="X14" s="25">
        <f>($D$14*V14)+(W14*$D$11)</f>
        <v>0</v>
      </c>
      <c r="AA14" s="22"/>
      <c r="AB14" s="25">
        <f>($D$14*Z14)+(AA14*$D$11)</f>
        <v>0</v>
      </c>
      <c r="AD14" s="21">
        <v>1</v>
      </c>
      <c r="AE14" s="22">
        <v>17160</v>
      </c>
      <c r="AF14" s="25">
        <f>($D$14*AD14)+(AE14*$D$11)</f>
        <v>214.9768</v>
      </c>
      <c r="AI14" s="22"/>
      <c r="AJ14" s="25">
        <f>($D$14*AH14)+(AI14*$D$11)</f>
        <v>0</v>
      </c>
      <c r="AM14" s="22"/>
      <c r="AN14" s="25">
        <f>($D$14*AL14)+(AM14*$D$11)</f>
        <v>0</v>
      </c>
      <c r="AQ14" s="22"/>
      <c r="AR14" s="25">
        <f>($D$14*AP14)+(AQ14*$D$11)</f>
        <v>0</v>
      </c>
      <c r="AT14" s="26">
        <f t="shared" ref="AT14:AV47" si="0">F14+J14+N14+R14+V14+Z14+AD14+AH14+AL14+AP14</f>
        <v>2</v>
      </c>
      <c r="AU14" s="26">
        <f t="shared" si="0"/>
        <v>17680</v>
      </c>
      <c r="AV14" s="27">
        <f t="shared" si="0"/>
        <v>238.9264</v>
      </c>
    </row>
    <row r="15" spans="1:48" s="21" customFormat="1" x14ac:dyDescent="0.3">
      <c r="B15" s="21" t="s">
        <v>43</v>
      </c>
      <c r="D15" s="21">
        <f>D30*4</f>
        <v>35.96</v>
      </c>
      <c r="F15" s="28"/>
      <c r="G15" s="28"/>
      <c r="H15" s="25"/>
      <c r="K15" s="22"/>
      <c r="L15" s="25"/>
      <c r="O15" s="22"/>
      <c r="P15" s="25"/>
      <c r="S15" s="22"/>
      <c r="T15" s="25"/>
      <c r="W15" s="22"/>
      <c r="X15" s="25"/>
      <c r="AA15" s="22"/>
      <c r="AB15" s="25"/>
      <c r="AE15" s="22"/>
      <c r="AF15" s="25"/>
      <c r="AH15" s="21">
        <v>2</v>
      </c>
      <c r="AI15" s="22">
        <v>5390</v>
      </c>
      <c r="AJ15" s="25">
        <f>($D$15*AH15)+(AI15*$D$11)</f>
        <v>133.7972</v>
      </c>
      <c r="AM15" s="22"/>
      <c r="AN15" s="25">
        <f>($D$15*AL15)+(AM15*$D$11)</f>
        <v>0</v>
      </c>
      <c r="AQ15" s="22"/>
      <c r="AR15" s="25">
        <f>($D$15*AP15)+(AQ15*$D$11)</f>
        <v>0</v>
      </c>
      <c r="AT15" s="26">
        <f t="shared" si="0"/>
        <v>2</v>
      </c>
      <c r="AU15" s="26">
        <f t="shared" si="0"/>
        <v>5390</v>
      </c>
      <c r="AV15" s="27">
        <f t="shared" si="0"/>
        <v>133.7972</v>
      </c>
    </row>
    <row r="16" spans="1:48" s="21" customFormat="1" x14ac:dyDescent="0.3">
      <c r="B16" s="21" t="s">
        <v>12</v>
      </c>
      <c r="D16" s="21">
        <f>5*D30</f>
        <v>44.95</v>
      </c>
      <c r="F16" s="24">
        <v>1</v>
      </c>
      <c r="G16" s="24">
        <v>18740</v>
      </c>
      <c r="H16" s="25">
        <f>($D$16*F16)+(G16*$D$11)</f>
        <v>260.08519999999999</v>
      </c>
      <c r="K16" s="22"/>
      <c r="L16" s="25">
        <f>($D$16*J16)+(K16*$D$11)</f>
        <v>0</v>
      </c>
      <c r="O16" s="22"/>
      <c r="P16" s="25">
        <f>($D$16*N16)+(O16*$D$11)</f>
        <v>0</v>
      </c>
      <c r="S16" s="22"/>
      <c r="T16" s="25">
        <f>($D$16*R16)+(S16*$D$11)</f>
        <v>0</v>
      </c>
      <c r="W16" s="22"/>
      <c r="X16" s="25">
        <f>($D$16*V16)+(W16*$D$11)</f>
        <v>0</v>
      </c>
      <c r="AA16" s="22"/>
      <c r="AB16" s="25">
        <f>($D$16*Z16)+(AA16*$D$11)</f>
        <v>0</v>
      </c>
      <c r="AE16" s="22"/>
      <c r="AF16" s="25">
        <f>($D$16*AD16)+(AE16*$D$11)</f>
        <v>0</v>
      </c>
      <c r="AI16" s="22"/>
      <c r="AJ16" s="25">
        <f>($D$16*AH16)+(AI16*$D$11)</f>
        <v>0</v>
      </c>
      <c r="AM16" s="22"/>
      <c r="AN16" s="25">
        <f>($D$16*AL16)+(AM16*$D$11)</f>
        <v>0</v>
      </c>
      <c r="AQ16" s="22"/>
      <c r="AR16" s="25">
        <f>($D$16*AP16)+(AQ16*$D$11)</f>
        <v>0</v>
      </c>
      <c r="AT16" s="26">
        <f t="shared" si="0"/>
        <v>1</v>
      </c>
      <c r="AU16" s="26">
        <f t="shared" si="0"/>
        <v>18740</v>
      </c>
      <c r="AV16" s="27">
        <f t="shared" si="0"/>
        <v>260.08519999999999</v>
      </c>
    </row>
    <row r="17" spans="2:48" s="21" customFormat="1" x14ac:dyDescent="0.3">
      <c r="F17" s="29"/>
      <c r="G17" s="29"/>
      <c r="H17" s="25"/>
      <c r="K17" s="22"/>
      <c r="L17" s="25"/>
      <c r="O17" s="22"/>
      <c r="P17" s="25"/>
      <c r="S17" s="22"/>
      <c r="T17" s="25"/>
      <c r="W17" s="22"/>
      <c r="X17" s="25"/>
      <c r="AA17" s="22"/>
      <c r="AB17" s="25"/>
      <c r="AE17" s="22"/>
      <c r="AF17" s="25"/>
      <c r="AI17" s="22"/>
      <c r="AJ17" s="25"/>
      <c r="AM17" s="22"/>
      <c r="AN17" s="25"/>
      <c r="AQ17" s="22"/>
      <c r="AR17" s="25"/>
      <c r="AT17" s="26">
        <f t="shared" si="0"/>
        <v>0</v>
      </c>
      <c r="AU17" s="26">
        <f t="shared" si="0"/>
        <v>0</v>
      </c>
      <c r="AV17" s="27">
        <f t="shared" si="0"/>
        <v>0</v>
      </c>
    </row>
    <row r="18" spans="2:48" s="21" customFormat="1" x14ac:dyDescent="0.3">
      <c r="B18" s="21" t="s">
        <v>25</v>
      </c>
      <c r="D18" s="21">
        <f>D30*52</f>
        <v>467.48</v>
      </c>
      <c r="F18" s="29"/>
      <c r="G18" s="29"/>
      <c r="H18" s="25"/>
      <c r="K18" s="22"/>
      <c r="L18" s="25"/>
      <c r="N18" s="21">
        <v>1</v>
      </c>
      <c r="O18" s="22">
        <v>69200</v>
      </c>
      <c r="P18" s="25">
        <f>($D$18*N18)+(O18*$D$11)</f>
        <v>1261.8960000000002</v>
      </c>
      <c r="S18" s="22"/>
      <c r="T18" s="25">
        <f>($D$18*R18)+(S18*$D$11)</f>
        <v>0</v>
      </c>
      <c r="W18" s="22"/>
      <c r="X18" s="25">
        <f>($D$18*V18)+(W18*$D$11)</f>
        <v>0</v>
      </c>
      <c r="AA18" s="22"/>
      <c r="AB18" s="25">
        <f>($D$18*Z18)+(AA18*$D$11)</f>
        <v>0</v>
      </c>
      <c r="AE18" s="22"/>
      <c r="AF18" s="25">
        <f>($D$18*AD18)+(AE18*$D$11)</f>
        <v>0</v>
      </c>
      <c r="AI18" s="22"/>
      <c r="AJ18" s="25">
        <f>($D$18*AH18)+(AI18*$D$11)</f>
        <v>0</v>
      </c>
      <c r="AM18" s="22"/>
      <c r="AN18" s="25">
        <f>($D$18*AL18)+(AM18*$D$11)</f>
        <v>0</v>
      </c>
      <c r="AQ18" s="22"/>
      <c r="AR18" s="25">
        <f>($D$18*AP18)+(AQ18*$D$11)</f>
        <v>0</v>
      </c>
      <c r="AT18" s="26">
        <f t="shared" si="0"/>
        <v>1</v>
      </c>
      <c r="AU18" s="26">
        <f t="shared" si="0"/>
        <v>69200</v>
      </c>
      <c r="AV18" s="27">
        <f t="shared" si="0"/>
        <v>1261.8960000000002</v>
      </c>
    </row>
    <row r="19" spans="2:48" s="21" customFormat="1" x14ac:dyDescent="0.3">
      <c r="B19" s="21" t="s">
        <v>13</v>
      </c>
      <c r="D19" s="21">
        <v>26.07</v>
      </c>
      <c r="F19" s="24">
        <v>5</v>
      </c>
      <c r="G19" s="30">
        <v>292400</v>
      </c>
      <c r="H19" s="25">
        <f>($D$19*F19)+(G19*$D$11)</f>
        <v>3487.1020000000003</v>
      </c>
      <c r="J19" s="21">
        <v>2</v>
      </c>
      <c r="K19" s="22">
        <v>176800</v>
      </c>
      <c r="L19" s="25">
        <f>($D$19*J19)+(K19*$D$11)</f>
        <v>2081.8040000000001</v>
      </c>
      <c r="N19" s="21">
        <v>9</v>
      </c>
      <c r="O19" s="22">
        <v>183040</v>
      </c>
      <c r="P19" s="25">
        <f>($D$19*N19)+(O19*$D$11)</f>
        <v>2335.9292</v>
      </c>
      <c r="R19" s="21">
        <v>5</v>
      </c>
      <c r="S19" s="22">
        <v>21900</v>
      </c>
      <c r="T19" s="25">
        <f>($D$19*R19)+(S19*$D$11)</f>
        <v>381.762</v>
      </c>
      <c r="V19" s="21">
        <v>1</v>
      </c>
      <c r="W19" s="22">
        <v>40300</v>
      </c>
      <c r="X19" s="25">
        <f>($D$19*V19)+(W19*$D$11)</f>
        <v>488.714</v>
      </c>
      <c r="AA19" s="22"/>
      <c r="AB19" s="25">
        <f>($D$19*Z19)+(AA19*$D$11)</f>
        <v>0</v>
      </c>
      <c r="AE19" s="22"/>
      <c r="AF19" s="25">
        <f>($D$19*AD19)+(AE19*$D$11)</f>
        <v>0</v>
      </c>
      <c r="AH19" s="21">
        <v>2</v>
      </c>
      <c r="AI19" s="22">
        <v>91700</v>
      </c>
      <c r="AJ19" s="25">
        <f>($D$19*AH19)+(AI19*$D$11)</f>
        <v>1104.8560000000002</v>
      </c>
      <c r="AM19" s="22"/>
      <c r="AN19" s="25">
        <f>($D$19*AL19)+(AM19*$D$11)</f>
        <v>0</v>
      </c>
      <c r="AP19" s="21">
        <v>8</v>
      </c>
      <c r="AQ19" s="22">
        <v>120000</v>
      </c>
      <c r="AR19" s="25">
        <f>($D$19*AP19)+(AQ19*$D$11)</f>
        <v>1586.16</v>
      </c>
      <c r="AT19" s="26">
        <f t="shared" si="0"/>
        <v>32</v>
      </c>
      <c r="AU19" s="26">
        <f t="shared" si="0"/>
        <v>926140</v>
      </c>
      <c r="AV19" s="27">
        <f t="shared" si="0"/>
        <v>11466.327200000002</v>
      </c>
    </row>
    <row r="20" spans="2:48" s="21" customFormat="1" x14ac:dyDescent="0.3">
      <c r="B20" s="21" t="s">
        <v>26</v>
      </c>
      <c r="D20" s="21">
        <f>D30*16</f>
        <v>143.84</v>
      </c>
      <c r="F20" s="24"/>
      <c r="G20" s="30"/>
      <c r="H20" s="25"/>
      <c r="K20" s="22"/>
      <c r="L20" s="25"/>
      <c r="N20" s="21">
        <v>1</v>
      </c>
      <c r="O20" s="22">
        <v>23700</v>
      </c>
      <c r="P20" s="25">
        <f>($D$20*N20)+(O20*$D$11)</f>
        <v>415.91600000000005</v>
      </c>
      <c r="S20" s="22"/>
      <c r="T20" s="25">
        <f>($D$20*R20)+(S20*$D$11)</f>
        <v>0</v>
      </c>
      <c r="W20" s="22"/>
      <c r="X20" s="25">
        <f>($D$20*V20)+(W20*$D$11)</f>
        <v>0</v>
      </c>
      <c r="AA20" s="22"/>
      <c r="AB20" s="25">
        <f>($D$20*Z20)+(AA20*$D$11)</f>
        <v>0</v>
      </c>
      <c r="AE20" s="22"/>
      <c r="AF20" s="25">
        <f>($D$20*AD20)+(AE20*$D$11)</f>
        <v>0</v>
      </c>
      <c r="AI20" s="22"/>
      <c r="AJ20" s="25">
        <f>($D$20*AH20)+(AI20*$D$11)</f>
        <v>0</v>
      </c>
      <c r="AM20" s="22"/>
      <c r="AN20" s="25">
        <f>($D$20*AL20)+(AM20*$D$11)</f>
        <v>0</v>
      </c>
      <c r="AQ20" s="22"/>
      <c r="AR20" s="25">
        <f>($D$20*AP20)+(AQ20*$D$11)</f>
        <v>0</v>
      </c>
      <c r="AT20" s="26">
        <f t="shared" si="0"/>
        <v>1</v>
      </c>
      <c r="AU20" s="26">
        <f t="shared" si="0"/>
        <v>23700</v>
      </c>
      <c r="AV20" s="27">
        <f t="shared" si="0"/>
        <v>415.91600000000005</v>
      </c>
    </row>
    <row r="21" spans="2:48" s="21" customFormat="1" x14ac:dyDescent="0.3">
      <c r="B21" s="21" t="s">
        <v>14</v>
      </c>
      <c r="D21" s="21">
        <v>26.07</v>
      </c>
      <c r="F21" s="24">
        <v>4</v>
      </c>
      <c r="G21" s="30">
        <v>796280</v>
      </c>
      <c r="H21" s="25">
        <f>($D$21*F21)+(G21*$D$11)</f>
        <v>9245.5744000000013</v>
      </c>
      <c r="J21" s="21">
        <v>1</v>
      </c>
      <c r="K21" s="22">
        <v>14160</v>
      </c>
      <c r="L21" s="25">
        <f>($D$21*J21)+(K21*$D$11)</f>
        <v>188.6268</v>
      </c>
      <c r="N21" s="21">
        <v>5</v>
      </c>
      <c r="O21" s="22">
        <v>52120</v>
      </c>
      <c r="P21" s="25">
        <f>($D$21*N21)+(O21*$D$11)</f>
        <v>728.68760000000009</v>
      </c>
      <c r="R21" s="21">
        <v>2</v>
      </c>
      <c r="S21" s="22">
        <v>36600</v>
      </c>
      <c r="T21" s="25">
        <f>($D$21*R21)+(S21*$D$11)</f>
        <v>472.30799999999999</v>
      </c>
      <c r="V21" s="21">
        <v>1</v>
      </c>
      <c r="W21" s="22">
        <v>50</v>
      </c>
      <c r="X21" s="25">
        <f>($D$21*V21)+(W21*$D$11)</f>
        <v>26.644000000000002</v>
      </c>
      <c r="Z21" s="21">
        <v>2</v>
      </c>
      <c r="AA21" s="22">
        <v>1920</v>
      </c>
      <c r="AB21" s="25">
        <f>($D$21*Z21)+(AA21*$D$11)</f>
        <v>74.181600000000003</v>
      </c>
      <c r="AE21" s="22"/>
      <c r="AF21" s="25">
        <f>($D$21*AD21)+(AE21*$D$11)</f>
        <v>0</v>
      </c>
      <c r="AH21" s="21">
        <v>4</v>
      </c>
      <c r="AI21" s="22">
        <v>90890</v>
      </c>
      <c r="AJ21" s="25">
        <f>($D$21*AH21)+(AI21*$D$11)</f>
        <v>1147.6972000000001</v>
      </c>
      <c r="AM21" s="22"/>
      <c r="AN21" s="25">
        <f>($D$21*AL21)+(AM21*$D$11)</f>
        <v>0</v>
      </c>
      <c r="AP21" s="21">
        <v>2</v>
      </c>
      <c r="AQ21" s="22">
        <v>77370</v>
      </c>
      <c r="AR21" s="25">
        <f>($D$21*AP21)+(AQ21*$D$11)</f>
        <v>940.34760000000006</v>
      </c>
      <c r="AT21" s="26">
        <f t="shared" si="0"/>
        <v>21</v>
      </c>
      <c r="AU21" s="26">
        <f t="shared" si="0"/>
        <v>1069390</v>
      </c>
      <c r="AV21" s="27">
        <f t="shared" si="0"/>
        <v>12824.067200000001</v>
      </c>
    </row>
    <row r="22" spans="2:48" s="21" customFormat="1" x14ac:dyDescent="0.3">
      <c r="B22" s="21" t="s">
        <v>15</v>
      </c>
      <c r="D22" s="21">
        <f>D19*68</f>
        <v>1772.76</v>
      </c>
      <c r="F22" s="24">
        <v>1</v>
      </c>
      <c r="G22" s="30">
        <v>254420</v>
      </c>
      <c r="H22" s="25">
        <f>($D$22*F22)+(G22*$D$11)</f>
        <v>4693.5016000000005</v>
      </c>
      <c r="K22" s="22"/>
      <c r="L22" s="25">
        <f>($D$22*J22)+(K22*$D$11)</f>
        <v>0</v>
      </c>
      <c r="O22" s="22"/>
      <c r="P22" s="25">
        <f>($D$22*N22)+(O22*$D$11)</f>
        <v>0</v>
      </c>
      <c r="S22" s="22"/>
      <c r="T22" s="25">
        <f>($D$22*R22)+(S22*$D$11)</f>
        <v>0</v>
      </c>
      <c r="W22" s="22"/>
      <c r="X22" s="25">
        <f>($D$22*V22)+(W22*$D$11)</f>
        <v>0</v>
      </c>
      <c r="AA22" s="22"/>
      <c r="AB22" s="25">
        <f>($D$22*Z22)+(AA22*$D$11)</f>
        <v>0</v>
      </c>
      <c r="AE22" s="22"/>
      <c r="AF22" s="25">
        <f>($D$22*AD22)+(AE22*$D$11)</f>
        <v>0</v>
      </c>
      <c r="AI22" s="22"/>
      <c r="AJ22" s="25">
        <f>($D$22*AH22)+(AI22*$D$11)</f>
        <v>0</v>
      </c>
      <c r="AM22" s="22"/>
      <c r="AN22" s="25">
        <f>($D$22*AL22)+(AM22*$D$11)</f>
        <v>0</v>
      </c>
      <c r="AQ22" s="22"/>
      <c r="AR22" s="25">
        <f>($D$22*AP22)+(AQ22*$D$11)</f>
        <v>0</v>
      </c>
      <c r="AT22" s="26">
        <f t="shared" si="0"/>
        <v>1</v>
      </c>
      <c r="AU22" s="26">
        <f t="shared" si="0"/>
        <v>254420</v>
      </c>
      <c r="AV22" s="27">
        <f t="shared" si="0"/>
        <v>4693.5016000000005</v>
      </c>
    </row>
    <row r="23" spans="2:48" s="21" customFormat="1" x14ac:dyDescent="0.3">
      <c r="F23" s="24"/>
      <c r="G23" s="30"/>
      <c r="H23" s="25"/>
      <c r="K23" s="22"/>
      <c r="L23" s="25"/>
      <c r="O23" s="22"/>
      <c r="P23" s="25"/>
      <c r="S23" s="22"/>
      <c r="T23" s="25"/>
      <c r="W23" s="22"/>
      <c r="X23" s="25"/>
      <c r="AA23" s="22"/>
      <c r="AB23" s="25"/>
      <c r="AE23" s="22"/>
      <c r="AF23" s="25"/>
      <c r="AI23" s="22"/>
      <c r="AJ23" s="25"/>
      <c r="AM23" s="22"/>
      <c r="AN23" s="25"/>
      <c r="AQ23" s="22"/>
      <c r="AR23" s="25"/>
      <c r="AT23" s="26">
        <f t="shared" si="0"/>
        <v>0</v>
      </c>
      <c r="AU23" s="26">
        <f t="shared" si="0"/>
        <v>0</v>
      </c>
      <c r="AV23" s="27">
        <f t="shared" si="0"/>
        <v>0</v>
      </c>
    </row>
    <row r="24" spans="2:48" s="21" customFormat="1" x14ac:dyDescent="0.3">
      <c r="F24" s="29"/>
      <c r="G24" s="30"/>
      <c r="H24" s="25"/>
      <c r="K24" s="22"/>
      <c r="L24" s="25"/>
      <c r="O24" s="22"/>
      <c r="P24" s="25"/>
      <c r="S24" s="22"/>
      <c r="T24" s="25"/>
      <c r="W24" s="22"/>
      <c r="X24" s="25"/>
      <c r="AA24" s="22"/>
      <c r="AB24" s="25"/>
      <c r="AE24" s="22"/>
      <c r="AF24" s="25"/>
      <c r="AI24" s="22"/>
      <c r="AJ24" s="25"/>
      <c r="AM24" s="22"/>
      <c r="AN24" s="25"/>
      <c r="AQ24" s="22"/>
      <c r="AR24" s="25"/>
      <c r="AT24" s="26">
        <f t="shared" si="0"/>
        <v>0</v>
      </c>
      <c r="AU24" s="26">
        <f t="shared" si="0"/>
        <v>0</v>
      </c>
      <c r="AV24" s="27">
        <f t="shared" si="0"/>
        <v>0</v>
      </c>
    </row>
    <row r="25" spans="2:48" s="21" customFormat="1" x14ac:dyDescent="0.3">
      <c r="B25" s="21" t="s">
        <v>27</v>
      </c>
      <c r="D25" s="21">
        <v>98.89</v>
      </c>
      <c r="F25" s="29"/>
      <c r="G25" s="30"/>
      <c r="H25" s="25"/>
      <c r="K25" s="22"/>
      <c r="L25" s="25"/>
      <c r="N25" s="21">
        <v>2</v>
      </c>
      <c r="O25" s="22">
        <v>248500</v>
      </c>
      <c r="P25" s="25">
        <f>($D$25*N25)+(O25*$D$11)</f>
        <v>3050.5600000000004</v>
      </c>
      <c r="R25" s="21">
        <v>1</v>
      </c>
      <c r="S25" s="22">
        <v>0</v>
      </c>
      <c r="T25" s="25">
        <f>($D$25*R25)+(S25*$D$11)</f>
        <v>98.89</v>
      </c>
      <c r="V25" s="21">
        <v>1</v>
      </c>
      <c r="W25" s="22">
        <v>55800</v>
      </c>
      <c r="X25" s="25">
        <f>($D$25*V25)+(W25*$D$11)</f>
        <v>739.47400000000005</v>
      </c>
      <c r="AA25" s="22"/>
      <c r="AB25" s="25">
        <f>($D$25*Z25)+(AA25*$D$11)</f>
        <v>0</v>
      </c>
      <c r="AE25" s="22"/>
      <c r="AF25" s="25">
        <f>($D$25*AD25)+(AE25*$D$11)</f>
        <v>0</v>
      </c>
      <c r="AI25" s="22"/>
      <c r="AJ25" s="25">
        <f>($D$25*AH25)+(AI25*$D$11)</f>
        <v>0</v>
      </c>
      <c r="AM25" s="22"/>
      <c r="AN25" s="25">
        <f>($D$25*AL25)+(AM25*$D$11)</f>
        <v>0</v>
      </c>
      <c r="AQ25" s="22"/>
      <c r="AR25" s="25">
        <f>($D$25*AP25)+(AQ25*$D$11)</f>
        <v>0</v>
      </c>
      <c r="AT25" s="26">
        <f t="shared" si="0"/>
        <v>4</v>
      </c>
      <c r="AU25" s="26">
        <f t="shared" si="0"/>
        <v>304300</v>
      </c>
      <c r="AV25" s="27">
        <f t="shared" si="0"/>
        <v>3888.9240000000004</v>
      </c>
    </row>
    <row r="26" spans="2:48" s="21" customFormat="1" x14ac:dyDescent="0.3">
      <c r="B26" s="21" t="s">
        <v>16</v>
      </c>
      <c r="D26" s="21">
        <v>98.89</v>
      </c>
      <c r="F26" s="24">
        <v>1</v>
      </c>
      <c r="G26" s="30">
        <v>69790</v>
      </c>
      <c r="H26" s="25">
        <f>($D$26*F26)+(G26*$D$11)</f>
        <v>900.07920000000001</v>
      </c>
      <c r="J26" s="21">
        <v>1</v>
      </c>
      <c r="K26" s="22">
        <v>1970</v>
      </c>
      <c r="L26" s="25">
        <f>($D$26*J26)+(K26*$D$11)</f>
        <v>121.5056</v>
      </c>
      <c r="O26" s="22"/>
      <c r="P26" s="25">
        <f>($D$26*N26)+(O26*$D$11)</f>
        <v>0</v>
      </c>
      <c r="R26" s="21">
        <v>1</v>
      </c>
      <c r="S26" s="22">
        <v>81590</v>
      </c>
      <c r="T26" s="25">
        <f>($D$26*R26)+(S26*$D$11)</f>
        <v>1035.5432000000001</v>
      </c>
      <c r="V26" s="21">
        <v>1</v>
      </c>
      <c r="W26" s="22"/>
      <c r="X26" s="25">
        <f>($D$26*V26)+(W26*$D$11)</f>
        <v>98.89</v>
      </c>
      <c r="Z26" s="21">
        <v>1</v>
      </c>
      <c r="AA26" s="22">
        <v>119100</v>
      </c>
      <c r="AB26" s="25">
        <f>($D$26*Z26)+(AA26*$D$11)</f>
        <v>1466.1580000000001</v>
      </c>
      <c r="AE26" s="22"/>
      <c r="AF26" s="25">
        <f>($D$26*AD26)+(AE26*$D$11)</f>
        <v>0</v>
      </c>
      <c r="AI26" s="22"/>
      <c r="AJ26" s="25">
        <f>($D$26*AH26)+(AI26*$D$11)</f>
        <v>0</v>
      </c>
      <c r="AM26" s="22"/>
      <c r="AN26" s="25">
        <f>($D$26*AL26)+(AM26*$D$11)</f>
        <v>0</v>
      </c>
      <c r="AQ26" s="22"/>
      <c r="AR26" s="25">
        <f>($D$26*AP26)+(AQ26*$D$11)</f>
        <v>0</v>
      </c>
      <c r="AT26" s="26">
        <f t="shared" si="0"/>
        <v>5</v>
      </c>
      <c r="AU26" s="26">
        <f t="shared" si="0"/>
        <v>272450</v>
      </c>
      <c r="AV26" s="27">
        <f t="shared" si="0"/>
        <v>3622.1760000000004</v>
      </c>
    </row>
    <row r="27" spans="2:48" s="21" customFormat="1" x14ac:dyDescent="0.3">
      <c r="F27" s="29"/>
      <c r="G27" s="30"/>
      <c r="H27" s="25"/>
      <c r="K27" s="22"/>
      <c r="L27" s="25"/>
      <c r="O27" s="22"/>
      <c r="P27" s="25"/>
      <c r="S27" s="22"/>
      <c r="T27" s="25"/>
      <c r="W27" s="22"/>
      <c r="X27" s="25"/>
      <c r="AA27" s="22"/>
      <c r="AB27" s="25"/>
      <c r="AE27" s="22"/>
      <c r="AF27" s="25"/>
      <c r="AI27" s="22"/>
      <c r="AJ27" s="25"/>
      <c r="AM27" s="22"/>
      <c r="AN27" s="25"/>
      <c r="AQ27" s="22"/>
      <c r="AR27" s="25"/>
      <c r="AT27" s="26">
        <f t="shared" si="0"/>
        <v>0</v>
      </c>
      <c r="AU27" s="26">
        <f t="shared" si="0"/>
        <v>0</v>
      </c>
      <c r="AV27" s="27">
        <f t="shared" si="0"/>
        <v>0</v>
      </c>
    </row>
    <row r="28" spans="2:48" s="21" customFormat="1" x14ac:dyDescent="0.3">
      <c r="B28" s="21" t="s">
        <v>44</v>
      </c>
      <c r="D28" s="21">
        <f>D30*6</f>
        <v>53.94</v>
      </c>
      <c r="F28" s="29"/>
      <c r="G28" s="30"/>
      <c r="H28" s="25"/>
      <c r="K28" s="22"/>
      <c r="L28" s="25"/>
      <c r="O28" s="22"/>
      <c r="P28" s="25"/>
      <c r="S28" s="22"/>
      <c r="T28" s="25"/>
      <c r="W28" s="22"/>
      <c r="X28" s="25"/>
      <c r="AA28" s="22"/>
      <c r="AB28" s="25"/>
      <c r="AE28" s="22"/>
      <c r="AF28" s="25"/>
      <c r="AH28" s="21">
        <v>1</v>
      </c>
      <c r="AI28" s="22">
        <v>2280</v>
      </c>
      <c r="AJ28" s="25">
        <f>($D$28*AH28)+(AI28*$D$11)</f>
        <v>80.114400000000003</v>
      </c>
      <c r="AM28" s="22"/>
      <c r="AN28" s="25">
        <f>($D$28*AL28)+(AM28*$D$11)</f>
        <v>0</v>
      </c>
      <c r="AQ28" s="22"/>
      <c r="AR28" s="25">
        <f>($D$28*AP28)+(AQ28*$D$11)</f>
        <v>0</v>
      </c>
      <c r="AT28" s="26">
        <f t="shared" si="0"/>
        <v>1</v>
      </c>
      <c r="AU28" s="26">
        <f t="shared" si="0"/>
        <v>2280</v>
      </c>
      <c r="AV28" s="27">
        <f t="shared" si="0"/>
        <v>80.114400000000003</v>
      </c>
    </row>
    <row r="29" spans="2:48" s="21" customFormat="1" x14ac:dyDescent="0.3">
      <c r="B29" s="21" t="s">
        <v>36</v>
      </c>
      <c r="D29" s="21">
        <f>D30*8</f>
        <v>71.92</v>
      </c>
      <c r="F29" s="29"/>
      <c r="G29" s="30"/>
      <c r="H29" s="25"/>
      <c r="K29" s="22"/>
      <c r="L29" s="25"/>
      <c r="O29" s="22"/>
      <c r="P29" s="25"/>
      <c r="S29" s="22"/>
      <c r="T29" s="25"/>
      <c r="V29" s="21">
        <v>2</v>
      </c>
      <c r="W29" s="22">
        <v>36990</v>
      </c>
      <c r="X29" s="25">
        <f>($D$29*V29)+(W29*$D$11)</f>
        <v>568.48520000000008</v>
      </c>
      <c r="AA29" s="22"/>
      <c r="AB29" s="25">
        <f>($D$29*Z29)+(AA29*$D$11)</f>
        <v>0</v>
      </c>
      <c r="AE29" s="22"/>
      <c r="AF29" s="25">
        <f>($D$29*AD29)+(AE29*$D$11)</f>
        <v>0</v>
      </c>
      <c r="AI29" s="22"/>
      <c r="AJ29" s="25">
        <f>($D$29*AH29)+(AI29*$D$11)</f>
        <v>0</v>
      </c>
      <c r="AM29" s="22"/>
      <c r="AN29" s="25">
        <f>($D$29*AL29)+(AM29*$D$11)</f>
        <v>0</v>
      </c>
      <c r="AQ29" s="22"/>
      <c r="AR29" s="25">
        <f>($D$29*AP29)+(AQ29*$D$11)</f>
        <v>0</v>
      </c>
      <c r="AT29" s="26">
        <f t="shared" si="0"/>
        <v>2</v>
      </c>
      <c r="AU29" s="26">
        <f t="shared" si="0"/>
        <v>36990</v>
      </c>
      <c r="AV29" s="27">
        <f t="shared" si="0"/>
        <v>568.48520000000008</v>
      </c>
    </row>
    <row r="30" spans="2:48" s="21" customFormat="1" x14ac:dyDescent="0.3">
      <c r="B30" s="21" t="s">
        <v>17</v>
      </c>
      <c r="D30" s="21">
        <v>8.99</v>
      </c>
      <c r="F30" s="24">
        <v>3802</v>
      </c>
      <c r="G30" s="30">
        <v>13037810</v>
      </c>
      <c r="H30" s="31">
        <f>($D$30*F30)+(G30*$D$11)</f>
        <v>183854.03880000001</v>
      </c>
      <c r="J30" s="21">
        <v>1921</v>
      </c>
      <c r="K30" s="22">
        <v>6498310</v>
      </c>
      <c r="L30" s="25">
        <f>($D$30*J30)+(K30*$D$11)</f>
        <v>91870.388800000015</v>
      </c>
      <c r="N30" s="21">
        <v>1919</v>
      </c>
      <c r="O30" s="22">
        <v>6315270</v>
      </c>
      <c r="P30" s="25">
        <f>($D$30*N30)+(O30*$D$11)</f>
        <v>89751.109599999996</v>
      </c>
      <c r="R30" s="21">
        <v>2474</v>
      </c>
      <c r="S30" s="22">
        <v>8939060</v>
      </c>
      <c r="T30" s="25">
        <f>($D$30*R30)+(S30*$D$11)</f>
        <v>124861.66880000001</v>
      </c>
      <c r="V30" s="21">
        <v>1639</v>
      </c>
      <c r="W30" s="22">
        <v>5130450</v>
      </c>
      <c r="X30" s="25">
        <f>($D$30*V30)+(W30*$D$11)</f>
        <v>73632.176000000007</v>
      </c>
      <c r="Z30" s="21">
        <v>393</v>
      </c>
      <c r="AA30" s="22">
        <v>1229700</v>
      </c>
      <c r="AB30" s="25">
        <f>($D$30*Z30)+(AA30*$D$11)</f>
        <v>17650.026000000002</v>
      </c>
      <c r="AD30" s="21">
        <v>649</v>
      </c>
      <c r="AE30" s="22">
        <v>2156310</v>
      </c>
      <c r="AF30" s="25">
        <f>($D$30*AD30)+(AE30*$D$11)</f>
        <v>30588.948799999998</v>
      </c>
      <c r="AH30" s="21">
        <v>885</v>
      </c>
      <c r="AI30" s="22">
        <v>2558800</v>
      </c>
      <c r="AJ30" s="31">
        <f>($D$30*AH30)+(AI30*$D$11)</f>
        <v>37331.173999999999</v>
      </c>
      <c r="AL30" s="21">
        <v>398</v>
      </c>
      <c r="AM30" s="22">
        <v>1432820</v>
      </c>
      <c r="AN30" s="25">
        <f>($D$30*AL30)+(AM30*$D$11)</f>
        <v>20026.793600000001</v>
      </c>
      <c r="AP30" s="21">
        <v>2244</v>
      </c>
      <c r="AQ30" s="22">
        <v>6481255</v>
      </c>
      <c r="AR30" s="25">
        <f>($D$30*AP30)+(AQ30*$D$11)</f>
        <v>94578.367400000003</v>
      </c>
      <c r="AT30" s="26">
        <f t="shared" si="0"/>
        <v>16324</v>
      </c>
      <c r="AU30" s="26">
        <f t="shared" si="0"/>
        <v>53779785</v>
      </c>
      <c r="AV30" s="27">
        <f t="shared" si="0"/>
        <v>764144.69179999991</v>
      </c>
    </row>
    <row r="31" spans="2:48" s="21" customFormat="1" x14ac:dyDescent="0.3">
      <c r="B31" s="21" t="s">
        <v>18</v>
      </c>
      <c r="D31" s="21">
        <f>D30*2</f>
        <v>17.98</v>
      </c>
      <c r="F31" s="24">
        <v>40</v>
      </c>
      <c r="G31" s="30">
        <v>237800</v>
      </c>
      <c r="H31" s="25">
        <f>($D$31*F31)+(G31*$D$11)</f>
        <v>3449.1440000000002</v>
      </c>
      <c r="J31" s="21">
        <v>10</v>
      </c>
      <c r="K31" s="22">
        <v>70170</v>
      </c>
      <c r="L31" s="25">
        <f>($D$31*J31)+(K31*$D$11)</f>
        <v>985.35159999999996</v>
      </c>
      <c r="N31" s="21">
        <v>22</v>
      </c>
      <c r="O31" s="22">
        <v>111290</v>
      </c>
      <c r="P31" s="25">
        <f>($D$31*N31)+(O31*$D$11)</f>
        <v>1673.1692</v>
      </c>
      <c r="R31" s="21">
        <v>8</v>
      </c>
      <c r="S31" s="22">
        <v>53730</v>
      </c>
      <c r="T31" s="25">
        <f>($D$31*R31)+(S31*$D$11)</f>
        <v>760.6604000000001</v>
      </c>
      <c r="V31" s="21">
        <v>20</v>
      </c>
      <c r="W31" s="22">
        <v>91130</v>
      </c>
      <c r="X31" s="25">
        <f>($D$31*V31)+(W31*$D$11)</f>
        <v>1405.7724000000003</v>
      </c>
      <c r="Z31" s="21">
        <v>3</v>
      </c>
      <c r="AA31" s="22">
        <v>26320</v>
      </c>
      <c r="AB31" s="25">
        <f>($D$31*Z31)+(AA31*$D$11)</f>
        <v>356.09360000000004</v>
      </c>
      <c r="AD31" s="21">
        <v>16</v>
      </c>
      <c r="AE31" s="22">
        <v>104390</v>
      </c>
      <c r="AF31" s="25">
        <f>($D$31*AD31)+(AE31*$D$11)</f>
        <v>1486.0772000000002</v>
      </c>
      <c r="AH31" s="21">
        <v>10</v>
      </c>
      <c r="AI31" s="22">
        <v>38230</v>
      </c>
      <c r="AJ31" s="25">
        <f>($D$31*AH31)+(AI31*$D$11)</f>
        <v>618.68039999999996</v>
      </c>
      <c r="AL31" s="21">
        <v>4</v>
      </c>
      <c r="AM31" s="22">
        <v>12400</v>
      </c>
      <c r="AN31" s="25">
        <f>($D$31*AL31)+(AM31*$D$11)</f>
        <v>214.27199999999999</v>
      </c>
      <c r="AP31" s="21">
        <v>18</v>
      </c>
      <c r="AQ31" s="22">
        <v>109860</v>
      </c>
      <c r="AR31" s="25">
        <f>($D$31*AP31)+(AQ31*$D$11)</f>
        <v>1584.8328000000001</v>
      </c>
      <c r="AT31" s="26">
        <f t="shared" si="0"/>
        <v>151</v>
      </c>
      <c r="AU31" s="26">
        <f t="shared" si="0"/>
        <v>855320</v>
      </c>
      <c r="AV31" s="27">
        <f t="shared" si="0"/>
        <v>12534.053600000001</v>
      </c>
    </row>
    <row r="32" spans="2:48" s="21" customFormat="1" x14ac:dyDescent="0.3">
      <c r="B32" s="21" t="s">
        <v>19</v>
      </c>
      <c r="D32" s="21">
        <f>D30*3</f>
        <v>26.97</v>
      </c>
      <c r="F32" s="24">
        <v>5</v>
      </c>
      <c r="G32" s="30">
        <v>46020</v>
      </c>
      <c r="H32" s="25">
        <f>($D$32*F32)+(G32*$D$11)</f>
        <v>663.15960000000007</v>
      </c>
      <c r="K32" s="22"/>
      <c r="L32" s="25">
        <f>($D$32*J32)+(K32*$D$11)</f>
        <v>0</v>
      </c>
      <c r="N32" s="21">
        <v>1</v>
      </c>
      <c r="O32" s="22">
        <v>5780</v>
      </c>
      <c r="P32" s="25">
        <f>($D$32*N32)+(O32*$D$11)</f>
        <v>93.324399999999997</v>
      </c>
      <c r="R32" s="21">
        <v>2</v>
      </c>
      <c r="S32" s="22">
        <v>20660</v>
      </c>
      <c r="T32" s="25">
        <f>($D$32*R32)+(S32*$D$11)</f>
        <v>291.11680000000001</v>
      </c>
      <c r="V32" s="21">
        <v>3</v>
      </c>
      <c r="W32" s="22">
        <v>26730</v>
      </c>
      <c r="X32" s="25">
        <f>($D$32*V32)+(W32*$D$11)</f>
        <v>387.7704</v>
      </c>
      <c r="AA32" s="22"/>
      <c r="AB32" s="25">
        <f>($D$32*Z32)+(AA32*$D$11)</f>
        <v>0</v>
      </c>
      <c r="AD32" s="21">
        <v>2</v>
      </c>
      <c r="AE32" s="22">
        <v>8310</v>
      </c>
      <c r="AF32" s="25">
        <f>($D$32*AD32)+(AE32*$D$11)</f>
        <v>149.33879999999999</v>
      </c>
      <c r="AH32" s="21">
        <v>1</v>
      </c>
      <c r="AI32" s="22">
        <v>6030</v>
      </c>
      <c r="AJ32" s="25">
        <f>($D$32*AH32)+(AI32*$D$11)</f>
        <v>96.194400000000002</v>
      </c>
      <c r="AL32" s="21">
        <v>1</v>
      </c>
      <c r="AM32" s="22">
        <v>6220</v>
      </c>
      <c r="AN32" s="25">
        <f>($D$32*AL32)+(AM32*$D$11)</f>
        <v>98.375600000000006</v>
      </c>
      <c r="AP32" s="21">
        <v>2</v>
      </c>
      <c r="AQ32" s="22">
        <v>4920</v>
      </c>
      <c r="AR32" s="25">
        <f>($D$32*AP32)+(AQ32*$D$11)</f>
        <v>110.4216</v>
      </c>
      <c r="AT32" s="26">
        <f t="shared" si="0"/>
        <v>17</v>
      </c>
      <c r="AU32" s="26">
        <f t="shared" si="0"/>
        <v>124670</v>
      </c>
      <c r="AV32" s="27">
        <f t="shared" si="0"/>
        <v>1889.7016000000001</v>
      </c>
    </row>
    <row r="33" spans="2:48" s="21" customFormat="1" x14ac:dyDescent="0.3">
      <c r="B33" s="32" t="s">
        <v>20</v>
      </c>
      <c r="D33" s="21">
        <f>D30*4</f>
        <v>35.96</v>
      </c>
      <c r="F33" s="24">
        <v>1</v>
      </c>
      <c r="G33" s="30">
        <v>2290</v>
      </c>
      <c r="H33" s="25">
        <f>($D$33*F33)+(G33*$D$11)</f>
        <v>62.249200000000002</v>
      </c>
      <c r="K33" s="22"/>
      <c r="L33" s="25">
        <f>($D$33*J33)+(K33*$D$11)</f>
        <v>0</v>
      </c>
      <c r="N33" s="21">
        <v>1</v>
      </c>
      <c r="O33" s="22">
        <v>22410</v>
      </c>
      <c r="P33" s="25">
        <f>($D$33*N33)+(O33*$D$11)</f>
        <v>293.22679999999997</v>
      </c>
      <c r="R33" s="21">
        <v>2</v>
      </c>
      <c r="S33" s="22">
        <v>22830</v>
      </c>
      <c r="T33" s="25">
        <f>($D$33*R33)+(S33*$D$11)</f>
        <v>334.00840000000005</v>
      </c>
      <c r="V33" s="21">
        <v>1</v>
      </c>
      <c r="W33" s="22">
        <v>10540</v>
      </c>
      <c r="X33" s="25">
        <f>($D$33*V33)+(W33*$D$11)</f>
        <v>156.95920000000001</v>
      </c>
      <c r="AA33" s="22"/>
      <c r="AB33" s="25">
        <f>($D$33*Z33)+(AA33*$D$11)</f>
        <v>0</v>
      </c>
      <c r="AE33" s="22"/>
      <c r="AF33" s="25">
        <f>($D$33*AD33)+(AE33*$D$11)</f>
        <v>0</v>
      </c>
      <c r="AI33" s="22"/>
      <c r="AJ33" s="25">
        <f>($D$33*AH33)+(AI33*$D$11)</f>
        <v>0</v>
      </c>
      <c r="AM33" s="22"/>
      <c r="AN33" s="25">
        <f>($D$33*AL33)+(AM33*$D$11)</f>
        <v>0</v>
      </c>
      <c r="AP33" s="21">
        <v>1</v>
      </c>
      <c r="AQ33" s="22">
        <v>130640</v>
      </c>
      <c r="AR33" s="25">
        <f>($D$33*AP33)+(AQ33*$D$11)</f>
        <v>1535.7072000000001</v>
      </c>
      <c r="AT33" s="26">
        <f t="shared" si="0"/>
        <v>6</v>
      </c>
      <c r="AU33" s="26">
        <f t="shared" si="0"/>
        <v>188710</v>
      </c>
      <c r="AV33" s="27">
        <f t="shared" si="0"/>
        <v>2382.1508000000003</v>
      </c>
    </row>
    <row r="34" spans="2:48" s="21" customFormat="1" x14ac:dyDescent="0.3">
      <c r="B34" s="33" t="s">
        <v>37</v>
      </c>
      <c r="D34" s="21">
        <f>D30</f>
        <v>8.99</v>
      </c>
      <c r="F34" s="24"/>
      <c r="G34" s="30"/>
      <c r="H34" s="25"/>
      <c r="K34" s="22"/>
      <c r="L34" s="25"/>
      <c r="O34" s="22"/>
      <c r="P34" s="25"/>
      <c r="S34" s="22"/>
      <c r="T34" s="25"/>
      <c r="V34" s="21">
        <v>6</v>
      </c>
      <c r="W34" s="22">
        <v>13200</v>
      </c>
      <c r="X34" s="25">
        <f>($D$34*V34)+(W34*$D$11)</f>
        <v>205.476</v>
      </c>
      <c r="AA34" s="22"/>
      <c r="AB34" s="25">
        <f>($D$34*Z34)+(AA34*$D$11)</f>
        <v>0</v>
      </c>
      <c r="AE34" s="22"/>
      <c r="AF34" s="25">
        <f>($D$34*AD34)+(AE34*$D$11)</f>
        <v>0</v>
      </c>
      <c r="AI34" s="22"/>
      <c r="AJ34" s="25">
        <f>($D$34*AH34)+(AI34*$D$11)</f>
        <v>0</v>
      </c>
      <c r="AM34" s="22"/>
      <c r="AN34" s="25">
        <f>($D$34*AL34)+(AM34*$D$11)</f>
        <v>0</v>
      </c>
      <c r="AQ34" s="22"/>
      <c r="AR34" s="25">
        <f>($D$34*AP34)+(AQ34*$D$11)</f>
        <v>0</v>
      </c>
      <c r="AT34" s="26">
        <f t="shared" si="0"/>
        <v>6</v>
      </c>
      <c r="AU34" s="26">
        <f t="shared" si="0"/>
        <v>13200</v>
      </c>
      <c r="AV34" s="27">
        <f t="shared" si="0"/>
        <v>205.476</v>
      </c>
    </row>
    <row r="35" spans="2:48" s="21" customFormat="1" x14ac:dyDescent="0.3">
      <c r="F35" s="29"/>
      <c r="G35" s="34"/>
      <c r="H35" s="25"/>
      <c r="K35" s="22"/>
      <c r="L35" s="25"/>
      <c r="O35" s="22"/>
      <c r="P35" s="25"/>
      <c r="S35" s="22"/>
      <c r="T35" s="25"/>
      <c r="W35" s="22"/>
      <c r="X35" s="25"/>
      <c r="AA35" s="22"/>
      <c r="AB35" s="25"/>
      <c r="AE35" s="22"/>
      <c r="AF35" s="25"/>
      <c r="AI35" s="22"/>
      <c r="AJ35" s="25"/>
      <c r="AM35" s="22"/>
      <c r="AN35" s="25"/>
      <c r="AQ35" s="22"/>
      <c r="AR35" s="25"/>
      <c r="AT35" s="26">
        <f t="shared" si="0"/>
        <v>0</v>
      </c>
      <c r="AU35" s="26">
        <f t="shared" si="0"/>
        <v>0</v>
      </c>
      <c r="AV35" s="27">
        <f t="shared" si="0"/>
        <v>0</v>
      </c>
    </row>
    <row r="36" spans="2:48" s="21" customFormat="1" x14ac:dyDescent="0.3">
      <c r="B36" s="21" t="s">
        <v>51</v>
      </c>
      <c r="D36" s="21">
        <v>125.86</v>
      </c>
      <c r="F36" s="29"/>
      <c r="G36" s="34"/>
      <c r="H36" s="25"/>
      <c r="K36" s="22"/>
      <c r="L36" s="25"/>
      <c r="O36" s="22"/>
      <c r="P36" s="25"/>
      <c r="R36" s="21">
        <v>1</v>
      </c>
      <c r="S36" s="22">
        <v>8800</v>
      </c>
      <c r="T36" s="25">
        <f>($D$36*R36)+(S36*$D$11)</f>
        <v>226.88400000000001</v>
      </c>
      <c r="W36" s="22"/>
      <c r="X36" s="25"/>
      <c r="AA36" s="22"/>
      <c r="AB36" s="25"/>
      <c r="AE36" s="22"/>
      <c r="AF36" s="25"/>
      <c r="AI36" s="22"/>
      <c r="AJ36" s="25"/>
      <c r="AM36" s="22"/>
      <c r="AN36" s="25"/>
      <c r="AQ36" s="22"/>
      <c r="AR36" s="25"/>
      <c r="AT36" s="26">
        <f t="shared" si="0"/>
        <v>1</v>
      </c>
      <c r="AU36" s="26">
        <f t="shared" si="0"/>
        <v>8800</v>
      </c>
      <c r="AV36" s="27">
        <f t="shared" si="0"/>
        <v>226.88400000000001</v>
      </c>
    </row>
    <row r="37" spans="2:48" s="21" customFormat="1" x14ac:dyDescent="0.3">
      <c r="B37" s="21" t="s">
        <v>21</v>
      </c>
      <c r="D37" s="21">
        <v>125.86</v>
      </c>
      <c r="F37" s="24">
        <v>1</v>
      </c>
      <c r="G37" s="30">
        <v>280000</v>
      </c>
      <c r="H37" s="25">
        <f>($D$37*F37)+(G37*$D$11)</f>
        <v>3340.26</v>
      </c>
      <c r="J37" s="21">
        <v>1</v>
      </c>
      <c r="K37" s="22">
        <v>120000</v>
      </c>
      <c r="L37" s="25">
        <f>($D$37*J37)+(K37*$D$11)</f>
        <v>1503.46</v>
      </c>
      <c r="O37" s="22"/>
      <c r="P37" s="25">
        <f>($D$37*N37)+(O37*$D$11)</f>
        <v>0</v>
      </c>
      <c r="R37" s="21">
        <v>1</v>
      </c>
      <c r="S37" s="22">
        <v>25000</v>
      </c>
      <c r="T37" s="25">
        <f>($D$37*R37)+(S37*$D$11)</f>
        <v>412.86</v>
      </c>
      <c r="W37" s="22"/>
      <c r="X37" s="25">
        <f>($D$37*V37)+(W37*$D$11)</f>
        <v>0</v>
      </c>
      <c r="AA37" s="22"/>
      <c r="AB37" s="25">
        <f>($D$37*Z37)+(AA37*$D$11)</f>
        <v>0</v>
      </c>
      <c r="AE37" s="22"/>
      <c r="AF37" s="25">
        <f>($D$37*AD37)+(AE37*$D$11)</f>
        <v>0</v>
      </c>
      <c r="AI37" s="22"/>
      <c r="AJ37" s="25">
        <f>($D$37*AH37)+(AI37*$D$11)</f>
        <v>0</v>
      </c>
      <c r="AM37" s="22"/>
      <c r="AN37" s="25">
        <f>($D$37*AL37)+(AM37*$D$11)</f>
        <v>0</v>
      </c>
      <c r="AP37" s="21">
        <v>2</v>
      </c>
      <c r="AQ37" s="22">
        <v>615000</v>
      </c>
      <c r="AR37" s="25">
        <f>($D$37*AP37)+(AQ37*$D$11)</f>
        <v>7311.920000000001</v>
      </c>
      <c r="AT37" s="26">
        <f t="shared" si="0"/>
        <v>5</v>
      </c>
      <c r="AU37" s="26">
        <f t="shared" si="0"/>
        <v>1040000</v>
      </c>
      <c r="AV37" s="27">
        <f t="shared" si="0"/>
        <v>12568.5</v>
      </c>
    </row>
    <row r="38" spans="2:48" s="21" customFormat="1" x14ac:dyDescent="0.3">
      <c r="B38" s="21" t="s">
        <v>22</v>
      </c>
      <c r="D38" s="21">
        <v>125.86</v>
      </c>
      <c r="F38" s="24">
        <v>2</v>
      </c>
      <c r="G38" s="30">
        <v>14460</v>
      </c>
      <c r="H38" s="25">
        <f>($D$38*F38)+(G38*$D$11)</f>
        <v>417.7208</v>
      </c>
      <c r="K38" s="22"/>
      <c r="L38" s="25">
        <f>($D$38*J38)+(K38*$D$11)</f>
        <v>0</v>
      </c>
      <c r="O38" s="22"/>
      <c r="P38" s="25">
        <f>($D$38*N38)+(O38*$D$11)</f>
        <v>0</v>
      </c>
      <c r="S38" s="22"/>
      <c r="T38" s="25">
        <f>($D$38*R38)+(S38*$D$11)</f>
        <v>0</v>
      </c>
      <c r="W38" s="22"/>
      <c r="X38" s="25">
        <f>($D$38*V38)+(W38*$D$11)</f>
        <v>0</v>
      </c>
      <c r="AA38" s="22"/>
      <c r="AB38" s="25">
        <f>($D$38*Z38)+(AA38*$D$11)</f>
        <v>0</v>
      </c>
      <c r="AE38" s="22"/>
      <c r="AF38" s="25">
        <f>($D$38*AD38)+(AE38*$D$11)</f>
        <v>0</v>
      </c>
      <c r="AI38" s="22"/>
      <c r="AJ38" s="25">
        <f>($D$38*AH38)+(AI38*$D$11)</f>
        <v>0</v>
      </c>
      <c r="AM38" s="22"/>
      <c r="AN38" s="25">
        <f>($D$38*AL38)+(AM38*$D$11)</f>
        <v>0</v>
      </c>
      <c r="AQ38" s="22"/>
      <c r="AR38" s="25">
        <f>($D$38*AP38)+(AQ38*$D$11)</f>
        <v>0</v>
      </c>
      <c r="AT38" s="26">
        <f t="shared" si="0"/>
        <v>2</v>
      </c>
      <c r="AU38" s="26">
        <f t="shared" si="0"/>
        <v>14460</v>
      </c>
      <c r="AV38" s="27">
        <f t="shared" si="0"/>
        <v>417.7208</v>
      </c>
    </row>
    <row r="39" spans="2:48" s="21" customFormat="1" x14ac:dyDescent="0.3">
      <c r="F39" s="29"/>
      <c r="G39" s="34"/>
      <c r="H39" s="25"/>
      <c r="K39" s="22"/>
      <c r="L39" s="25"/>
      <c r="O39" s="22"/>
      <c r="P39" s="25"/>
      <c r="S39" s="22"/>
      <c r="T39" s="25"/>
      <c r="W39" s="22"/>
      <c r="X39" s="25"/>
      <c r="AA39" s="22"/>
      <c r="AB39" s="25"/>
      <c r="AE39" s="22"/>
      <c r="AF39" s="25"/>
      <c r="AI39" s="22"/>
      <c r="AJ39" s="25"/>
      <c r="AM39" s="22"/>
      <c r="AN39" s="25"/>
      <c r="AQ39" s="22"/>
      <c r="AR39" s="25"/>
      <c r="AT39" s="26">
        <f t="shared" si="0"/>
        <v>0</v>
      </c>
      <c r="AU39" s="26">
        <f t="shared" si="0"/>
        <v>0</v>
      </c>
      <c r="AV39" s="27">
        <f t="shared" si="0"/>
        <v>0</v>
      </c>
    </row>
    <row r="40" spans="2:48" s="21" customFormat="1" x14ac:dyDescent="0.3">
      <c r="B40" s="21" t="s">
        <v>23</v>
      </c>
      <c r="D40" s="21">
        <f>188.79</f>
        <v>188.79</v>
      </c>
      <c r="F40" s="24">
        <v>1</v>
      </c>
      <c r="G40" s="30">
        <v>9000</v>
      </c>
      <c r="H40" s="25">
        <f>($D$40*F40)+(G40*$D$11)</f>
        <v>292.11</v>
      </c>
      <c r="K40" s="22"/>
      <c r="L40" s="25">
        <f>($D$40*J40)+(K40*$D$11)</f>
        <v>0</v>
      </c>
      <c r="O40" s="22"/>
      <c r="P40" s="25">
        <f>($D$40*N40)+(O40*$D$11)</f>
        <v>0</v>
      </c>
      <c r="R40" s="21">
        <v>1</v>
      </c>
      <c r="S40" s="22">
        <v>46000</v>
      </c>
      <c r="T40" s="25">
        <f>($D$40*R40)+(S40*$D$11)</f>
        <v>716.87</v>
      </c>
      <c r="W40" s="22"/>
      <c r="X40" s="25">
        <f>($D$40*V40)+(W40*$D$11)</f>
        <v>0</v>
      </c>
      <c r="AA40" s="22"/>
      <c r="AB40" s="25">
        <f>($D$40*Z40)+(AA40*$D$11)</f>
        <v>0</v>
      </c>
      <c r="AE40" s="22"/>
      <c r="AF40" s="25">
        <f>($D$40*AD40)+(AE40*$D$11)</f>
        <v>0</v>
      </c>
      <c r="AI40" s="22"/>
      <c r="AJ40" s="25">
        <f>($D$40*AH40)+(AI40*$D$11)</f>
        <v>0</v>
      </c>
      <c r="AM40" s="22"/>
      <c r="AN40" s="25">
        <f>($D$40*AL40)+(AM40*$D$11)</f>
        <v>0</v>
      </c>
      <c r="AP40" s="21">
        <v>1</v>
      </c>
      <c r="AQ40" s="22">
        <v>60000</v>
      </c>
      <c r="AR40" s="25">
        <f>($D$40*AP40)+(AQ40*$D$11)</f>
        <v>877.59</v>
      </c>
      <c r="AT40" s="26">
        <f t="shared" si="0"/>
        <v>3</v>
      </c>
      <c r="AU40" s="26">
        <f t="shared" si="0"/>
        <v>115000</v>
      </c>
      <c r="AV40" s="27">
        <f t="shared" si="0"/>
        <v>1886.5700000000002</v>
      </c>
    </row>
    <row r="41" spans="2:48" s="21" customFormat="1" x14ac:dyDescent="0.3">
      <c r="B41" s="21" t="s">
        <v>38</v>
      </c>
      <c r="D41" s="21">
        <f>D34*84</f>
        <v>755.16</v>
      </c>
      <c r="F41" s="24"/>
      <c r="G41" s="30"/>
      <c r="H41" s="25"/>
      <c r="K41" s="22"/>
      <c r="L41" s="25"/>
      <c r="O41" s="22"/>
      <c r="P41" s="25"/>
      <c r="S41" s="22"/>
      <c r="T41" s="25"/>
      <c r="V41" s="21">
        <v>1</v>
      </c>
      <c r="W41" s="22">
        <v>54000</v>
      </c>
      <c r="X41" s="25">
        <f>($D$41*V41)+(W41*$D$11)</f>
        <v>1375.08</v>
      </c>
      <c r="AA41" s="22"/>
      <c r="AB41" s="25">
        <f>($D$41*Z41)+(AA41*$D$11)</f>
        <v>0</v>
      </c>
      <c r="AE41" s="22"/>
      <c r="AF41" s="25">
        <f>($D$41*AD41)+(AE41*$D$11)</f>
        <v>0</v>
      </c>
      <c r="AI41" s="22"/>
      <c r="AJ41" s="25">
        <f>($D$41*AH41)+(AI41*$D$11)</f>
        <v>0</v>
      </c>
      <c r="AM41" s="22"/>
      <c r="AN41" s="25">
        <f>($D$41*AL41)+(AM41*$D$11)</f>
        <v>0</v>
      </c>
      <c r="AQ41" s="22"/>
      <c r="AR41" s="25">
        <f>($D$41*AP41)+(AQ41*$D$11)</f>
        <v>0</v>
      </c>
      <c r="AT41" s="26">
        <f t="shared" si="0"/>
        <v>1</v>
      </c>
      <c r="AU41" s="26">
        <f t="shared" si="0"/>
        <v>54000</v>
      </c>
      <c r="AV41" s="27">
        <f t="shared" si="0"/>
        <v>1375.08</v>
      </c>
    </row>
    <row r="42" spans="2:48" s="21" customFormat="1" x14ac:dyDescent="0.3">
      <c r="B42" s="21" t="s">
        <v>61</v>
      </c>
      <c r="D42" s="21">
        <v>188.79</v>
      </c>
      <c r="F42" s="24"/>
      <c r="G42" s="30"/>
      <c r="H42" s="25"/>
      <c r="K42" s="22"/>
      <c r="L42" s="25"/>
      <c r="N42" s="21">
        <v>1</v>
      </c>
      <c r="O42" s="22"/>
      <c r="P42" s="25">
        <f>($D$42*N42)+(O42*$D$11)</f>
        <v>188.79</v>
      </c>
      <c r="S42" s="22"/>
      <c r="T42" s="25"/>
      <c r="W42" s="22"/>
      <c r="AA42" s="22"/>
      <c r="AE42" s="22"/>
      <c r="AI42" s="22"/>
      <c r="AM42" s="22"/>
      <c r="AQ42" s="22"/>
      <c r="AT42" s="26">
        <f t="shared" si="0"/>
        <v>1</v>
      </c>
      <c r="AU42" s="26">
        <f t="shared" si="0"/>
        <v>0</v>
      </c>
      <c r="AV42" s="27">
        <f t="shared" si="0"/>
        <v>188.79</v>
      </c>
    </row>
    <row r="43" spans="2:48" s="21" customFormat="1" x14ac:dyDescent="0.3">
      <c r="F43" s="24"/>
      <c r="G43" s="30"/>
      <c r="H43" s="25"/>
      <c r="K43" s="22"/>
      <c r="L43" s="25"/>
      <c r="O43" s="22"/>
      <c r="P43" s="25"/>
      <c r="S43" s="22"/>
      <c r="T43" s="25"/>
      <c r="W43" s="22"/>
      <c r="AA43" s="22"/>
      <c r="AE43" s="22"/>
      <c r="AI43" s="22"/>
      <c r="AM43" s="22"/>
      <c r="AQ43" s="22"/>
      <c r="AT43" s="26">
        <f t="shared" si="0"/>
        <v>0</v>
      </c>
      <c r="AU43" s="26">
        <f t="shared" si="0"/>
        <v>0</v>
      </c>
      <c r="AV43" s="27">
        <f t="shared" si="0"/>
        <v>0</v>
      </c>
    </row>
    <row r="44" spans="2:48" s="21" customFormat="1" x14ac:dyDescent="0.3">
      <c r="F44" s="24"/>
      <c r="G44" s="30"/>
      <c r="H44" s="25"/>
      <c r="K44" s="22"/>
      <c r="L44" s="25"/>
      <c r="O44" s="22"/>
      <c r="P44" s="25"/>
      <c r="S44" s="22"/>
      <c r="T44" s="25"/>
      <c r="W44" s="22"/>
      <c r="AA44" s="22"/>
      <c r="AE44" s="22"/>
      <c r="AI44" s="22"/>
      <c r="AM44" s="22"/>
      <c r="AQ44" s="22"/>
      <c r="AT44" s="26">
        <f t="shared" si="0"/>
        <v>0</v>
      </c>
      <c r="AU44" s="26">
        <f t="shared" si="0"/>
        <v>0</v>
      </c>
      <c r="AV44" s="27">
        <f t="shared" si="0"/>
        <v>0</v>
      </c>
    </row>
    <row r="45" spans="2:48" s="21" customFormat="1" x14ac:dyDescent="0.3">
      <c r="B45" s="21" t="s">
        <v>39</v>
      </c>
      <c r="D45" s="21">
        <v>4.5199999999999997E-3</v>
      </c>
      <c r="F45" s="24"/>
      <c r="G45" s="30"/>
      <c r="H45" s="25"/>
      <c r="K45" s="22"/>
      <c r="L45" s="25"/>
      <c r="O45" s="22"/>
      <c r="P45" s="25"/>
      <c r="S45" s="22"/>
      <c r="T45" s="25"/>
      <c r="V45" s="21">
        <v>1</v>
      </c>
      <c r="W45" s="22">
        <v>5173000</v>
      </c>
      <c r="X45" s="35">
        <f>W45*D45</f>
        <v>23381.96</v>
      </c>
      <c r="AA45" s="22"/>
      <c r="AB45" s="35">
        <f>AA45*H45</f>
        <v>0</v>
      </c>
      <c r="AE45" s="22"/>
      <c r="AF45" s="35">
        <f>AE45*L45</f>
        <v>0</v>
      </c>
      <c r="AI45" s="22"/>
      <c r="AJ45" s="35">
        <f>AI45*P45</f>
        <v>0</v>
      </c>
      <c r="AM45" s="22"/>
      <c r="AN45" s="35">
        <f>AM45*T45</f>
        <v>0</v>
      </c>
      <c r="AQ45" s="22"/>
      <c r="AR45" s="35">
        <f>AQ45*X45</f>
        <v>0</v>
      </c>
      <c r="AT45" s="26">
        <f>F45+J45+N45+R45+V45+Z45+AD45+AH45+AL45+AP45</f>
        <v>1</v>
      </c>
      <c r="AU45" s="26">
        <f>G45+K45+O45+S45+W45+AA45+AE45+AI45+AM45+AQ45</f>
        <v>5173000</v>
      </c>
      <c r="AV45" s="27">
        <f t="shared" si="0"/>
        <v>23381.96</v>
      </c>
    </row>
    <row r="46" spans="2:48" s="21" customFormat="1" x14ac:dyDescent="0.3">
      <c r="B46" s="21" t="s">
        <v>40</v>
      </c>
      <c r="D46" s="21">
        <v>188.79</v>
      </c>
      <c r="F46" s="24"/>
      <c r="G46" s="30"/>
      <c r="H46" s="25"/>
      <c r="K46" s="22"/>
      <c r="L46" s="25"/>
      <c r="O46" s="22"/>
      <c r="P46" s="25"/>
      <c r="S46" s="22"/>
      <c r="T46" s="25"/>
      <c r="V46" s="21">
        <v>1</v>
      </c>
      <c r="W46" s="22"/>
      <c r="X46" s="25">
        <f>($D$46*V46)+(W46*$D$11)</f>
        <v>188.79</v>
      </c>
      <c r="AA46" s="22"/>
      <c r="AB46" s="25">
        <f>($D$46*Z46)+(AA46*$D$11)</f>
        <v>0</v>
      </c>
      <c r="AE46" s="22"/>
      <c r="AF46" s="25">
        <f>($D$46*AD46)+(AE46*$D$11)</f>
        <v>0</v>
      </c>
      <c r="AI46" s="22"/>
      <c r="AJ46" s="25">
        <f>($D$46*AH46)+(AI46*$D$11)</f>
        <v>0</v>
      </c>
      <c r="AM46" s="22"/>
      <c r="AN46" s="25">
        <f>($D$46*AL46)+(AM46*$D$11)</f>
        <v>0</v>
      </c>
      <c r="AQ46" s="22"/>
      <c r="AR46" s="25">
        <f>($D$46*AP46)+(AQ46*$D$11)</f>
        <v>0</v>
      </c>
      <c r="AT46" s="26">
        <f t="shared" si="0"/>
        <v>1</v>
      </c>
      <c r="AU46" s="26">
        <f t="shared" si="0"/>
        <v>0</v>
      </c>
      <c r="AV46" s="27">
        <f t="shared" si="0"/>
        <v>188.79</v>
      </c>
    </row>
    <row r="47" spans="2:48" s="21" customFormat="1" x14ac:dyDescent="0.3">
      <c r="B47" s="21" t="s">
        <v>41</v>
      </c>
      <c r="F47" s="24"/>
      <c r="G47" s="30"/>
      <c r="H47" s="25"/>
      <c r="K47" s="22"/>
      <c r="L47" s="25"/>
      <c r="O47" s="22"/>
      <c r="P47" s="25"/>
      <c r="S47" s="22"/>
      <c r="T47" s="25"/>
      <c r="V47" s="21">
        <v>1</v>
      </c>
      <c r="W47" s="22"/>
      <c r="AA47" s="22"/>
      <c r="AE47" s="22"/>
      <c r="AI47" s="22"/>
      <c r="AM47" s="22"/>
      <c r="AQ47" s="22"/>
      <c r="AT47" s="26">
        <f t="shared" si="0"/>
        <v>1</v>
      </c>
      <c r="AU47" s="26">
        <f t="shared" si="0"/>
        <v>0</v>
      </c>
      <c r="AV47" s="27">
        <f t="shared" si="0"/>
        <v>0</v>
      </c>
    </row>
    <row r="48" spans="2:48" s="21" customFormat="1" x14ac:dyDescent="0.3">
      <c r="B48" s="21" t="s">
        <v>2</v>
      </c>
      <c r="D48" s="21">
        <v>4.5199999999999997E-3</v>
      </c>
      <c r="F48" s="24"/>
      <c r="G48" s="30"/>
      <c r="H48" s="25"/>
      <c r="K48" s="22"/>
      <c r="L48" s="25"/>
      <c r="O48" s="22"/>
      <c r="P48" s="25"/>
      <c r="S48" s="22"/>
      <c r="T48" s="25"/>
      <c r="W48" s="22"/>
      <c r="AA48" s="22"/>
      <c r="AE48" s="22"/>
      <c r="AI48" s="22"/>
      <c r="AL48" s="21">
        <v>1</v>
      </c>
      <c r="AM48" s="22">
        <v>128100</v>
      </c>
      <c r="AN48" s="35">
        <f>AM48*D48</f>
        <v>579.01199999999994</v>
      </c>
      <c r="AQ48" s="22"/>
      <c r="AT48" s="26">
        <f t="shared" ref="AT48:AV51" si="1">F48+J48+N48+R48+V48+Z48+AD48+AH48+AL48+AP48</f>
        <v>1</v>
      </c>
      <c r="AU48" s="26">
        <f t="shared" si="1"/>
        <v>128100</v>
      </c>
      <c r="AV48" s="27">
        <f t="shared" si="1"/>
        <v>579.01199999999994</v>
      </c>
    </row>
    <row r="49" spans="1:48" s="21" customFormat="1" x14ac:dyDescent="0.3">
      <c r="F49" s="24"/>
      <c r="G49" s="30"/>
      <c r="H49" s="25"/>
      <c r="K49" s="22"/>
      <c r="L49" s="25"/>
      <c r="O49" s="22"/>
      <c r="P49" s="25"/>
      <c r="S49" s="22"/>
      <c r="T49" s="25"/>
      <c r="W49" s="22"/>
      <c r="AA49" s="22"/>
      <c r="AE49" s="22"/>
      <c r="AI49" s="22"/>
      <c r="AM49" s="22"/>
      <c r="AQ49" s="22"/>
      <c r="AT49" s="26">
        <f t="shared" si="1"/>
        <v>0</v>
      </c>
      <c r="AU49" s="26">
        <f t="shared" si="1"/>
        <v>0</v>
      </c>
      <c r="AV49" s="27">
        <f t="shared" si="1"/>
        <v>0</v>
      </c>
    </row>
    <row r="50" spans="1:48" s="21" customFormat="1" x14ac:dyDescent="0.3">
      <c r="F50" s="24"/>
      <c r="G50" s="30"/>
      <c r="H50" s="25"/>
      <c r="K50" s="22"/>
      <c r="L50" s="25"/>
      <c r="O50" s="22"/>
      <c r="P50" s="25"/>
      <c r="S50" s="22"/>
      <c r="T50" s="25"/>
      <c r="W50" s="22"/>
      <c r="AA50" s="22"/>
      <c r="AI50" s="22"/>
      <c r="AM50" s="22"/>
      <c r="AQ50" s="22"/>
      <c r="AT50" s="26">
        <f t="shared" si="1"/>
        <v>0</v>
      </c>
      <c r="AU50" s="26">
        <f t="shared" si="1"/>
        <v>0</v>
      </c>
      <c r="AV50" s="27">
        <f t="shared" si="1"/>
        <v>0</v>
      </c>
    </row>
    <row r="51" spans="1:48" s="21" customFormat="1" x14ac:dyDescent="0.3">
      <c r="H51" s="25"/>
      <c r="K51" s="22"/>
      <c r="L51" s="25"/>
      <c r="O51" s="22"/>
      <c r="P51" s="25"/>
      <c r="S51" s="22"/>
      <c r="T51" s="25"/>
      <c r="W51" s="22"/>
      <c r="AA51" s="22"/>
      <c r="AI51" s="22"/>
      <c r="AM51" s="22"/>
      <c r="AQ51" s="22"/>
      <c r="AT51" s="26">
        <f t="shared" si="1"/>
        <v>0</v>
      </c>
      <c r="AU51" s="26">
        <f t="shared" si="1"/>
        <v>0</v>
      </c>
      <c r="AV51" s="27">
        <f t="shared" si="1"/>
        <v>0</v>
      </c>
    </row>
    <row r="52" spans="1:48" s="21" customFormat="1" x14ac:dyDescent="0.3">
      <c r="B52" s="21" t="s">
        <v>24</v>
      </c>
      <c r="H52" s="25"/>
      <c r="K52" s="22"/>
      <c r="L52" s="25"/>
      <c r="O52" s="22"/>
      <c r="P52" s="25"/>
      <c r="S52" s="22"/>
      <c r="T52" s="25"/>
      <c r="W52" s="22"/>
      <c r="AA52" s="22"/>
      <c r="AI52" s="22"/>
      <c r="AM52" s="22"/>
      <c r="AQ52" s="22"/>
    </row>
    <row r="53" spans="1:48" s="21" customFormat="1" x14ac:dyDescent="0.3">
      <c r="H53" s="25"/>
      <c r="K53" s="22"/>
      <c r="L53" s="25"/>
      <c r="O53" s="22"/>
      <c r="S53" s="22"/>
      <c r="W53" s="22"/>
      <c r="AA53" s="22"/>
      <c r="AI53" s="22"/>
      <c r="AM53" s="22"/>
      <c r="AQ53" s="22"/>
    </row>
    <row r="54" spans="1:48" s="21" customFormat="1" x14ac:dyDescent="0.3">
      <c r="F54" s="39">
        <f>SUM(F13:F53)</f>
        <v>3878</v>
      </c>
      <c r="G54" s="39">
        <f>SUM(G13:G53)</f>
        <v>15109630</v>
      </c>
      <c r="H54" s="25">
        <f>SUM(H13:H51)</f>
        <v>211427.79240000003</v>
      </c>
      <c r="J54" s="22">
        <f>SUM(J12:J53)</f>
        <v>1939</v>
      </c>
      <c r="K54" s="22">
        <f>SUM(K12:K53)</f>
        <v>6888600</v>
      </c>
      <c r="L54" s="25">
        <f>SUM(L13:L53)</f>
        <v>96871.448000000019</v>
      </c>
      <c r="N54" s="22">
        <f>SUM(N12:N53)</f>
        <v>1987</v>
      </c>
      <c r="O54" s="22">
        <f>SUM(O12:O53)</f>
        <v>7200650</v>
      </c>
      <c r="P54" s="25">
        <f>SUM(P13:P53)</f>
        <v>102051.382</v>
      </c>
      <c r="R54" s="22">
        <f>SUM(R12:R53)</f>
        <v>2506</v>
      </c>
      <c r="S54" s="22">
        <f>SUM(S12:S53)</f>
        <v>9304780</v>
      </c>
      <c r="T54" s="25">
        <f>SUM(T13:T53)</f>
        <v>130251.33440000002</v>
      </c>
      <c r="V54" s="22">
        <f>SUM(V12:V53)</f>
        <v>1682</v>
      </c>
      <c r="W54" s="22">
        <f>SUM(W12:W53)</f>
        <v>10837740</v>
      </c>
      <c r="X54" s="25">
        <f>SUM(X13:X53)</f>
        <v>105053.67519999998</v>
      </c>
      <c r="Z54" s="22">
        <f>SUM(Z12:Z53)</f>
        <v>402</v>
      </c>
      <c r="AA54" s="22">
        <f>SUM(AA12:AA53)</f>
        <v>1389540</v>
      </c>
      <c r="AB54" s="25">
        <f>SUM(AB13:AB53)</f>
        <v>19727.729200000002</v>
      </c>
      <c r="AD54" s="22">
        <f>SUM(AD12:AD53)</f>
        <v>671</v>
      </c>
      <c r="AE54" s="22">
        <f>SUM(AE12:AE53)</f>
        <v>2311250</v>
      </c>
      <c r="AF54" s="25">
        <f>SUM(AF13:AF53)</f>
        <v>32765.03</v>
      </c>
      <c r="AH54" s="22">
        <f>SUM(AH12:AH53)</f>
        <v>913</v>
      </c>
      <c r="AI54" s="22">
        <f>SUM(AI12:AI53)</f>
        <v>2845880</v>
      </c>
      <c r="AJ54" s="25">
        <f>SUM(AJ13:AJ53)</f>
        <v>41216.6224</v>
      </c>
      <c r="AL54" s="22">
        <f>SUM(AL12:AL53)</f>
        <v>405</v>
      </c>
      <c r="AM54" s="22">
        <f>SUM(AM12:AM53)</f>
        <v>1590470</v>
      </c>
      <c r="AN54" s="25">
        <f>SUM(AN13:AN53)</f>
        <v>21056.5196</v>
      </c>
      <c r="AP54" s="22">
        <f>SUM(AP12:AP53)</f>
        <v>2292</v>
      </c>
      <c r="AQ54" s="22">
        <f>SUM(AQ12:AQ53)</f>
        <v>7700835</v>
      </c>
      <c r="AR54" s="25">
        <f>SUM(AR13:AR53)</f>
        <v>109870.15580000001</v>
      </c>
      <c r="AT54" s="26">
        <f>SUM(AT13:AT52)</f>
        <v>16675</v>
      </c>
      <c r="AU54" s="26">
        <f>SUM(AU13:AU52)</f>
        <v>65179375</v>
      </c>
      <c r="AV54" s="26">
        <f>SUM(AV13:AV52)</f>
        <v>870291.68899999978</v>
      </c>
    </row>
    <row r="55" spans="1:48" s="21" customFormat="1" x14ac:dyDescent="0.3">
      <c r="K55" s="22"/>
      <c r="L55" s="25"/>
      <c r="O55" s="22"/>
      <c r="S55" s="22"/>
      <c r="W55" s="22"/>
      <c r="AA55" s="22"/>
      <c r="AI55" s="22"/>
      <c r="AM55" s="22"/>
      <c r="AQ55" s="22"/>
      <c r="AT55" s="26">
        <f>F54+J54+N54+R54+V54+AD54+AH54+AL54+AP54+Z54</f>
        <v>16675</v>
      </c>
      <c r="AU55" s="26">
        <f>G54+K54+O54+S54+W54+AE54+AI54+AM54+AQ54+AA54</f>
        <v>65179375</v>
      </c>
      <c r="AV55" s="26">
        <f>H54+L54+P54+T54+X54+AF54+AJ54+AN54+AR54+AB54</f>
        <v>870291.68900000001</v>
      </c>
    </row>
    <row r="56" spans="1:48" s="21" customFormat="1" x14ac:dyDescent="0.3">
      <c r="K56" s="22"/>
      <c r="O56" s="22"/>
      <c r="S56" s="22"/>
      <c r="W56" s="22"/>
      <c r="AA56" s="22"/>
      <c r="AI56" s="22"/>
      <c r="AM56" s="22"/>
      <c r="AQ56" s="22"/>
      <c r="AT56" s="26">
        <f>AT54-AT55</f>
        <v>0</v>
      </c>
      <c r="AU56" s="26">
        <f>AU54-AU55</f>
        <v>0</v>
      </c>
      <c r="AV56" s="26">
        <f>AV54-AV55</f>
        <v>0</v>
      </c>
    </row>
    <row r="57" spans="1:48" s="21" customFormat="1" x14ac:dyDescent="0.3">
      <c r="K57" s="22"/>
      <c r="O57" s="22"/>
      <c r="S57" s="22"/>
      <c r="W57" s="22"/>
      <c r="AA57" s="22"/>
      <c r="AI57" s="22"/>
      <c r="AM57" s="22"/>
      <c r="AQ57" s="22"/>
    </row>
    <row r="58" spans="1:48" s="21" customFormat="1" x14ac:dyDescent="0.3">
      <c r="A58" s="21" t="s">
        <v>8</v>
      </c>
      <c r="K58" s="22"/>
      <c r="O58" s="22"/>
      <c r="S58" s="22"/>
      <c r="W58" s="22"/>
      <c r="AA58" s="22"/>
      <c r="AI58" s="22"/>
      <c r="AM58" s="22"/>
      <c r="AQ58" s="22"/>
    </row>
    <row r="59" spans="1:48" s="21" customFormat="1" x14ac:dyDescent="0.3">
      <c r="B59" s="21" t="s">
        <v>29</v>
      </c>
      <c r="F59" s="21">
        <f>F61-F60</f>
        <v>609</v>
      </c>
      <c r="J59" s="21" t="s">
        <v>42</v>
      </c>
      <c r="K59" s="22"/>
      <c r="N59" s="21">
        <f>N61-N60</f>
        <v>500</v>
      </c>
      <c r="O59" s="22"/>
      <c r="R59" s="21">
        <f>R61-R60</f>
        <v>55</v>
      </c>
      <c r="S59" s="22"/>
      <c r="V59" s="21">
        <f>V61-V60</f>
        <v>97</v>
      </c>
      <c r="W59" s="22"/>
      <c r="Z59" s="21">
        <f>Z61-Z60</f>
        <v>68</v>
      </c>
      <c r="AA59" s="22"/>
      <c r="AD59" s="21" t="s">
        <v>42</v>
      </c>
      <c r="AH59" s="21">
        <f>AH61-AH60</f>
        <v>5</v>
      </c>
      <c r="AI59" s="22"/>
      <c r="AL59" s="22">
        <f>AL61-AL60</f>
        <v>232</v>
      </c>
      <c r="AM59" s="22"/>
      <c r="AP59" s="22">
        <f>AP61-AP60</f>
        <v>741</v>
      </c>
      <c r="AQ59" s="22"/>
      <c r="AU59" s="21">
        <f>SUM(F59:AT59)</f>
        <v>2307</v>
      </c>
    </row>
    <row r="60" spans="1:48" s="21" customFormat="1" x14ac:dyDescent="0.3">
      <c r="B60" s="21" t="s">
        <v>30</v>
      </c>
      <c r="F60" s="21">
        <v>2</v>
      </c>
      <c r="K60" s="22"/>
      <c r="N60" s="21">
        <v>11</v>
      </c>
      <c r="O60" s="22"/>
      <c r="R60" s="21">
        <v>1</v>
      </c>
      <c r="S60" s="22"/>
      <c r="V60" s="21">
        <v>4</v>
      </c>
      <c r="W60" s="22"/>
      <c r="AA60" s="22"/>
      <c r="AI60" s="22"/>
      <c r="AL60" s="22">
        <v>2</v>
      </c>
      <c r="AM60" s="22"/>
      <c r="AP60" s="22">
        <v>2</v>
      </c>
      <c r="AQ60" s="22"/>
      <c r="AU60" s="21">
        <f t="shared" ref="AU60" si="2">SUM(F60:AT60)</f>
        <v>22</v>
      </c>
    </row>
    <row r="61" spans="1:48" s="21" customFormat="1" x14ac:dyDescent="0.3">
      <c r="B61" s="21" t="s">
        <v>28</v>
      </c>
      <c r="F61" s="21">
        <v>611</v>
      </c>
      <c r="K61" s="22"/>
      <c r="N61" s="21">
        <v>511</v>
      </c>
      <c r="O61" s="22"/>
      <c r="R61" s="21">
        <v>56</v>
      </c>
      <c r="S61" s="22"/>
      <c r="V61" s="21">
        <v>101</v>
      </c>
      <c r="W61" s="22"/>
      <c r="Z61" s="21">
        <v>68</v>
      </c>
      <c r="AA61" s="22"/>
      <c r="AH61" s="21">
        <v>5</v>
      </c>
      <c r="AI61" s="22"/>
      <c r="AL61" s="22">
        <v>234</v>
      </c>
      <c r="AM61" s="22"/>
      <c r="AP61" s="22">
        <v>743</v>
      </c>
      <c r="AQ61" s="22"/>
      <c r="AU61" s="21">
        <f>SUM(F61:AT61)</f>
        <v>2329</v>
      </c>
    </row>
    <row r="62" spans="1:48" s="21" customFormat="1" x14ac:dyDescent="0.3">
      <c r="K62" s="22"/>
      <c r="O62" s="22"/>
      <c r="S62" s="22"/>
      <c r="V62" s="21" t="s">
        <v>73</v>
      </c>
      <c r="W62" s="22"/>
      <c r="AA62" s="22"/>
      <c r="AI62" s="22"/>
      <c r="AM62" s="22"/>
      <c r="AQ62" s="22"/>
    </row>
    <row r="63" spans="1:48" s="21" customFormat="1" x14ac:dyDescent="0.3">
      <c r="K63" s="22"/>
      <c r="O63" s="22"/>
      <c r="S63" s="22"/>
      <c r="W63" s="22"/>
      <c r="AA63" s="22"/>
      <c r="AI63" s="22"/>
      <c r="AM63" s="22"/>
      <c r="AQ63" s="22"/>
    </row>
    <row r="64" spans="1:48" s="21" customFormat="1" x14ac:dyDescent="0.3">
      <c r="A64" s="21" t="s">
        <v>9</v>
      </c>
      <c r="G64" s="21">
        <v>1610</v>
      </c>
      <c r="K64" s="22"/>
      <c r="O64" s="36">
        <v>4960</v>
      </c>
      <c r="S64" s="22">
        <v>27810</v>
      </c>
      <c r="W64" s="22" t="s">
        <v>42</v>
      </c>
      <c r="AA64" s="22">
        <v>110</v>
      </c>
      <c r="AI64" s="22">
        <v>0</v>
      </c>
      <c r="AM64" s="22"/>
      <c r="AQ64" s="22">
        <v>20</v>
      </c>
      <c r="AU64" s="21">
        <f>SUM(F64:AT64)</f>
        <v>34510</v>
      </c>
    </row>
    <row r="65" spans="1:43" s="21" customFormat="1" x14ac:dyDescent="0.3">
      <c r="K65" s="22"/>
      <c r="O65" s="22"/>
      <c r="S65" s="22"/>
      <c r="W65" s="22"/>
      <c r="AA65" s="22"/>
      <c r="AI65" s="22"/>
      <c r="AM65" s="22"/>
      <c r="AQ65" s="22"/>
    </row>
    <row r="66" spans="1:43" s="21" customFormat="1" x14ac:dyDescent="0.3">
      <c r="K66" s="22"/>
      <c r="O66" s="22"/>
      <c r="S66" s="22"/>
      <c r="W66" s="22"/>
      <c r="AA66" s="22"/>
      <c r="AI66" s="22"/>
      <c r="AM66" s="22"/>
      <c r="AQ66" s="22"/>
    </row>
    <row r="67" spans="1:43" s="21" customFormat="1" x14ac:dyDescent="0.3">
      <c r="K67" s="22"/>
      <c r="O67" s="22"/>
      <c r="S67" s="22"/>
      <c r="W67" s="22"/>
      <c r="AA67" s="22"/>
      <c r="AI67" s="22"/>
      <c r="AM67" s="22"/>
      <c r="AQ67" s="22"/>
    </row>
    <row r="68" spans="1:43" s="21" customFormat="1" x14ac:dyDescent="0.3">
      <c r="K68" s="22"/>
      <c r="O68" s="22"/>
      <c r="S68" s="22"/>
      <c r="W68" s="22"/>
      <c r="AA68" s="22"/>
      <c r="AI68" s="22"/>
      <c r="AM68" s="22"/>
      <c r="AQ68" s="22"/>
    </row>
    <row r="69" spans="1:43" s="21" customFormat="1" x14ac:dyDescent="0.3">
      <c r="A69" s="21" t="s">
        <v>0</v>
      </c>
      <c r="D69" s="21">
        <v>4.5199999999999997E-3</v>
      </c>
      <c r="K69" s="22"/>
      <c r="O69" s="22"/>
      <c r="S69" s="22"/>
      <c r="W69" s="22"/>
      <c r="AA69" s="22"/>
      <c r="AI69" s="22"/>
      <c r="AM69" s="22"/>
      <c r="AQ69" s="22"/>
    </row>
    <row r="70" spans="1:43" s="21" customFormat="1" x14ac:dyDescent="0.3">
      <c r="C70" s="21" t="s">
        <v>1</v>
      </c>
      <c r="K70" s="22"/>
      <c r="O70" s="22"/>
      <c r="S70" s="22"/>
      <c r="W70" s="22"/>
      <c r="AA70" s="22"/>
      <c r="AI70" s="22"/>
      <c r="AM70" s="22"/>
      <c r="AQ70" s="22"/>
    </row>
    <row r="71" spans="1:43" s="21" customFormat="1" x14ac:dyDescent="0.3">
      <c r="C71" s="21" t="s">
        <v>2</v>
      </c>
      <c r="K71" s="22"/>
      <c r="O71" s="22"/>
      <c r="S71" s="22"/>
      <c r="W71" s="22"/>
      <c r="AA71" s="22"/>
      <c r="AI71" s="22"/>
      <c r="AM71" s="22"/>
      <c r="AQ71" s="22"/>
    </row>
    <row r="72" spans="1:43" s="21" customFormat="1" x14ac:dyDescent="0.3">
      <c r="C72" s="21" t="s">
        <v>3</v>
      </c>
      <c r="K72" s="22"/>
      <c r="O72" s="22"/>
      <c r="S72" s="22"/>
      <c r="W72" s="22"/>
      <c r="AA72" s="22"/>
      <c r="AI72" s="22"/>
      <c r="AM72" s="22"/>
      <c r="AQ72" s="22"/>
    </row>
    <row r="73" spans="1:43" s="21" customFormat="1" x14ac:dyDescent="0.3">
      <c r="C73" s="21" t="s">
        <v>4</v>
      </c>
      <c r="K73" s="22"/>
      <c r="O73" s="22"/>
      <c r="S73" s="22"/>
      <c r="W73" s="22"/>
      <c r="AA73" s="22"/>
      <c r="AI73" s="22"/>
      <c r="AM73" s="22"/>
      <c r="AQ73" s="22"/>
    </row>
  </sheetData>
  <mergeCells count="1">
    <mergeCell ref="F6:AR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AV73"/>
  <sheetViews>
    <sheetView topLeftCell="A7" zoomScaleNormal="100" workbookViewId="0">
      <pane xSplit="4" ySplit="5" topLeftCell="AP36" activePane="bottomRight" state="frozen"/>
      <selection activeCell="A7" sqref="A7"/>
      <selection pane="topRight" activeCell="E7" sqref="E7"/>
      <selection pane="bottomLeft" activeCell="A12" sqref="A12"/>
      <selection pane="bottomRight" activeCell="AU64" sqref="AU64"/>
    </sheetView>
  </sheetViews>
  <sheetFormatPr defaultRowHeight="15.6" x14ac:dyDescent="0.3"/>
  <cols>
    <col min="1" max="1" width="3.296875" customWidth="1"/>
    <col min="7" max="7" width="15.19921875" bestFit="1" customWidth="1"/>
    <col min="8" max="8" width="12.09765625" bestFit="1" customWidth="1"/>
    <col min="11" max="11" width="12.8984375" style="10" bestFit="1" customWidth="1"/>
    <col min="12" max="12" width="14.69921875" bestFit="1" customWidth="1"/>
    <col min="15" max="15" width="12.8984375" style="10" bestFit="1" customWidth="1"/>
    <col min="16" max="16" width="12.3984375" bestFit="1" customWidth="1"/>
    <col min="19" max="19" width="14" style="10" bestFit="1" customWidth="1"/>
    <col min="20" max="20" width="12.3984375" bestFit="1" customWidth="1"/>
    <col min="23" max="23" width="13.69921875" style="10" bestFit="1" customWidth="1"/>
    <col min="24" max="24" width="12.09765625" bestFit="1" customWidth="1"/>
    <col min="27" max="27" width="12.59765625" style="10" bestFit="1" customWidth="1"/>
    <col min="28" max="28" width="11.09765625" bestFit="1" customWidth="1"/>
    <col min="31" max="31" width="12.59765625" bestFit="1" customWidth="1"/>
    <col min="32" max="32" width="11.09765625" bestFit="1" customWidth="1"/>
    <col min="35" max="35" width="12.59765625" style="10" bestFit="1" customWidth="1"/>
    <col min="36" max="36" width="11.09765625" bestFit="1" customWidth="1"/>
    <col min="39" max="39" width="12.59765625" style="10" bestFit="1" customWidth="1"/>
    <col min="40" max="40" width="13.8984375" customWidth="1"/>
    <col min="43" max="43" width="12.59765625" style="10" bestFit="1" customWidth="1"/>
    <col min="44" max="44" width="12.09765625" bestFit="1" customWidth="1"/>
    <col min="47" max="47" width="11.09765625" bestFit="1" customWidth="1"/>
    <col min="48" max="48" width="12.09765625" bestFit="1" customWidth="1"/>
  </cols>
  <sheetData>
    <row r="6" spans="1:48" x14ac:dyDescent="0.3">
      <c r="F6" s="88" t="s">
        <v>6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</row>
    <row r="7" spans="1:48" x14ac:dyDescent="0.3">
      <c r="F7">
        <v>1</v>
      </c>
      <c r="J7">
        <v>2</v>
      </c>
      <c r="N7">
        <v>3</v>
      </c>
      <c r="R7">
        <v>4</v>
      </c>
      <c r="V7">
        <v>5</v>
      </c>
      <c r="Z7">
        <v>6</v>
      </c>
      <c r="AD7">
        <v>7</v>
      </c>
      <c r="AH7">
        <v>8</v>
      </c>
      <c r="AL7">
        <v>9</v>
      </c>
      <c r="AP7">
        <v>10</v>
      </c>
    </row>
    <row r="8" spans="1:48" s="21" customFormat="1" x14ac:dyDescent="0.3">
      <c r="K8" s="22"/>
      <c r="O8" s="22"/>
      <c r="S8" s="22"/>
      <c r="W8" s="22"/>
      <c r="AA8" s="22"/>
      <c r="AI8" s="22"/>
      <c r="AM8" s="22"/>
      <c r="AQ8" s="22"/>
    </row>
    <row r="9" spans="1:48" s="21" customFormat="1" x14ac:dyDescent="0.3">
      <c r="A9" s="21" t="s">
        <v>7</v>
      </c>
      <c r="F9" s="21" t="s">
        <v>87</v>
      </c>
      <c r="J9" s="21" t="s">
        <v>88</v>
      </c>
      <c r="K9" s="22"/>
      <c r="N9" s="21" t="s">
        <v>89</v>
      </c>
      <c r="O9" s="22"/>
      <c r="R9" s="38" t="s">
        <v>90</v>
      </c>
      <c r="S9" s="22"/>
      <c r="V9" s="21" t="s">
        <v>91</v>
      </c>
      <c r="W9" s="22"/>
      <c r="Z9" s="21" t="s">
        <v>87</v>
      </c>
      <c r="AA9" s="22"/>
      <c r="AD9" s="21" t="s">
        <v>88</v>
      </c>
      <c r="AH9" s="21" t="s">
        <v>88</v>
      </c>
      <c r="AI9" s="22"/>
      <c r="AL9" s="21" t="s">
        <v>89</v>
      </c>
      <c r="AM9" s="22"/>
      <c r="AP9" s="21" t="s">
        <v>92</v>
      </c>
      <c r="AQ9" s="22"/>
    </row>
    <row r="10" spans="1:48" s="23" customFormat="1" x14ac:dyDescent="0.3"/>
    <row r="11" spans="1:48" s="21" customFormat="1" x14ac:dyDescent="0.3">
      <c r="A11" s="21" t="s">
        <v>5</v>
      </c>
      <c r="D11" s="21">
        <v>1.1480000000000001E-2</v>
      </c>
      <c r="K11" s="22"/>
      <c r="O11" s="22"/>
      <c r="S11" s="22"/>
      <c r="W11" s="22"/>
      <c r="AA11" s="22"/>
      <c r="AI11" s="22"/>
      <c r="AM11" s="22"/>
      <c r="AQ11" s="22"/>
    </row>
    <row r="12" spans="1:48" s="21" customFormat="1" x14ac:dyDescent="0.3">
      <c r="K12" s="22"/>
      <c r="O12" s="22"/>
      <c r="S12" s="22"/>
      <c r="W12" s="22"/>
      <c r="AA12" s="22"/>
      <c r="AI12" s="22"/>
      <c r="AM12" s="22"/>
      <c r="AQ12" s="22"/>
    </row>
    <row r="13" spans="1:48" s="21" customFormat="1" x14ac:dyDescent="0.3">
      <c r="B13" s="21" t="s">
        <v>10</v>
      </c>
      <c r="D13" s="21">
        <v>12.59</v>
      </c>
      <c r="F13" s="24">
        <v>12</v>
      </c>
      <c r="G13" s="24">
        <v>60070</v>
      </c>
      <c r="H13" s="25">
        <f>($D$13*F13)+(G13*$D$11)</f>
        <v>840.68360000000007</v>
      </c>
      <c r="J13" s="21">
        <v>3</v>
      </c>
      <c r="K13" s="22">
        <v>7890</v>
      </c>
      <c r="L13" s="25">
        <f>($D$13*J13)+(K13*$D$11)</f>
        <v>128.34719999999999</v>
      </c>
      <c r="N13" s="21">
        <v>25</v>
      </c>
      <c r="O13" s="22">
        <v>197760</v>
      </c>
      <c r="P13" s="25">
        <f>($D$13*N13)+(O13*$D$11)</f>
        <v>2585.0347999999999</v>
      </c>
      <c r="R13" s="21">
        <v>8</v>
      </c>
      <c r="S13" s="22">
        <v>58210</v>
      </c>
      <c r="T13" s="25">
        <f>($D$13*R13)+(S13*$D$11)</f>
        <v>768.97080000000005</v>
      </c>
      <c r="V13" s="21">
        <v>3</v>
      </c>
      <c r="W13" s="22">
        <v>243750</v>
      </c>
      <c r="X13" s="25">
        <f>($D$13*V13)+(W13*$D$11)</f>
        <v>2836.02</v>
      </c>
      <c r="Z13" s="21">
        <v>3</v>
      </c>
      <c r="AA13" s="22">
        <v>8570</v>
      </c>
      <c r="AB13" s="25">
        <f>($D$13*Z13)+(AA13*$D$11)</f>
        <v>136.15359999999998</v>
      </c>
      <c r="AD13" s="21">
        <v>2</v>
      </c>
      <c r="AE13" s="21">
        <v>9350</v>
      </c>
      <c r="AF13" s="25">
        <f>($D$13*AD13)+(AE13*$D$11)</f>
        <v>132.518</v>
      </c>
      <c r="AH13" s="21">
        <v>8</v>
      </c>
      <c r="AI13" s="22">
        <v>53430</v>
      </c>
      <c r="AJ13" s="25">
        <f>($D$13*AH13)+(AI13*$D$11)</f>
        <v>714.09640000000002</v>
      </c>
      <c r="AL13" s="21">
        <v>1</v>
      </c>
      <c r="AM13" s="22">
        <v>13260</v>
      </c>
      <c r="AN13" s="25">
        <f>($D$13*AL13)+(AM13*$D$11)</f>
        <v>164.81480000000002</v>
      </c>
      <c r="AP13" s="21">
        <v>14</v>
      </c>
      <c r="AQ13" s="22">
        <v>86260</v>
      </c>
      <c r="AR13" s="25">
        <f>($D$13*AP13)+(AQ13*$D$11)</f>
        <v>1166.5248000000001</v>
      </c>
      <c r="AT13" s="26">
        <f>F13+J13+N13+R13+V13+Z13+AD13+AH13+AL13+AP13</f>
        <v>79</v>
      </c>
      <c r="AU13" s="26">
        <f>G13+K13+O13+S13+W13+AA13+AE13+AI13+AM13+AQ13</f>
        <v>738550</v>
      </c>
      <c r="AV13" s="27">
        <f>H13+L13+P13+T13+X13+AB13+AF13+AJ13+AN13+AR13</f>
        <v>9473.1640000000007</v>
      </c>
    </row>
    <row r="14" spans="1:48" s="21" customFormat="1" x14ac:dyDescent="0.3">
      <c r="B14" s="21" t="s">
        <v>11</v>
      </c>
      <c r="D14" s="21">
        <f>D30*2</f>
        <v>17.98</v>
      </c>
      <c r="F14" s="28">
        <v>1</v>
      </c>
      <c r="G14" s="28">
        <v>590</v>
      </c>
      <c r="H14" s="25">
        <f>($D$14*F14)+(G14*$D$11)</f>
        <v>24.7532</v>
      </c>
      <c r="K14" s="22"/>
      <c r="L14" s="25">
        <f>($D$14*J14)+(K14*$D$11)</f>
        <v>0</v>
      </c>
      <c r="O14" s="22"/>
      <c r="P14" s="25">
        <f>($D$14*N14)+(O14*$D$11)</f>
        <v>0</v>
      </c>
      <c r="S14" s="22"/>
      <c r="T14" s="25">
        <f>($D$14*R14)+(S14*$D$11)</f>
        <v>0</v>
      </c>
      <c r="W14" s="22"/>
      <c r="X14" s="25">
        <f>($D$14*V14)+(W14*$D$11)</f>
        <v>0</v>
      </c>
      <c r="AA14" s="22"/>
      <c r="AB14" s="25">
        <f>($D$14*Z14)+(AA14*$D$11)</f>
        <v>0</v>
      </c>
      <c r="AD14" s="21">
        <v>1</v>
      </c>
      <c r="AE14" s="22">
        <v>17180</v>
      </c>
      <c r="AF14" s="25">
        <f>($D$14*AD14)+(AE14*$D$11)</f>
        <v>215.2064</v>
      </c>
      <c r="AI14" s="22"/>
      <c r="AJ14" s="25">
        <f>($D$14*AH14)+(AI14*$D$11)</f>
        <v>0</v>
      </c>
      <c r="AM14" s="22"/>
      <c r="AN14" s="25">
        <f>($D$14*AL14)+(AM14*$D$11)</f>
        <v>0</v>
      </c>
      <c r="AQ14" s="22"/>
      <c r="AR14" s="25">
        <f>($D$14*AP14)+(AQ14*$D$11)</f>
        <v>0</v>
      </c>
      <c r="AT14" s="26">
        <f t="shared" ref="AT14:AV47" si="0">F14+J14+N14+R14+V14+Z14+AD14+AH14+AL14+AP14</f>
        <v>2</v>
      </c>
      <c r="AU14" s="26">
        <f t="shared" ref="AU14:AU51" si="1">G14+K14+O14+S14+W14+AA14+AE14+AI14+AM14+AQ14</f>
        <v>17770</v>
      </c>
      <c r="AV14" s="27">
        <f t="shared" si="0"/>
        <v>239.95959999999999</v>
      </c>
    </row>
    <row r="15" spans="1:48" s="21" customFormat="1" x14ac:dyDescent="0.3">
      <c r="B15" s="21" t="s">
        <v>43</v>
      </c>
      <c r="D15" s="21">
        <f>D30*4</f>
        <v>35.96</v>
      </c>
      <c r="F15" s="28"/>
      <c r="G15" s="28"/>
      <c r="H15" s="25"/>
      <c r="K15" s="22"/>
      <c r="L15" s="25"/>
      <c r="O15" s="22"/>
      <c r="P15" s="25"/>
      <c r="S15" s="22"/>
      <c r="T15" s="25"/>
      <c r="W15" s="22"/>
      <c r="X15" s="25"/>
      <c r="AA15" s="22"/>
      <c r="AB15" s="25"/>
      <c r="AE15" s="22"/>
      <c r="AF15" s="25"/>
      <c r="AH15" s="21">
        <v>2</v>
      </c>
      <c r="AI15" s="22">
        <v>5920</v>
      </c>
      <c r="AJ15" s="25">
        <f>($D$15*AH15)+(AI15*$D$11)</f>
        <v>139.88159999999999</v>
      </c>
      <c r="AM15" s="22"/>
      <c r="AN15" s="25">
        <f>($D$15*AL15)+(AM15*$D$11)</f>
        <v>0</v>
      </c>
      <c r="AQ15" s="22"/>
      <c r="AR15" s="25">
        <f>($D$15*AP15)+(AQ15*$D$11)</f>
        <v>0</v>
      </c>
      <c r="AT15" s="26">
        <f t="shared" si="0"/>
        <v>2</v>
      </c>
      <c r="AU15" s="26">
        <f t="shared" si="1"/>
        <v>5920</v>
      </c>
      <c r="AV15" s="27">
        <f t="shared" si="0"/>
        <v>139.88159999999999</v>
      </c>
    </row>
    <row r="16" spans="1:48" s="21" customFormat="1" x14ac:dyDescent="0.3">
      <c r="B16" s="21" t="s">
        <v>12</v>
      </c>
      <c r="D16" s="21">
        <f>5*D30</f>
        <v>44.95</v>
      </c>
      <c r="F16" s="24">
        <v>1</v>
      </c>
      <c r="G16" s="24">
        <v>19750</v>
      </c>
      <c r="H16" s="25">
        <f>($D$16*F16)+(G16*$D$11)</f>
        <v>271.68</v>
      </c>
      <c r="K16" s="22"/>
      <c r="L16" s="25">
        <f>($D$16*J16)+(K16*$D$11)</f>
        <v>0</v>
      </c>
      <c r="O16" s="22"/>
      <c r="P16" s="25">
        <f>($D$16*N16)+(O16*$D$11)</f>
        <v>0</v>
      </c>
      <c r="S16" s="22"/>
      <c r="T16" s="25">
        <f>($D$16*R16)+(S16*$D$11)</f>
        <v>0</v>
      </c>
      <c r="W16" s="22"/>
      <c r="X16" s="25">
        <f>($D$16*V16)+(W16*$D$11)</f>
        <v>0</v>
      </c>
      <c r="AA16" s="22"/>
      <c r="AB16" s="25">
        <f>($D$16*Z16)+(AA16*$D$11)</f>
        <v>0</v>
      </c>
      <c r="AE16" s="22"/>
      <c r="AF16" s="25">
        <f>($D$16*AD16)+(AE16*$D$11)</f>
        <v>0</v>
      </c>
      <c r="AI16" s="22"/>
      <c r="AJ16" s="25">
        <f>($D$16*AH16)+(AI16*$D$11)</f>
        <v>0</v>
      </c>
      <c r="AM16" s="22"/>
      <c r="AN16" s="25">
        <f>($D$16*AL16)+(AM16*$D$11)</f>
        <v>0</v>
      </c>
      <c r="AQ16" s="22"/>
      <c r="AR16" s="25">
        <f>($D$16*AP16)+(AQ16*$D$11)</f>
        <v>0</v>
      </c>
      <c r="AT16" s="26">
        <f t="shared" si="0"/>
        <v>1</v>
      </c>
      <c r="AU16" s="26">
        <f t="shared" si="1"/>
        <v>19750</v>
      </c>
      <c r="AV16" s="27">
        <f t="shared" si="0"/>
        <v>271.68</v>
      </c>
    </row>
    <row r="17" spans="2:48" s="21" customFormat="1" x14ac:dyDescent="0.3">
      <c r="F17" s="29"/>
      <c r="G17" s="29"/>
      <c r="H17" s="25"/>
      <c r="K17" s="22"/>
      <c r="L17" s="25"/>
      <c r="O17" s="22"/>
      <c r="P17" s="25"/>
      <c r="S17" s="22"/>
      <c r="T17" s="25"/>
      <c r="W17" s="22"/>
      <c r="X17" s="25"/>
      <c r="AA17" s="22"/>
      <c r="AB17" s="25"/>
      <c r="AE17" s="22"/>
      <c r="AF17" s="25"/>
      <c r="AI17" s="22"/>
      <c r="AJ17" s="25"/>
      <c r="AM17" s="22"/>
      <c r="AN17" s="25"/>
      <c r="AQ17" s="22"/>
      <c r="AR17" s="25"/>
      <c r="AT17" s="26">
        <f t="shared" si="0"/>
        <v>0</v>
      </c>
      <c r="AU17" s="26">
        <f t="shared" si="1"/>
        <v>0</v>
      </c>
      <c r="AV17" s="27">
        <f t="shared" si="0"/>
        <v>0</v>
      </c>
    </row>
    <row r="18" spans="2:48" s="21" customFormat="1" x14ac:dyDescent="0.3">
      <c r="B18" s="21" t="s">
        <v>25</v>
      </c>
      <c r="D18" s="21">
        <f>D30*52</f>
        <v>467.48</v>
      </c>
      <c r="F18" s="29"/>
      <c r="G18" s="29"/>
      <c r="H18" s="25"/>
      <c r="K18" s="22"/>
      <c r="L18" s="25"/>
      <c r="N18" s="21">
        <v>1</v>
      </c>
      <c r="O18" s="22">
        <v>79400</v>
      </c>
      <c r="P18" s="25">
        <f>($D$18*N18)+(O18*$D$11)</f>
        <v>1378.9920000000002</v>
      </c>
      <c r="S18" s="22"/>
      <c r="T18" s="25">
        <f>($D$18*R18)+(S18*$D$11)</f>
        <v>0</v>
      </c>
      <c r="W18" s="22"/>
      <c r="X18" s="25">
        <f>($D$18*V18)+(W18*$D$11)</f>
        <v>0</v>
      </c>
      <c r="AA18" s="22"/>
      <c r="AB18" s="25">
        <f>($D$18*Z18)+(AA18*$D$11)</f>
        <v>0</v>
      </c>
      <c r="AE18" s="22"/>
      <c r="AF18" s="25">
        <f>($D$18*AD18)+(AE18*$D$11)</f>
        <v>0</v>
      </c>
      <c r="AI18" s="22"/>
      <c r="AJ18" s="25">
        <f>($D$18*AH18)+(AI18*$D$11)</f>
        <v>0</v>
      </c>
      <c r="AM18" s="22"/>
      <c r="AN18" s="25">
        <f>($D$18*AL18)+(AM18*$D$11)</f>
        <v>0</v>
      </c>
      <c r="AQ18" s="22"/>
      <c r="AR18" s="25">
        <f>($D$18*AP18)+(AQ18*$D$11)</f>
        <v>0</v>
      </c>
      <c r="AT18" s="26">
        <f t="shared" si="0"/>
        <v>1</v>
      </c>
      <c r="AU18" s="26">
        <f t="shared" si="1"/>
        <v>79400</v>
      </c>
      <c r="AV18" s="27">
        <f t="shared" si="0"/>
        <v>1378.9920000000002</v>
      </c>
    </row>
    <row r="19" spans="2:48" s="21" customFormat="1" x14ac:dyDescent="0.3">
      <c r="B19" s="21" t="s">
        <v>13</v>
      </c>
      <c r="D19" s="21">
        <v>26.07</v>
      </c>
      <c r="F19" s="24">
        <v>6</v>
      </c>
      <c r="G19" s="30">
        <v>317500</v>
      </c>
      <c r="H19" s="25">
        <f>($D$19*F19)+(G19*$D$11)</f>
        <v>3801.32</v>
      </c>
      <c r="J19" s="21">
        <v>2</v>
      </c>
      <c r="K19" s="22">
        <v>236600</v>
      </c>
      <c r="L19" s="25">
        <f>($D$19*J19)+(K19*$D$11)</f>
        <v>2768.308</v>
      </c>
      <c r="N19" s="21">
        <v>9</v>
      </c>
      <c r="O19" s="22">
        <v>258020</v>
      </c>
      <c r="P19" s="25">
        <f>($D$19*N19)+(O19*$D$11)</f>
        <v>3196.6996000000004</v>
      </c>
      <c r="R19" s="21">
        <v>5</v>
      </c>
      <c r="S19" s="22">
        <v>18600</v>
      </c>
      <c r="T19" s="25">
        <f>($D$19*R19)+(S19*$D$11)</f>
        <v>343.87800000000004</v>
      </c>
      <c r="V19" s="21">
        <v>1</v>
      </c>
      <c r="W19" s="22">
        <v>48900</v>
      </c>
      <c r="X19" s="25">
        <f>($D$19*V19)+(W19*$D$11)</f>
        <v>587.44200000000012</v>
      </c>
      <c r="AA19" s="22"/>
      <c r="AB19" s="25">
        <f>($D$19*Z19)+(AA19*$D$11)</f>
        <v>0</v>
      </c>
      <c r="AE19" s="22"/>
      <c r="AF19" s="25">
        <f>($D$19*AD19)+(AE19*$D$11)</f>
        <v>0</v>
      </c>
      <c r="AH19" s="21">
        <v>2</v>
      </c>
      <c r="AI19" s="22">
        <v>134800</v>
      </c>
      <c r="AJ19" s="25">
        <f>($D$19*AH19)+(AI19*$D$11)</f>
        <v>1599.6440000000002</v>
      </c>
      <c r="AM19" s="22"/>
      <c r="AN19" s="25">
        <f>($D$19*AL19)+(AM19*$D$11)</f>
        <v>0</v>
      </c>
      <c r="AP19" s="21">
        <v>8</v>
      </c>
      <c r="AQ19" s="22">
        <v>181800</v>
      </c>
      <c r="AR19" s="25">
        <f>($D$19*AP19)+(AQ19*$D$11)</f>
        <v>2295.6240000000003</v>
      </c>
      <c r="AT19" s="26">
        <f t="shared" si="0"/>
        <v>33</v>
      </c>
      <c r="AU19" s="26">
        <f t="shared" si="1"/>
        <v>1196220</v>
      </c>
      <c r="AV19" s="27">
        <f t="shared" si="0"/>
        <v>14592.915600000002</v>
      </c>
    </row>
    <row r="20" spans="2:48" s="21" customFormat="1" x14ac:dyDescent="0.3">
      <c r="B20" s="21" t="s">
        <v>26</v>
      </c>
      <c r="D20" s="21">
        <f>D30*16</f>
        <v>143.84</v>
      </c>
      <c r="F20" s="24"/>
      <c r="G20" s="30"/>
      <c r="H20" s="25"/>
      <c r="K20" s="22"/>
      <c r="L20" s="25"/>
      <c r="N20" s="21">
        <v>1</v>
      </c>
      <c r="O20" s="22">
        <v>36500</v>
      </c>
      <c r="P20" s="25">
        <f>($D$20*N20)+(O20*$D$11)</f>
        <v>562.86</v>
      </c>
      <c r="S20" s="22"/>
      <c r="T20" s="25">
        <f>($D$20*R20)+(S20*$D$11)</f>
        <v>0</v>
      </c>
      <c r="W20" s="22"/>
      <c r="X20" s="25">
        <f>($D$20*V20)+(W20*$D$11)</f>
        <v>0</v>
      </c>
      <c r="AA20" s="22"/>
      <c r="AB20" s="25">
        <f>($D$20*Z20)+(AA20*$D$11)</f>
        <v>0</v>
      </c>
      <c r="AE20" s="22"/>
      <c r="AF20" s="25">
        <f>($D$20*AD20)+(AE20*$D$11)</f>
        <v>0</v>
      </c>
      <c r="AI20" s="22"/>
      <c r="AJ20" s="25">
        <f>($D$20*AH20)+(AI20*$D$11)</f>
        <v>0</v>
      </c>
      <c r="AM20" s="22"/>
      <c r="AN20" s="25">
        <f>($D$20*AL20)+(AM20*$D$11)</f>
        <v>0</v>
      </c>
      <c r="AQ20" s="22"/>
      <c r="AR20" s="25">
        <f>($D$20*AP20)+(AQ20*$D$11)</f>
        <v>0</v>
      </c>
      <c r="AT20" s="26">
        <f t="shared" si="0"/>
        <v>1</v>
      </c>
      <c r="AU20" s="26">
        <f t="shared" si="1"/>
        <v>36500</v>
      </c>
      <c r="AV20" s="27">
        <f t="shared" si="0"/>
        <v>562.86</v>
      </c>
    </row>
    <row r="21" spans="2:48" s="21" customFormat="1" x14ac:dyDescent="0.3">
      <c r="B21" s="21" t="s">
        <v>14</v>
      </c>
      <c r="D21" s="21">
        <v>26.07</v>
      </c>
      <c r="F21" s="24">
        <v>4</v>
      </c>
      <c r="G21" s="30">
        <v>725980</v>
      </c>
      <c r="H21" s="25">
        <f>($D$21*F21)+(G21*$D$11)</f>
        <v>8438.5304000000015</v>
      </c>
      <c r="J21" s="21">
        <v>1</v>
      </c>
      <c r="K21" s="22">
        <v>16470</v>
      </c>
      <c r="L21" s="25">
        <f>($D$21*J21)+(K21*$D$11)</f>
        <v>215.1456</v>
      </c>
      <c r="N21" s="21">
        <v>5</v>
      </c>
      <c r="O21" s="22">
        <v>64820</v>
      </c>
      <c r="P21" s="25">
        <f>($D$21*N21)+(O21*$D$11)</f>
        <v>874.48360000000002</v>
      </c>
      <c r="R21" s="21">
        <v>2</v>
      </c>
      <c r="S21" s="22">
        <v>67330</v>
      </c>
      <c r="T21" s="25">
        <f>($D$21*R21)+(S21*$D$11)</f>
        <v>825.08839999999998</v>
      </c>
      <c r="V21" s="21">
        <v>1</v>
      </c>
      <c r="W21" s="22">
        <v>60</v>
      </c>
      <c r="X21" s="25">
        <f>($D$21*V21)+(W21*$D$11)</f>
        <v>26.758800000000001</v>
      </c>
      <c r="Z21" s="21">
        <v>2</v>
      </c>
      <c r="AA21" s="22">
        <v>2160</v>
      </c>
      <c r="AB21" s="25">
        <f>($D$21*Z21)+(AA21*$D$11)</f>
        <v>76.936800000000005</v>
      </c>
      <c r="AE21" s="22"/>
      <c r="AF21" s="25">
        <f>($D$21*AD21)+(AE21*$D$11)</f>
        <v>0</v>
      </c>
      <c r="AH21" s="21">
        <v>4</v>
      </c>
      <c r="AI21" s="22">
        <v>82530</v>
      </c>
      <c r="AJ21" s="25">
        <f>($D$21*AH21)+(AI21*$D$11)</f>
        <v>1051.7244000000001</v>
      </c>
      <c r="AM21" s="22"/>
      <c r="AN21" s="25">
        <f>($D$21*AL21)+(AM21*$D$11)</f>
        <v>0</v>
      </c>
      <c r="AP21" s="21">
        <v>2</v>
      </c>
      <c r="AQ21" s="22">
        <v>39170</v>
      </c>
      <c r="AR21" s="25">
        <f>($D$21*AP21)+(AQ21*$D$11)</f>
        <v>501.8116</v>
      </c>
      <c r="AT21" s="26">
        <f t="shared" si="0"/>
        <v>21</v>
      </c>
      <c r="AU21" s="26">
        <f t="shared" si="1"/>
        <v>998520</v>
      </c>
      <c r="AV21" s="27">
        <f t="shared" si="0"/>
        <v>12010.479600000002</v>
      </c>
    </row>
    <row r="22" spans="2:48" s="21" customFormat="1" x14ac:dyDescent="0.3">
      <c r="B22" s="21" t="s">
        <v>15</v>
      </c>
      <c r="D22" s="21">
        <f>D19*68</f>
        <v>1772.76</v>
      </c>
      <c r="F22" s="24">
        <v>1</v>
      </c>
      <c r="G22" s="30">
        <v>231630</v>
      </c>
      <c r="H22" s="25">
        <f>($D$22*F22)+(G22*$D$11)</f>
        <v>4431.8724000000002</v>
      </c>
      <c r="K22" s="22"/>
      <c r="L22" s="25">
        <f>($D$22*J22)+(K22*$D$11)</f>
        <v>0</v>
      </c>
      <c r="O22" s="22"/>
      <c r="P22" s="25">
        <f>($D$22*N22)+(O22*$D$11)</f>
        <v>0</v>
      </c>
      <c r="S22" s="22"/>
      <c r="T22" s="25">
        <f>($D$22*R22)+(S22*$D$11)</f>
        <v>0</v>
      </c>
      <c r="W22" s="22"/>
      <c r="X22" s="25">
        <f>($D$22*V22)+(W22*$D$11)</f>
        <v>0</v>
      </c>
      <c r="AA22" s="22"/>
      <c r="AB22" s="25">
        <f>($D$22*Z22)+(AA22*$D$11)</f>
        <v>0</v>
      </c>
      <c r="AE22" s="22"/>
      <c r="AF22" s="25">
        <f>($D$22*AD22)+(AE22*$D$11)</f>
        <v>0</v>
      </c>
      <c r="AI22" s="22"/>
      <c r="AJ22" s="25">
        <f>($D$22*AH22)+(AI22*$D$11)</f>
        <v>0</v>
      </c>
      <c r="AM22" s="22"/>
      <c r="AN22" s="25">
        <f>($D$22*AL22)+(AM22*$D$11)</f>
        <v>0</v>
      </c>
      <c r="AQ22" s="22"/>
      <c r="AR22" s="25">
        <f>($D$22*AP22)+(AQ22*$D$11)</f>
        <v>0</v>
      </c>
      <c r="AT22" s="26">
        <f t="shared" si="0"/>
        <v>1</v>
      </c>
      <c r="AU22" s="26">
        <f t="shared" si="1"/>
        <v>231630</v>
      </c>
      <c r="AV22" s="27">
        <f t="shared" si="0"/>
        <v>4431.8724000000002</v>
      </c>
    </row>
    <row r="23" spans="2:48" s="21" customFormat="1" x14ac:dyDescent="0.3">
      <c r="F23" s="24"/>
      <c r="G23" s="30"/>
      <c r="H23" s="25"/>
      <c r="K23" s="22"/>
      <c r="L23" s="25"/>
      <c r="O23" s="22"/>
      <c r="P23" s="25"/>
      <c r="S23" s="22"/>
      <c r="T23" s="25"/>
      <c r="W23" s="22"/>
      <c r="X23" s="25"/>
      <c r="AA23" s="22"/>
      <c r="AB23" s="25"/>
      <c r="AE23" s="22"/>
      <c r="AF23" s="25"/>
      <c r="AI23" s="22"/>
      <c r="AJ23" s="25"/>
      <c r="AM23" s="22"/>
      <c r="AN23" s="25"/>
      <c r="AQ23" s="22"/>
      <c r="AR23" s="25"/>
      <c r="AT23" s="26">
        <f t="shared" si="0"/>
        <v>0</v>
      </c>
      <c r="AU23" s="26">
        <f t="shared" si="1"/>
        <v>0</v>
      </c>
      <c r="AV23" s="27">
        <f t="shared" si="0"/>
        <v>0</v>
      </c>
    </row>
    <row r="24" spans="2:48" s="21" customFormat="1" x14ac:dyDescent="0.3">
      <c r="F24" s="29"/>
      <c r="G24" s="30"/>
      <c r="H24" s="25"/>
      <c r="K24" s="22"/>
      <c r="L24" s="25"/>
      <c r="O24" s="22"/>
      <c r="P24" s="25"/>
      <c r="S24" s="22"/>
      <c r="T24" s="25"/>
      <c r="W24" s="22"/>
      <c r="X24" s="25"/>
      <c r="AA24" s="22"/>
      <c r="AB24" s="25"/>
      <c r="AE24" s="22"/>
      <c r="AF24" s="25"/>
      <c r="AI24" s="22"/>
      <c r="AJ24" s="25"/>
      <c r="AM24" s="22"/>
      <c r="AN24" s="25"/>
      <c r="AQ24" s="22"/>
      <c r="AR24" s="25"/>
      <c r="AT24" s="26">
        <f t="shared" si="0"/>
        <v>0</v>
      </c>
      <c r="AU24" s="26">
        <f t="shared" si="1"/>
        <v>0</v>
      </c>
      <c r="AV24" s="27">
        <f t="shared" si="0"/>
        <v>0</v>
      </c>
    </row>
    <row r="25" spans="2:48" s="21" customFormat="1" x14ac:dyDescent="0.3">
      <c r="B25" s="21" t="s">
        <v>27</v>
      </c>
      <c r="D25" s="21">
        <v>98.89</v>
      </c>
      <c r="F25" s="29"/>
      <c r="G25" s="30"/>
      <c r="H25" s="25"/>
      <c r="K25" s="22"/>
      <c r="L25" s="25"/>
      <c r="N25" s="21">
        <v>2</v>
      </c>
      <c r="O25" s="22">
        <v>211700</v>
      </c>
      <c r="P25" s="25">
        <f>($D$25*N25)+(O25*$D$11)</f>
        <v>2628.0960000000005</v>
      </c>
      <c r="R25" s="21">
        <v>1</v>
      </c>
      <c r="S25" s="22">
        <v>0</v>
      </c>
      <c r="T25" s="25">
        <f>($D$25*R25)+(S25*$D$11)</f>
        <v>98.89</v>
      </c>
      <c r="V25" s="21">
        <v>1</v>
      </c>
      <c r="W25" s="22">
        <v>33700</v>
      </c>
      <c r="X25" s="25">
        <f>($D$25*V25)+(W25*$D$11)</f>
        <v>485.76600000000002</v>
      </c>
      <c r="AA25" s="22"/>
      <c r="AB25" s="25">
        <f>($D$25*Z25)+(AA25*$D$11)</f>
        <v>0</v>
      </c>
      <c r="AE25" s="22"/>
      <c r="AF25" s="25">
        <f>($D$25*AD25)+(AE25*$D$11)</f>
        <v>0</v>
      </c>
      <c r="AI25" s="22"/>
      <c r="AJ25" s="25">
        <f>($D$25*AH25)+(AI25*$D$11)</f>
        <v>0</v>
      </c>
      <c r="AM25" s="22"/>
      <c r="AN25" s="25">
        <f>($D$25*AL25)+(AM25*$D$11)</f>
        <v>0</v>
      </c>
      <c r="AQ25" s="22"/>
      <c r="AR25" s="25">
        <f>($D$25*AP25)+(AQ25*$D$11)</f>
        <v>0</v>
      </c>
      <c r="AT25" s="26">
        <f t="shared" si="0"/>
        <v>4</v>
      </c>
      <c r="AU25" s="26">
        <f t="shared" si="1"/>
        <v>245400</v>
      </c>
      <c r="AV25" s="27">
        <f t="shared" si="0"/>
        <v>3212.7520000000004</v>
      </c>
    </row>
    <row r="26" spans="2:48" s="21" customFormat="1" x14ac:dyDescent="0.3">
      <c r="B26" s="21" t="s">
        <v>16</v>
      </c>
      <c r="D26" s="21">
        <v>98.89</v>
      </c>
      <c r="F26" s="24">
        <v>1</v>
      </c>
      <c r="G26" s="30">
        <v>66650</v>
      </c>
      <c r="H26" s="25">
        <f>($D$26*F26)+(G26*$D$11)</f>
        <v>864.03200000000004</v>
      </c>
      <c r="J26" s="21">
        <v>1</v>
      </c>
      <c r="K26" s="22">
        <v>8280</v>
      </c>
      <c r="L26" s="25">
        <f>($D$26*J26)+(K26*$D$11)</f>
        <v>193.9444</v>
      </c>
      <c r="O26" s="22"/>
      <c r="P26" s="25">
        <f>($D$26*N26)+(O26*$D$11)</f>
        <v>0</v>
      </c>
      <c r="R26" s="21">
        <v>1</v>
      </c>
      <c r="S26" s="22">
        <v>109510</v>
      </c>
      <c r="T26" s="25">
        <f>($D$26*R26)+(S26*$D$11)</f>
        <v>1356.0648000000001</v>
      </c>
      <c r="V26" s="21">
        <v>1</v>
      </c>
      <c r="W26" s="22"/>
      <c r="X26" s="25">
        <f>($D$26*V26)+(W26*$D$11)</f>
        <v>98.89</v>
      </c>
      <c r="Z26" s="21">
        <v>1</v>
      </c>
      <c r="AA26" s="22">
        <v>125980</v>
      </c>
      <c r="AB26" s="25">
        <f>($D$26*Z26)+(AA26*$D$11)</f>
        <v>1545.1404000000002</v>
      </c>
      <c r="AE26" s="22"/>
      <c r="AF26" s="25">
        <f>($D$26*AD26)+(AE26*$D$11)</f>
        <v>0</v>
      </c>
      <c r="AI26" s="22"/>
      <c r="AJ26" s="25">
        <f>($D$26*AH26)+(AI26*$D$11)</f>
        <v>0</v>
      </c>
      <c r="AM26" s="22"/>
      <c r="AN26" s="25">
        <f>($D$26*AL26)+(AM26*$D$11)</f>
        <v>0</v>
      </c>
      <c r="AQ26" s="22"/>
      <c r="AR26" s="25">
        <f>($D$26*AP26)+(AQ26*$D$11)</f>
        <v>0</v>
      </c>
      <c r="AT26" s="26">
        <f t="shared" si="0"/>
        <v>5</v>
      </c>
      <c r="AU26" s="26">
        <f t="shared" si="1"/>
        <v>310420</v>
      </c>
      <c r="AV26" s="27">
        <f t="shared" si="0"/>
        <v>4058.0716000000002</v>
      </c>
    </row>
    <row r="27" spans="2:48" s="21" customFormat="1" x14ac:dyDescent="0.3">
      <c r="F27" s="29"/>
      <c r="G27" s="30"/>
      <c r="H27" s="25"/>
      <c r="K27" s="22"/>
      <c r="L27" s="25"/>
      <c r="O27" s="22"/>
      <c r="P27" s="25"/>
      <c r="S27" s="22"/>
      <c r="T27" s="25"/>
      <c r="W27" s="22"/>
      <c r="X27" s="25"/>
      <c r="AA27" s="22"/>
      <c r="AB27" s="25"/>
      <c r="AE27" s="22"/>
      <c r="AF27" s="25"/>
      <c r="AI27" s="22"/>
      <c r="AJ27" s="25"/>
      <c r="AM27" s="22"/>
      <c r="AN27" s="25"/>
      <c r="AQ27" s="22"/>
      <c r="AR27" s="25"/>
      <c r="AT27" s="26">
        <f t="shared" si="0"/>
        <v>0</v>
      </c>
      <c r="AU27" s="26">
        <f t="shared" si="1"/>
        <v>0</v>
      </c>
      <c r="AV27" s="27">
        <f t="shared" si="0"/>
        <v>0</v>
      </c>
    </row>
    <row r="28" spans="2:48" s="21" customFormat="1" x14ac:dyDescent="0.3">
      <c r="B28" s="21" t="s">
        <v>44</v>
      </c>
      <c r="D28" s="21">
        <f>D30*6</f>
        <v>53.94</v>
      </c>
      <c r="F28" s="29"/>
      <c r="G28" s="30"/>
      <c r="H28" s="25"/>
      <c r="K28" s="22"/>
      <c r="L28" s="25"/>
      <c r="O28" s="22"/>
      <c r="P28" s="25"/>
      <c r="S28" s="22"/>
      <c r="T28" s="25"/>
      <c r="W28" s="22"/>
      <c r="X28" s="25"/>
      <c r="AA28" s="22"/>
      <c r="AB28" s="25"/>
      <c r="AE28" s="22"/>
      <c r="AF28" s="25"/>
      <c r="AH28" s="21">
        <v>1</v>
      </c>
      <c r="AI28" s="22">
        <v>2890</v>
      </c>
      <c r="AJ28" s="25">
        <f>($D$28*AH28)+(AI28*$D$11)</f>
        <v>87.117199999999997</v>
      </c>
      <c r="AM28" s="22"/>
      <c r="AN28" s="25">
        <f>($D$28*AL28)+(AM28*$D$11)</f>
        <v>0</v>
      </c>
      <c r="AQ28" s="22"/>
      <c r="AR28" s="25">
        <f>($D$28*AP28)+(AQ28*$D$11)</f>
        <v>0</v>
      </c>
      <c r="AT28" s="26">
        <f t="shared" si="0"/>
        <v>1</v>
      </c>
      <c r="AU28" s="26">
        <f t="shared" si="1"/>
        <v>2890</v>
      </c>
      <c r="AV28" s="27">
        <f t="shared" si="0"/>
        <v>87.117199999999997</v>
      </c>
    </row>
    <row r="29" spans="2:48" s="21" customFormat="1" x14ac:dyDescent="0.3">
      <c r="B29" s="21" t="s">
        <v>36</v>
      </c>
      <c r="D29" s="21">
        <f>D30*8</f>
        <v>71.92</v>
      </c>
      <c r="F29" s="29"/>
      <c r="G29" s="30"/>
      <c r="H29" s="25"/>
      <c r="K29" s="22"/>
      <c r="L29" s="25"/>
      <c r="O29" s="22"/>
      <c r="P29" s="25"/>
      <c r="S29" s="22"/>
      <c r="T29" s="25"/>
      <c r="V29" s="21">
        <v>2</v>
      </c>
      <c r="W29" s="22">
        <v>43460</v>
      </c>
      <c r="X29" s="25">
        <f>($D$29*V29)+(W29*$D$11)</f>
        <v>642.76080000000002</v>
      </c>
      <c r="AA29" s="22"/>
      <c r="AB29" s="25">
        <f>($D$29*Z29)+(AA29*$D$11)</f>
        <v>0</v>
      </c>
      <c r="AE29" s="22"/>
      <c r="AF29" s="25">
        <f>($D$29*AD29)+(AE29*$D$11)</f>
        <v>0</v>
      </c>
      <c r="AI29" s="22"/>
      <c r="AJ29" s="25">
        <f>($D$29*AH29)+(AI29*$D$11)</f>
        <v>0</v>
      </c>
      <c r="AM29" s="22"/>
      <c r="AN29" s="25">
        <f>($D$29*AL29)+(AM29*$D$11)</f>
        <v>0</v>
      </c>
      <c r="AQ29" s="22"/>
      <c r="AR29" s="25">
        <f>($D$29*AP29)+(AQ29*$D$11)</f>
        <v>0</v>
      </c>
      <c r="AT29" s="26">
        <f t="shared" si="0"/>
        <v>2</v>
      </c>
      <c r="AU29" s="26">
        <f t="shared" si="1"/>
        <v>43460</v>
      </c>
      <c r="AV29" s="27">
        <f t="shared" si="0"/>
        <v>642.76080000000002</v>
      </c>
    </row>
    <row r="30" spans="2:48" s="21" customFormat="1" x14ac:dyDescent="0.3">
      <c r="B30" s="21" t="s">
        <v>17</v>
      </c>
      <c r="D30" s="21">
        <v>8.99</v>
      </c>
      <c r="F30" s="24">
        <v>3810</v>
      </c>
      <c r="G30" s="30">
        <v>12604340</v>
      </c>
      <c r="H30" s="31">
        <f>($D$30*F30)+(G30*$D$11)</f>
        <v>178949.72320000001</v>
      </c>
      <c r="J30" s="21">
        <v>1923</v>
      </c>
      <c r="K30" s="22">
        <v>5593180</v>
      </c>
      <c r="L30" s="25">
        <f>($D$30*J30)+(K30*$D$11)</f>
        <v>81497.4764</v>
      </c>
      <c r="N30" s="21">
        <v>1926</v>
      </c>
      <c r="O30" s="22">
        <v>6858490</v>
      </c>
      <c r="P30" s="25">
        <f>($D$30*N30)+(O30*$D$11)</f>
        <v>96050.205200000011</v>
      </c>
      <c r="R30" s="21">
        <v>2472</v>
      </c>
      <c r="S30" s="22">
        <v>7902270</v>
      </c>
      <c r="T30" s="25">
        <f>($D$30*R30)+(S30*$D$11)</f>
        <v>112941.33960000001</v>
      </c>
      <c r="V30" s="21">
        <v>1631</v>
      </c>
      <c r="W30" s="22">
        <v>4643000</v>
      </c>
      <c r="X30" s="25">
        <f>($D$30*V30)+(W30*$D$11)</f>
        <v>67964.33</v>
      </c>
      <c r="Z30" s="21">
        <v>395</v>
      </c>
      <c r="AA30" s="22">
        <v>1394150</v>
      </c>
      <c r="AB30" s="25">
        <f>($D$30*Z30)+(AA30*$D$11)</f>
        <v>19555.892</v>
      </c>
      <c r="AD30" s="21">
        <v>650</v>
      </c>
      <c r="AE30" s="22">
        <v>2112780</v>
      </c>
      <c r="AF30" s="25">
        <f>($D$30*AD30)+(AE30*$D$11)</f>
        <v>30098.214400000001</v>
      </c>
      <c r="AH30" s="21">
        <v>885</v>
      </c>
      <c r="AI30" s="22">
        <v>3836810</v>
      </c>
      <c r="AJ30" s="25">
        <f>($D$30*AH30)+(AI30*$D$11)</f>
        <v>52002.728800000004</v>
      </c>
      <c r="AL30" s="21">
        <v>397</v>
      </c>
      <c r="AM30" s="22">
        <v>1487750</v>
      </c>
      <c r="AN30" s="25">
        <f>($D$30*AL30)+(AM30*$D$11)</f>
        <v>20648.400000000001</v>
      </c>
      <c r="AP30" s="21">
        <v>2241</v>
      </c>
      <c r="AQ30" s="22">
        <v>6319169</v>
      </c>
      <c r="AR30" s="25">
        <f>($D$30*AP30)+(AQ30*$D$11)</f>
        <v>92690.650120000006</v>
      </c>
      <c r="AT30" s="26">
        <f t="shared" si="0"/>
        <v>16330</v>
      </c>
      <c r="AU30" s="26">
        <f t="shared" si="1"/>
        <v>52751939</v>
      </c>
      <c r="AV30" s="27">
        <f t="shared" si="0"/>
        <v>752398.95972000016</v>
      </c>
    </row>
    <row r="31" spans="2:48" s="21" customFormat="1" x14ac:dyDescent="0.3">
      <c r="B31" s="21" t="s">
        <v>18</v>
      </c>
      <c r="D31" s="21">
        <f>D30*2</f>
        <v>17.98</v>
      </c>
      <c r="F31" s="24">
        <v>40</v>
      </c>
      <c r="G31" s="30">
        <v>288470</v>
      </c>
      <c r="H31" s="25">
        <f>($D$31*F31)+(G31*$D$11)</f>
        <v>4030.8356000000003</v>
      </c>
      <c r="J31" s="21">
        <v>11</v>
      </c>
      <c r="K31" s="22">
        <v>49250</v>
      </c>
      <c r="L31" s="25">
        <f>($D$31*J31)+(K31*$D$11)</f>
        <v>763.17</v>
      </c>
      <c r="N31" s="21">
        <v>22</v>
      </c>
      <c r="O31" s="22">
        <v>150140</v>
      </c>
      <c r="P31" s="25">
        <f>($D$31*N31)+(O31*$D$11)</f>
        <v>2119.1672000000003</v>
      </c>
      <c r="R31" s="21">
        <v>8</v>
      </c>
      <c r="S31" s="22">
        <v>73450</v>
      </c>
      <c r="T31" s="25">
        <f>($D$31*R31)+(S31*$D$11)</f>
        <v>987.04600000000005</v>
      </c>
      <c r="V31" s="21">
        <v>20</v>
      </c>
      <c r="W31" s="22">
        <v>86540</v>
      </c>
      <c r="X31" s="25">
        <f>($D$31*V31)+(W31*$D$11)</f>
        <v>1353.0792000000001</v>
      </c>
      <c r="Z31" s="21">
        <v>3</v>
      </c>
      <c r="AA31" s="22">
        <v>22290</v>
      </c>
      <c r="AB31" s="25">
        <f>($D$31*Z31)+(AA31*$D$11)</f>
        <v>309.82920000000001</v>
      </c>
      <c r="AD31" s="21">
        <v>16</v>
      </c>
      <c r="AE31" s="22">
        <v>80960</v>
      </c>
      <c r="AF31" s="25">
        <f>($D$31*AD31)+(AE31*$D$11)</f>
        <v>1217.1008000000002</v>
      </c>
      <c r="AH31" s="21">
        <v>10</v>
      </c>
      <c r="AI31" s="22">
        <v>48280</v>
      </c>
      <c r="AJ31" s="25">
        <f>($D$31*AH31)+(AI31*$D$11)</f>
        <v>734.05439999999999</v>
      </c>
      <c r="AL31" s="21">
        <v>4</v>
      </c>
      <c r="AM31" s="22">
        <v>13130</v>
      </c>
      <c r="AN31" s="25">
        <f>($D$31*AL31)+(AM31*$D$11)</f>
        <v>222.6524</v>
      </c>
      <c r="AP31" s="21">
        <v>17</v>
      </c>
      <c r="AQ31" s="22">
        <v>107760</v>
      </c>
      <c r="AR31" s="25">
        <f>($D$31*AP31)+(AQ31*$D$11)</f>
        <v>1542.7448000000002</v>
      </c>
      <c r="AT31" s="26">
        <f t="shared" si="0"/>
        <v>151</v>
      </c>
      <c r="AU31" s="26">
        <f t="shared" si="1"/>
        <v>920270</v>
      </c>
      <c r="AV31" s="27">
        <f t="shared" si="0"/>
        <v>13279.679600000001</v>
      </c>
    </row>
    <row r="32" spans="2:48" s="21" customFormat="1" x14ac:dyDescent="0.3">
      <c r="B32" s="21" t="s">
        <v>19</v>
      </c>
      <c r="D32" s="21">
        <f>D30*3</f>
        <v>26.97</v>
      </c>
      <c r="F32" s="24">
        <v>5</v>
      </c>
      <c r="G32" s="30">
        <v>35260</v>
      </c>
      <c r="H32" s="25">
        <f>($D$32*F32)+(G32*$D$11)</f>
        <v>539.63480000000004</v>
      </c>
      <c r="K32" s="22"/>
      <c r="L32" s="25">
        <f>($D$32*J32)+(K32*$D$11)</f>
        <v>0</v>
      </c>
      <c r="N32" s="21">
        <v>1</v>
      </c>
      <c r="O32" s="22">
        <v>6080</v>
      </c>
      <c r="P32" s="25">
        <f>($D$32*N32)+(O32*$D$11)</f>
        <v>96.7684</v>
      </c>
      <c r="R32" s="21">
        <v>2</v>
      </c>
      <c r="S32" s="22">
        <v>22600</v>
      </c>
      <c r="T32" s="25">
        <f>($D$32*R32)+(S32*$D$11)</f>
        <v>313.38800000000003</v>
      </c>
      <c r="V32" s="21">
        <v>3</v>
      </c>
      <c r="W32" s="22">
        <v>26800</v>
      </c>
      <c r="X32" s="25">
        <f>($D$32*V32)+(W32*$D$11)</f>
        <v>388.57400000000007</v>
      </c>
      <c r="AA32" s="22"/>
      <c r="AB32" s="25">
        <f>($D$32*Z32)+(AA32*$D$11)</f>
        <v>0</v>
      </c>
      <c r="AD32" s="21">
        <v>2</v>
      </c>
      <c r="AE32" s="22">
        <v>9340</v>
      </c>
      <c r="AF32" s="25">
        <f>($D$32*AD32)+(AE32*$D$11)</f>
        <v>161.16320000000002</v>
      </c>
      <c r="AH32" s="21">
        <v>1</v>
      </c>
      <c r="AI32" s="22">
        <v>5800</v>
      </c>
      <c r="AJ32" s="25">
        <f>($D$32*AH32)+(AI32*$D$11)</f>
        <v>93.554000000000002</v>
      </c>
      <c r="AL32" s="21">
        <v>1</v>
      </c>
      <c r="AM32" s="22">
        <v>4520</v>
      </c>
      <c r="AN32" s="25">
        <f>($D$32*AL32)+(AM32*$D$11)</f>
        <v>78.8596</v>
      </c>
      <c r="AP32" s="21">
        <v>2</v>
      </c>
      <c r="AQ32" s="22">
        <v>7570</v>
      </c>
      <c r="AR32" s="25">
        <f>($D$32*AP32)+(AQ32*$D$11)</f>
        <v>140.84360000000001</v>
      </c>
      <c r="AT32" s="26">
        <f t="shared" si="0"/>
        <v>17</v>
      </c>
      <c r="AU32" s="26">
        <f t="shared" si="1"/>
        <v>117970</v>
      </c>
      <c r="AV32" s="27">
        <f t="shared" si="0"/>
        <v>1812.7856000000002</v>
      </c>
    </row>
    <row r="33" spans="2:48" s="21" customFormat="1" x14ac:dyDescent="0.3">
      <c r="B33" s="32" t="s">
        <v>20</v>
      </c>
      <c r="D33" s="21">
        <f>D30*4</f>
        <v>35.96</v>
      </c>
      <c r="F33" s="24">
        <v>1</v>
      </c>
      <c r="G33" s="30">
        <v>1700</v>
      </c>
      <c r="H33" s="25">
        <f>($D$33*F33)+(G33*$D$11)</f>
        <v>55.475999999999999</v>
      </c>
      <c r="K33" s="22"/>
      <c r="L33" s="25">
        <f>($D$33*J33)+(K33*$D$11)</f>
        <v>0</v>
      </c>
      <c r="N33" s="21">
        <v>1</v>
      </c>
      <c r="O33" s="22">
        <v>15970</v>
      </c>
      <c r="P33" s="25">
        <f>($D$33*N33)+(O33*$D$11)</f>
        <v>219.29560000000001</v>
      </c>
      <c r="R33" s="21">
        <v>2</v>
      </c>
      <c r="S33" s="22">
        <v>23410</v>
      </c>
      <c r="T33" s="25">
        <f>($D$33*R33)+(S33*$D$11)</f>
        <v>340.66680000000002</v>
      </c>
      <c r="V33" s="21">
        <v>1</v>
      </c>
      <c r="W33" s="22">
        <v>11820</v>
      </c>
      <c r="X33" s="25">
        <f>($D$33*V33)+(W33*$D$11)</f>
        <v>171.65360000000001</v>
      </c>
      <c r="AA33" s="22"/>
      <c r="AB33" s="25">
        <f>($D$33*Z33)+(AA33*$D$11)</f>
        <v>0</v>
      </c>
      <c r="AE33" s="22"/>
      <c r="AF33" s="25">
        <f>($D$33*AD33)+(AE33*$D$11)</f>
        <v>0</v>
      </c>
      <c r="AI33" s="22"/>
      <c r="AJ33" s="25">
        <f>($D$33*AH33)+(AI33*$D$11)</f>
        <v>0</v>
      </c>
      <c r="AM33" s="22"/>
      <c r="AN33" s="25">
        <f>($D$33*AL33)+(AM33*$D$11)</f>
        <v>0</v>
      </c>
      <c r="AP33" s="21">
        <v>1</v>
      </c>
      <c r="AQ33" s="22">
        <v>144180</v>
      </c>
      <c r="AR33" s="25">
        <f>($D$33*AP33)+(AQ33*$D$11)</f>
        <v>1691.1464000000001</v>
      </c>
      <c r="AT33" s="26">
        <f t="shared" si="0"/>
        <v>6</v>
      </c>
      <c r="AU33" s="26">
        <f t="shared" si="1"/>
        <v>197080</v>
      </c>
      <c r="AV33" s="27">
        <f t="shared" si="0"/>
        <v>2478.2384000000002</v>
      </c>
    </row>
    <row r="34" spans="2:48" s="21" customFormat="1" x14ac:dyDescent="0.3">
      <c r="B34" s="33" t="s">
        <v>37</v>
      </c>
      <c r="D34" s="21">
        <f>D30</f>
        <v>8.99</v>
      </c>
      <c r="F34" s="24"/>
      <c r="G34" s="30"/>
      <c r="H34" s="25"/>
      <c r="K34" s="22"/>
      <c r="L34" s="25"/>
      <c r="O34" s="22"/>
      <c r="P34" s="25"/>
      <c r="S34" s="22"/>
      <c r="T34" s="25"/>
      <c r="V34" s="21">
        <v>6</v>
      </c>
      <c r="W34" s="22">
        <v>12460</v>
      </c>
      <c r="X34" s="25">
        <f>($D$34*V34)+(W34*$D$11)</f>
        <v>196.98080000000002</v>
      </c>
      <c r="AA34" s="22"/>
      <c r="AB34" s="25">
        <f>($D$34*Z34)+(AA34*$D$11)</f>
        <v>0</v>
      </c>
      <c r="AE34" s="22"/>
      <c r="AF34" s="25">
        <f>($D$34*AD34)+(AE34*$D$11)</f>
        <v>0</v>
      </c>
      <c r="AI34" s="22"/>
      <c r="AJ34" s="25">
        <f>($D$34*AH34)+(AI34*$D$11)</f>
        <v>0</v>
      </c>
      <c r="AM34" s="22"/>
      <c r="AN34" s="25">
        <f>($D$34*AL34)+(AM34*$D$11)</f>
        <v>0</v>
      </c>
      <c r="AQ34" s="22"/>
      <c r="AR34" s="25">
        <f>($D$34*AP34)+(AQ34*$D$11)</f>
        <v>0</v>
      </c>
      <c r="AT34" s="26">
        <f t="shared" si="0"/>
        <v>6</v>
      </c>
      <c r="AU34" s="26">
        <f t="shared" si="1"/>
        <v>12460</v>
      </c>
      <c r="AV34" s="27">
        <f t="shared" si="0"/>
        <v>196.98080000000002</v>
      </c>
    </row>
    <row r="35" spans="2:48" s="21" customFormat="1" x14ac:dyDescent="0.3">
      <c r="F35" s="29"/>
      <c r="G35" s="34"/>
      <c r="H35" s="25"/>
      <c r="K35" s="22"/>
      <c r="L35" s="25"/>
      <c r="O35" s="22"/>
      <c r="P35" s="25"/>
      <c r="S35" s="22"/>
      <c r="T35" s="25"/>
      <c r="W35" s="22"/>
      <c r="X35" s="25"/>
      <c r="AA35" s="22"/>
      <c r="AB35" s="25"/>
      <c r="AE35" s="22"/>
      <c r="AF35" s="25"/>
      <c r="AI35" s="22"/>
      <c r="AJ35" s="25"/>
      <c r="AM35" s="22"/>
      <c r="AN35" s="25"/>
      <c r="AQ35" s="22"/>
      <c r="AR35" s="25"/>
      <c r="AT35" s="26">
        <f t="shared" si="0"/>
        <v>0</v>
      </c>
      <c r="AU35" s="26">
        <f t="shared" si="1"/>
        <v>0</v>
      </c>
      <c r="AV35" s="27">
        <f t="shared" si="0"/>
        <v>0</v>
      </c>
    </row>
    <row r="36" spans="2:48" s="21" customFormat="1" x14ac:dyDescent="0.3">
      <c r="B36" s="21" t="s">
        <v>51</v>
      </c>
      <c r="D36" s="21">
        <v>125.86</v>
      </c>
      <c r="F36" s="29"/>
      <c r="G36" s="34"/>
      <c r="H36" s="25"/>
      <c r="K36" s="22"/>
      <c r="L36" s="25"/>
      <c r="O36" s="22"/>
      <c r="P36" s="25"/>
      <c r="R36" s="21">
        <v>1</v>
      </c>
      <c r="S36" s="22">
        <v>7500</v>
      </c>
      <c r="T36" s="25">
        <f>($D$36*R36)+(S36*$D$11)</f>
        <v>211.96</v>
      </c>
      <c r="W36" s="22"/>
      <c r="X36" s="25"/>
      <c r="AA36" s="22"/>
      <c r="AB36" s="25"/>
      <c r="AE36" s="22"/>
      <c r="AF36" s="25"/>
      <c r="AI36" s="22"/>
      <c r="AJ36" s="25"/>
      <c r="AM36" s="22"/>
      <c r="AN36" s="25"/>
      <c r="AQ36" s="22"/>
      <c r="AR36" s="25"/>
      <c r="AT36" s="26">
        <f t="shared" si="0"/>
        <v>1</v>
      </c>
      <c r="AU36" s="26">
        <f t="shared" si="1"/>
        <v>7500</v>
      </c>
      <c r="AV36" s="27">
        <f t="shared" si="0"/>
        <v>211.96</v>
      </c>
    </row>
    <row r="37" spans="2:48" s="21" customFormat="1" x14ac:dyDescent="0.3">
      <c r="B37" s="21" t="s">
        <v>21</v>
      </c>
      <c r="D37" s="21">
        <v>125.86</v>
      </c>
      <c r="F37" s="24">
        <v>1</v>
      </c>
      <c r="G37" s="30">
        <v>254000</v>
      </c>
      <c r="H37" s="25">
        <f>($D$37*F37)+(G37*$D$11)</f>
        <v>3041.78</v>
      </c>
      <c r="J37" s="21">
        <v>1</v>
      </c>
      <c r="K37" s="22">
        <v>125000</v>
      </c>
      <c r="L37" s="25">
        <f>($D$37*J37)+(K37*$D$11)</f>
        <v>1560.86</v>
      </c>
      <c r="O37" s="22"/>
      <c r="P37" s="25">
        <f>($D$37*N37)+(O37*$D$11)</f>
        <v>0</v>
      </c>
      <c r="R37" s="21">
        <v>1</v>
      </c>
      <c r="S37" s="22">
        <v>41000</v>
      </c>
      <c r="T37" s="25">
        <f>($D$37*R37)+(S37*$D$11)</f>
        <v>596.54</v>
      </c>
      <c r="W37" s="22"/>
      <c r="X37" s="25">
        <f>($D$37*V37)+(W37*$D$11)</f>
        <v>0</v>
      </c>
      <c r="AA37" s="22"/>
      <c r="AB37" s="25">
        <f>($D$37*Z37)+(AA37*$D$11)</f>
        <v>0</v>
      </c>
      <c r="AE37" s="22"/>
      <c r="AF37" s="25">
        <f>($D$37*AD37)+(AE37*$D$11)</f>
        <v>0</v>
      </c>
      <c r="AI37" s="22"/>
      <c r="AJ37" s="25">
        <f>($D$37*AH37)+(AI37*$D$11)</f>
        <v>0</v>
      </c>
      <c r="AM37" s="22"/>
      <c r="AN37" s="25">
        <f>($D$37*AL37)+(AM37*$D$11)</f>
        <v>0</v>
      </c>
      <c r="AP37" s="21">
        <v>2</v>
      </c>
      <c r="AQ37" s="22">
        <v>747000</v>
      </c>
      <c r="AR37" s="25">
        <f>($D$37*AP37)+(AQ37*$D$11)</f>
        <v>8827.2800000000007</v>
      </c>
      <c r="AT37" s="26">
        <f t="shared" si="0"/>
        <v>5</v>
      </c>
      <c r="AU37" s="26">
        <f t="shared" si="1"/>
        <v>1167000</v>
      </c>
      <c r="AV37" s="27">
        <f t="shared" si="0"/>
        <v>14026.460000000001</v>
      </c>
    </row>
    <row r="38" spans="2:48" s="21" customFormat="1" x14ac:dyDescent="0.3">
      <c r="B38" s="21" t="s">
        <v>22</v>
      </c>
      <c r="D38" s="21">
        <v>125.86</v>
      </c>
      <c r="F38" s="24">
        <v>2</v>
      </c>
      <c r="G38" s="30">
        <v>48300</v>
      </c>
      <c r="H38" s="25">
        <f>($D$38*F38)+(G38*$D$11)</f>
        <v>806.20400000000006</v>
      </c>
      <c r="K38" s="22"/>
      <c r="L38" s="25">
        <f>($D$38*J38)+(K38*$D$11)</f>
        <v>0</v>
      </c>
      <c r="O38" s="22"/>
      <c r="P38" s="25">
        <f>($D$38*N38)+(O38*$D$11)</f>
        <v>0</v>
      </c>
      <c r="S38" s="22"/>
      <c r="T38" s="25">
        <f>($D$38*R38)+(S38*$D$11)</f>
        <v>0</v>
      </c>
      <c r="W38" s="22"/>
      <c r="X38" s="25">
        <f>($D$38*V38)+(W38*$D$11)</f>
        <v>0</v>
      </c>
      <c r="AA38" s="22"/>
      <c r="AB38" s="25">
        <f>($D$38*Z38)+(AA38*$D$11)</f>
        <v>0</v>
      </c>
      <c r="AE38" s="22"/>
      <c r="AF38" s="25">
        <f>($D$38*AD38)+(AE38*$D$11)</f>
        <v>0</v>
      </c>
      <c r="AI38" s="22"/>
      <c r="AJ38" s="25">
        <f>($D$38*AH38)+(AI38*$D$11)</f>
        <v>0</v>
      </c>
      <c r="AM38" s="22"/>
      <c r="AN38" s="25">
        <f>($D$38*AL38)+(AM38*$D$11)</f>
        <v>0</v>
      </c>
      <c r="AQ38" s="22"/>
      <c r="AR38" s="25">
        <f>($D$38*AP38)+(AQ38*$D$11)</f>
        <v>0</v>
      </c>
      <c r="AT38" s="26">
        <f t="shared" si="0"/>
        <v>2</v>
      </c>
      <c r="AU38" s="26">
        <f t="shared" si="1"/>
        <v>48300</v>
      </c>
      <c r="AV38" s="27">
        <f t="shared" si="0"/>
        <v>806.20400000000006</v>
      </c>
    </row>
    <row r="39" spans="2:48" s="21" customFormat="1" x14ac:dyDescent="0.3">
      <c r="F39" s="29"/>
      <c r="G39" s="34"/>
      <c r="H39" s="25"/>
      <c r="K39" s="22"/>
      <c r="L39" s="25"/>
      <c r="O39" s="22"/>
      <c r="P39" s="25"/>
      <c r="S39" s="22"/>
      <c r="T39" s="25"/>
      <c r="W39" s="22"/>
      <c r="X39" s="25"/>
      <c r="AA39" s="22"/>
      <c r="AB39" s="25"/>
      <c r="AE39" s="22"/>
      <c r="AF39" s="25"/>
      <c r="AI39" s="22"/>
      <c r="AJ39" s="25"/>
      <c r="AM39" s="22"/>
      <c r="AN39" s="25"/>
      <c r="AQ39" s="22"/>
      <c r="AR39" s="25"/>
      <c r="AT39" s="26">
        <f t="shared" si="0"/>
        <v>0</v>
      </c>
      <c r="AU39" s="26">
        <f t="shared" si="1"/>
        <v>0</v>
      </c>
      <c r="AV39" s="27">
        <f t="shared" si="0"/>
        <v>0</v>
      </c>
    </row>
    <row r="40" spans="2:48" s="21" customFormat="1" x14ac:dyDescent="0.3">
      <c r="B40" s="21" t="s">
        <v>23</v>
      </c>
      <c r="D40" s="21">
        <f>188.79</f>
        <v>188.79</v>
      </c>
      <c r="F40" s="24">
        <v>1</v>
      </c>
      <c r="G40" s="30">
        <v>97000</v>
      </c>
      <c r="H40" s="25">
        <f>($D$40*F40)+(G40*$D$11)</f>
        <v>1302.3500000000001</v>
      </c>
      <c r="K40" s="22"/>
      <c r="L40" s="25">
        <f>($D$40*J40)+(K40*$D$11)</f>
        <v>0</v>
      </c>
      <c r="O40" s="22"/>
      <c r="P40" s="25">
        <f>($D$40*N40)+(O40*$D$11)</f>
        <v>0</v>
      </c>
      <c r="R40" s="21">
        <v>1</v>
      </c>
      <c r="S40" s="22">
        <v>102000</v>
      </c>
      <c r="T40" s="25">
        <f>($D$40*R40)+(S40*$D$11)</f>
        <v>1359.75</v>
      </c>
      <c r="W40" s="22"/>
      <c r="X40" s="25">
        <f>($D$40*V40)+(W40*$D$11)</f>
        <v>0</v>
      </c>
      <c r="AA40" s="22"/>
      <c r="AB40" s="25">
        <f>($D$40*Z40)+(AA40*$D$11)</f>
        <v>0</v>
      </c>
      <c r="AE40" s="22"/>
      <c r="AF40" s="25">
        <f>($D$40*AD40)+(AE40*$D$11)</f>
        <v>0</v>
      </c>
      <c r="AI40" s="22"/>
      <c r="AJ40" s="25">
        <f>($D$40*AH40)+(AI40*$D$11)</f>
        <v>0</v>
      </c>
      <c r="AM40" s="22"/>
      <c r="AN40" s="25">
        <f>($D$40*AL40)+(AM40*$D$11)</f>
        <v>0</v>
      </c>
      <c r="AP40" s="21">
        <v>1</v>
      </c>
      <c r="AQ40" s="22">
        <v>49000</v>
      </c>
      <c r="AR40" s="25">
        <f>($D$40*AP40)+(AQ40*$D$11)</f>
        <v>751.31</v>
      </c>
      <c r="AT40" s="26">
        <f t="shared" si="0"/>
        <v>3</v>
      </c>
      <c r="AU40" s="26">
        <f t="shared" si="1"/>
        <v>248000</v>
      </c>
      <c r="AV40" s="27">
        <f t="shared" si="0"/>
        <v>3413.4100000000003</v>
      </c>
    </row>
    <row r="41" spans="2:48" s="21" customFormat="1" x14ac:dyDescent="0.3">
      <c r="B41" s="21" t="s">
        <v>38</v>
      </c>
      <c r="D41" s="21">
        <f>D34*84</f>
        <v>755.16</v>
      </c>
      <c r="F41" s="24"/>
      <c r="G41" s="30"/>
      <c r="H41" s="25"/>
      <c r="K41" s="22"/>
      <c r="L41" s="25"/>
      <c r="O41" s="22"/>
      <c r="P41" s="25"/>
      <c r="S41" s="22"/>
      <c r="T41" s="25"/>
      <c r="V41" s="21">
        <v>1</v>
      </c>
      <c r="W41" s="22">
        <v>59000</v>
      </c>
      <c r="X41" s="25">
        <f>($D$41*V41)+(W41*$D$11)</f>
        <v>1432.48</v>
      </c>
      <c r="AA41" s="22"/>
      <c r="AB41" s="25">
        <f>($D$41*Z41)+(AA41*$D$11)</f>
        <v>0</v>
      </c>
      <c r="AE41" s="22"/>
      <c r="AF41" s="25">
        <f>($D$41*AD41)+(AE41*$D$11)</f>
        <v>0</v>
      </c>
      <c r="AI41" s="22"/>
      <c r="AJ41" s="25">
        <f>($D$41*AH41)+(AI41*$D$11)</f>
        <v>0</v>
      </c>
      <c r="AM41" s="22"/>
      <c r="AN41" s="25">
        <f>($D$41*AL41)+(AM41*$D$11)</f>
        <v>0</v>
      </c>
      <c r="AQ41" s="22"/>
      <c r="AR41" s="25">
        <f>($D$41*AP41)+(AQ41*$D$11)</f>
        <v>0</v>
      </c>
      <c r="AT41" s="26">
        <f t="shared" si="0"/>
        <v>1</v>
      </c>
      <c r="AU41" s="26">
        <f t="shared" si="1"/>
        <v>59000</v>
      </c>
      <c r="AV41" s="27">
        <f t="shared" si="0"/>
        <v>1432.48</v>
      </c>
    </row>
    <row r="42" spans="2:48" s="21" customFormat="1" x14ac:dyDescent="0.3">
      <c r="B42" s="21" t="s">
        <v>61</v>
      </c>
      <c r="D42" s="21">
        <v>188.79</v>
      </c>
      <c r="F42" s="24"/>
      <c r="G42" s="30"/>
      <c r="H42" s="25"/>
      <c r="K42" s="22"/>
      <c r="L42" s="25"/>
      <c r="N42" s="21">
        <v>1</v>
      </c>
      <c r="O42" s="22"/>
      <c r="P42" s="25">
        <f>($D$42*N42)+(O42*$D$11)</f>
        <v>188.79</v>
      </c>
      <c r="S42" s="22"/>
      <c r="T42" s="25"/>
      <c r="W42" s="22"/>
      <c r="AA42" s="22"/>
      <c r="AE42" s="22"/>
      <c r="AI42" s="22"/>
      <c r="AM42" s="22"/>
      <c r="AQ42" s="22"/>
      <c r="AT42" s="26">
        <f t="shared" si="0"/>
        <v>1</v>
      </c>
      <c r="AU42" s="26">
        <f t="shared" si="1"/>
        <v>0</v>
      </c>
      <c r="AV42" s="27">
        <f t="shared" si="0"/>
        <v>188.79</v>
      </c>
    </row>
    <row r="43" spans="2:48" s="21" customFormat="1" x14ac:dyDescent="0.3">
      <c r="F43" s="24"/>
      <c r="G43" s="30"/>
      <c r="H43" s="25"/>
      <c r="K43" s="22"/>
      <c r="L43" s="25"/>
      <c r="O43" s="22"/>
      <c r="P43" s="25"/>
      <c r="S43" s="22"/>
      <c r="T43" s="25"/>
      <c r="W43" s="22"/>
      <c r="AA43" s="22"/>
      <c r="AE43" s="22"/>
      <c r="AI43" s="22"/>
      <c r="AM43" s="22"/>
      <c r="AQ43" s="22"/>
      <c r="AT43" s="26">
        <f t="shared" si="0"/>
        <v>0</v>
      </c>
      <c r="AU43" s="26">
        <f t="shared" si="1"/>
        <v>0</v>
      </c>
      <c r="AV43" s="27">
        <f t="shared" si="0"/>
        <v>0</v>
      </c>
    </row>
    <row r="44" spans="2:48" s="21" customFormat="1" x14ac:dyDescent="0.3">
      <c r="F44" s="24"/>
      <c r="G44" s="30"/>
      <c r="H44" s="25"/>
      <c r="K44" s="22"/>
      <c r="L44" s="25"/>
      <c r="O44" s="22"/>
      <c r="P44" s="25"/>
      <c r="S44" s="22"/>
      <c r="T44" s="25"/>
      <c r="W44" s="22"/>
      <c r="AA44" s="22"/>
      <c r="AE44" s="22"/>
      <c r="AI44" s="22"/>
      <c r="AM44" s="22"/>
      <c r="AQ44" s="22"/>
      <c r="AT44" s="26">
        <f t="shared" si="0"/>
        <v>0</v>
      </c>
      <c r="AU44" s="26">
        <f t="shared" si="1"/>
        <v>0</v>
      </c>
      <c r="AV44" s="27">
        <f t="shared" si="0"/>
        <v>0</v>
      </c>
    </row>
    <row r="45" spans="2:48" s="21" customFormat="1" x14ac:dyDescent="0.3">
      <c r="B45" s="21" t="s">
        <v>39</v>
      </c>
      <c r="D45" s="21">
        <v>4.5199999999999997E-3</v>
      </c>
      <c r="F45" s="24"/>
      <c r="G45" s="30"/>
      <c r="H45" s="25"/>
      <c r="K45" s="22"/>
      <c r="L45" s="25"/>
      <c r="O45" s="22"/>
      <c r="P45" s="25"/>
      <c r="S45" s="22"/>
      <c r="T45" s="25"/>
      <c r="V45" s="21">
        <v>1</v>
      </c>
      <c r="W45" s="22">
        <v>5266000</v>
      </c>
      <c r="X45" s="35">
        <f>W45*D45</f>
        <v>23802.32</v>
      </c>
      <c r="AA45" s="22"/>
      <c r="AB45" s="35">
        <f>AA45*H45</f>
        <v>0</v>
      </c>
      <c r="AE45" s="22"/>
      <c r="AF45" s="35">
        <f>AE45*L45</f>
        <v>0</v>
      </c>
      <c r="AI45" s="22"/>
      <c r="AJ45" s="35">
        <f>AI45*P45</f>
        <v>0</v>
      </c>
      <c r="AM45" s="22"/>
      <c r="AN45" s="35">
        <f>AM45*T45</f>
        <v>0</v>
      </c>
      <c r="AQ45" s="22"/>
      <c r="AR45" s="35">
        <f>AQ45*X45</f>
        <v>0</v>
      </c>
      <c r="AT45" s="26">
        <f>F45+J45+N45+R45+V45+Z45+AD45+AH45+AL45+AP45</f>
        <v>1</v>
      </c>
      <c r="AU45" s="26">
        <f t="shared" si="1"/>
        <v>5266000</v>
      </c>
      <c r="AV45" s="27">
        <f t="shared" si="0"/>
        <v>23802.32</v>
      </c>
    </row>
    <row r="46" spans="2:48" s="21" customFormat="1" x14ac:dyDescent="0.3">
      <c r="B46" s="21" t="s">
        <v>40</v>
      </c>
      <c r="D46" s="21">
        <v>188.79</v>
      </c>
      <c r="F46" s="24"/>
      <c r="G46" s="30"/>
      <c r="H46" s="25"/>
      <c r="K46" s="22"/>
      <c r="L46" s="25"/>
      <c r="O46" s="22"/>
      <c r="P46" s="25"/>
      <c r="S46" s="22"/>
      <c r="T46" s="25"/>
      <c r="V46" s="21">
        <v>1</v>
      </c>
      <c r="W46" s="22">
        <v>175000</v>
      </c>
      <c r="X46" s="25">
        <f>($D$46*V46)+(W46*$D$11)</f>
        <v>2197.79</v>
      </c>
      <c r="AA46" s="22"/>
      <c r="AB46" s="25">
        <f>($D$46*Z46)+(AA46*$D$11)</f>
        <v>0</v>
      </c>
      <c r="AE46" s="22"/>
      <c r="AF46" s="25">
        <f>($D$46*AD46)+(AE46*$D$11)</f>
        <v>0</v>
      </c>
      <c r="AI46" s="22"/>
      <c r="AJ46" s="25">
        <f>($D$46*AH46)+(AI46*$D$11)</f>
        <v>0</v>
      </c>
      <c r="AM46" s="22"/>
      <c r="AN46" s="25">
        <f>($D$46*AL46)+(AM46*$D$11)</f>
        <v>0</v>
      </c>
      <c r="AQ46" s="22"/>
      <c r="AR46" s="25">
        <f>($D$46*AP46)+(AQ46*$D$11)</f>
        <v>0</v>
      </c>
      <c r="AT46" s="26">
        <f t="shared" si="0"/>
        <v>1</v>
      </c>
      <c r="AU46" s="26">
        <f t="shared" si="1"/>
        <v>175000</v>
      </c>
      <c r="AV46" s="27">
        <f t="shared" si="0"/>
        <v>2197.79</v>
      </c>
    </row>
    <row r="47" spans="2:48" s="21" customFormat="1" x14ac:dyDescent="0.3">
      <c r="B47" s="21" t="s">
        <v>41</v>
      </c>
      <c r="F47" s="24"/>
      <c r="G47" s="30"/>
      <c r="H47" s="25"/>
      <c r="K47" s="22"/>
      <c r="L47" s="25"/>
      <c r="O47" s="22"/>
      <c r="P47" s="25"/>
      <c r="S47" s="22"/>
      <c r="T47" s="25"/>
      <c r="V47" s="21">
        <v>1</v>
      </c>
      <c r="W47" s="22"/>
      <c r="AA47" s="22"/>
      <c r="AE47" s="22"/>
      <c r="AI47" s="22"/>
      <c r="AM47" s="22"/>
      <c r="AQ47" s="22"/>
      <c r="AT47" s="26">
        <f t="shared" si="0"/>
        <v>1</v>
      </c>
      <c r="AU47" s="26">
        <f t="shared" si="1"/>
        <v>0</v>
      </c>
      <c r="AV47" s="27">
        <f t="shared" si="0"/>
        <v>0</v>
      </c>
    </row>
    <row r="48" spans="2:48" s="21" customFormat="1" x14ac:dyDescent="0.3">
      <c r="B48" s="21" t="s">
        <v>2</v>
      </c>
      <c r="D48" s="21">
        <v>4.5199999999999997E-3</v>
      </c>
      <c r="F48" s="24"/>
      <c r="G48" s="30"/>
      <c r="H48" s="25"/>
      <c r="K48" s="22"/>
      <c r="L48" s="25"/>
      <c r="O48" s="22"/>
      <c r="P48" s="25"/>
      <c r="S48" s="22"/>
      <c r="T48" s="25"/>
      <c r="W48" s="22"/>
      <c r="AA48" s="22"/>
      <c r="AE48" s="22"/>
      <c r="AI48" s="22"/>
      <c r="AL48" s="21">
        <v>1</v>
      </c>
      <c r="AM48" s="22">
        <v>166500</v>
      </c>
      <c r="AN48" s="35">
        <f>AM48*D48</f>
        <v>752.57999999999993</v>
      </c>
      <c r="AQ48" s="22"/>
      <c r="AT48" s="26">
        <f t="shared" ref="AT48:AV51" si="2">F48+J48+N48+R48+V48+Z48+AD48+AH48+AL48+AP48</f>
        <v>1</v>
      </c>
      <c r="AU48" s="26">
        <f t="shared" si="1"/>
        <v>166500</v>
      </c>
      <c r="AV48" s="27">
        <f t="shared" si="2"/>
        <v>752.57999999999993</v>
      </c>
    </row>
    <row r="49" spans="1:48" s="21" customFormat="1" x14ac:dyDescent="0.3">
      <c r="F49" s="24"/>
      <c r="G49" s="30"/>
      <c r="H49" s="25"/>
      <c r="K49" s="22"/>
      <c r="L49" s="25"/>
      <c r="O49" s="22"/>
      <c r="P49" s="25"/>
      <c r="S49" s="22"/>
      <c r="T49" s="25"/>
      <c r="W49" s="22"/>
      <c r="AA49" s="22"/>
      <c r="AE49" s="22"/>
      <c r="AI49" s="22"/>
      <c r="AM49" s="22"/>
      <c r="AQ49" s="22"/>
      <c r="AT49" s="26">
        <f t="shared" si="2"/>
        <v>0</v>
      </c>
      <c r="AU49" s="26">
        <f t="shared" si="1"/>
        <v>0</v>
      </c>
      <c r="AV49" s="27">
        <f t="shared" si="2"/>
        <v>0</v>
      </c>
    </row>
    <row r="50" spans="1:48" s="21" customFormat="1" x14ac:dyDescent="0.3">
      <c r="F50" s="24"/>
      <c r="G50" s="30"/>
      <c r="H50" s="25"/>
      <c r="K50" s="22"/>
      <c r="L50" s="25"/>
      <c r="O50" s="22"/>
      <c r="P50" s="25"/>
      <c r="S50" s="22"/>
      <c r="T50" s="25"/>
      <c r="W50" s="22"/>
      <c r="AA50" s="22"/>
      <c r="AI50" s="22"/>
      <c r="AM50" s="22"/>
      <c r="AQ50" s="22"/>
      <c r="AT50" s="26">
        <f t="shared" si="2"/>
        <v>0</v>
      </c>
      <c r="AU50" s="26">
        <f t="shared" si="1"/>
        <v>0</v>
      </c>
      <c r="AV50" s="27">
        <f t="shared" si="2"/>
        <v>0</v>
      </c>
    </row>
    <row r="51" spans="1:48" s="21" customFormat="1" x14ac:dyDescent="0.3">
      <c r="H51" s="25"/>
      <c r="K51" s="22"/>
      <c r="L51" s="25"/>
      <c r="O51" s="22"/>
      <c r="P51" s="25"/>
      <c r="S51" s="22"/>
      <c r="T51" s="25"/>
      <c r="W51" s="22"/>
      <c r="AA51" s="22"/>
      <c r="AI51" s="22"/>
      <c r="AM51" s="22"/>
      <c r="AQ51" s="22"/>
      <c r="AT51" s="26">
        <f t="shared" si="2"/>
        <v>0</v>
      </c>
      <c r="AU51" s="26">
        <f t="shared" si="1"/>
        <v>0</v>
      </c>
      <c r="AV51" s="27">
        <f t="shared" si="2"/>
        <v>0</v>
      </c>
    </row>
    <row r="52" spans="1:48" s="21" customFormat="1" x14ac:dyDescent="0.3">
      <c r="B52" s="21" t="s">
        <v>24</v>
      </c>
      <c r="H52" s="25"/>
      <c r="K52" s="22"/>
      <c r="L52" s="25"/>
      <c r="O52" s="22"/>
      <c r="P52" s="25"/>
      <c r="S52" s="22"/>
      <c r="T52" s="25"/>
      <c r="W52" s="22"/>
      <c r="AA52" s="22"/>
      <c r="AI52" s="22"/>
      <c r="AM52" s="22"/>
      <c r="AQ52" s="22"/>
    </row>
    <row r="53" spans="1:48" s="21" customFormat="1" x14ac:dyDescent="0.3">
      <c r="H53" s="25"/>
      <c r="K53" s="22"/>
      <c r="L53" s="25"/>
      <c r="O53" s="22"/>
      <c r="S53" s="22"/>
      <c r="W53" s="22"/>
      <c r="AA53" s="22"/>
      <c r="AI53" s="22"/>
      <c r="AM53" s="22"/>
      <c r="AQ53" s="22"/>
    </row>
    <row r="54" spans="1:48" s="21" customFormat="1" x14ac:dyDescent="0.3">
      <c r="F54" s="39">
        <f>SUM(F13:F53)</f>
        <v>3886</v>
      </c>
      <c r="G54" s="39">
        <f>SUM(G13:G53)</f>
        <v>14751240</v>
      </c>
      <c r="H54" s="25">
        <f>SUM(H13:H51)</f>
        <v>207398.87520000001</v>
      </c>
      <c r="J54" s="22">
        <f>SUM(J12:J53)</f>
        <v>1942</v>
      </c>
      <c r="K54" s="22">
        <f>SUM(K12:K53)</f>
        <v>6036670</v>
      </c>
      <c r="L54" s="25">
        <f>SUM(L13:L53)</f>
        <v>87127.251600000003</v>
      </c>
      <c r="N54" s="22">
        <f>SUM(N12:N53)</f>
        <v>1994</v>
      </c>
      <c r="O54" s="22">
        <f>SUM(O12:O53)</f>
        <v>7878880</v>
      </c>
      <c r="P54" s="25">
        <f>SUM(P13:P53)</f>
        <v>109900.3924</v>
      </c>
      <c r="R54" s="22">
        <f>SUM(R12:R53)</f>
        <v>2504</v>
      </c>
      <c r="S54" s="22">
        <f>SUM(S12:S53)</f>
        <v>8425880</v>
      </c>
      <c r="T54" s="25">
        <f>SUM(T13:T53)</f>
        <v>120143.58240000003</v>
      </c>
      <c r="V54" s="22">
        <f>SUM(V12:V53)</f>
        <v>1674</v>
      </c>
      <c r="W54" s="22">
        <f>SUM(W12:W53)</f>
        <v>10650490</v>
      </c>
      <c r="X54" s="25">
        <f>SUM(X13:X53)</f>
        <v>102184.8452</v>
      </c>
      <c r="Z54" s="22">
        <f>SUM(Z12:Z53)</f>
        <v>404</v>
      </c>
      <c r="AA54" s="22">
        <f>SUM(AA12:AA53)</f>
        <v>1553150</v>
      </c>
      <c r="AB54" s="25">
        <f>SUM(AB13:AB53)</f>
        <v>21623.952000000001</v>
      </c>
      <c r="AD54" s="22">
        <f>SUM(AD12:AD53)</f>
        <v>671</v>
      </c>
      <c r="AE54" s="22">
        <f>SUM(AE12:AE53)</f>
        <v>2229610</v>
      </c>
      <c r="AF54" s="25">
        <f>SUM(AF13:AF53)</f>
        <v>31824.202799999999</v>
      </c>
      <c r="AH54" s="22">
        <f>SUM(AH12:AH53)</f>
        <v>913</v>
      </c>
      <c r="AI54" s="22">
        <f>SUM(AI12:AI53)</f>
        <v>4170460</v>
      </c>
      <c r="AJ54" s="25">
        <f>SUM(AJ13:AJ53)</f>
        <v>56422.800800000005</v>
      </c>
      <c r="AL54" s="22">
        <f>SUM(AL12:AL53)</f>
        <v>404</v>
      </c>
      <c r="AM54" s="22">
        <f>SUM(AM12:AM53)</f>
        <v>1685160</v>
      </c>
      <c r="AN54" s="25">
        <f>SUM(AN13:AN53)</f>
        <v>21867.306799999998</v>
      </c>
      <c r="AP54" s="22">
        <f>SUM(AP12:AP53)</f>
        <v>2288</v>
      </c>
      <c r="AQ54" s="22">
        <f>SUM(AQ12:AQ53)</f>
        <v>7681909</v>
      </c>
      <c r="AR54" s="25">
        <f>SUM(AR13:AR53)</f>
        <v>109607.93531999999</v>
      </c>
      <c r="AT54" s="26">
        <f>SUM(AT13:AT52)</f>
        <v>16680</v>
      </c>
      <c r="AU54" s="26">
        <f>SUM(AU13:AU52)</f>
        <v>65063449</v>
      </c>
      <c r="AV54" s="26">
        <f>SUM(AV13:AV52)</f>
        <v>868101.14452000021</v>
      </c>
    </row>
    <row r="55" spans="1:48" s="21" customFormat="1" x14ac:dyDescent="0.3">
      <c r="K55" s="22"/>
      <c r="L55" s="25"/>
      <c r="O55" s="22"/>
      <c r="S55" s="22"/>
      <c r="W55" s="22"/>
      <c r="AA55" s="22"/>
      <c r="AI55" s="22"/>
      <c r="AM55" s="22"/>
      <c r="AQ55" s="22"/>
      <c r="AT55" s="26">
        <f>F54+J54+N54+R54+V54+AD54+AH54+AL54+AP54+Z54</f>
        <v>16680</v>
      </c>
      <c r="AU55" s="26">
        <f>G54+K54+O54+S54+W54+AE54+AI54+AM54+AQ54+AA54</f>
        <v>65063449</v>
      </c>
      <c r="AV55" s="26">
        <f>H54+L54+P54+T54+X54+AF54+AJ54+AN54+AR54+AB54</f>
        <v>868101.14452000009</v>
      </c>
    </row>
    <row r="56" spans="1:48" s="21" customFormat="1" x14ac:dyDescent="0.3">
      <c r="K56" s="22"/>
      <c r="O56" s="22"/>
      <c r="S56" s="22"/>
      <c r="W56" s="22"/>
      <c r="AA56" s="22"/>
      <c r="AI56" s="22"/>
      <c r="AM56" s="22"/>
      <c r="AQ56" s="22"/>
      <c r="AT56" s="26">
        <f>AT54-AT55</f>
        <v>0</v>
      </c>
      <c r="AU56" s="26">
        <f>AU54-AU55</f>
        <v>0</v>
      </c>
      <c r="AV56" s="26">
        <f>AV54-AV55</f>
        <v>0</v>
      </c>
    </row>
    <row r="57" spans="1:48" s="21" customFormat="1" x14ac:dyDescent="0.3">
      <c r="K57" s="22"/>
      <c r="O57" s="22"/>
      <c r="S57" s="22"/>
      <c r="W57" s="22"/>
      <c r="AA57" s="22"/>
      <c r="AI57" s="22"/>
      <c r="AM57" s="22"/>
      <c r="AQ57" s="22"/>
    </row>
    <row r="58" spans="1:48" s="21" customFormat="1" x14ac:dyDescent="0.3">
      <c r="A58" s="21" t="s">
        <v>8</v>
      </c>
      <c r="K58" s="22"/>
      <c r="O58" s="22"/>
      <c r="S58" s="22"/>
      <c r="W58" s="22"/>
      <c r="AA58" s="22"/>
      <c r="AI58" s="22"/>
      <c r="AM58" s="22"/>
      <c r="AQ58" s="22"/>
    </row>
    <row r="59" spans="1:48" s="21" customFormat="1" x14ac:dyDescent="0.3">
      <c r="B59" s="21" t="s">
        <v>29</v>
      </c>
      <c r="F59" s="21">
        <f>F61-F60</f>
        <v>610</v>
      </c>
      <c r="J59" s="21" t="s">
        <v>42</v>
      </c>
      <c r="K59" s="22"/>
      <c r="N59" s="21">
        <f>N61-N60</f>
        <v>503</v>
      </c>
      <c r="O59" s="22"/>
      <c r="R59" s="21">
        <f>R61-R60</f>
        <v>50</v>
      </c>
      <c r="S59" s="22"/>
      <c r="V59" s="21">
        <f>V61-V60</f>
        <v>96</v>
      </c>
      <c r="W59" s="22"/>
      <c r="Z59" s="21">
        <f>Z61-Z60</f>
        <v>68</v>
      </c>
      <c r="AA59" s="22"/>
      <c r="AD59" s="21" t="s">
        <v>42</v>
      </c>
      <c r="AH59" s="21">
        <f>AH61-AH60</f>
        <v>5</v>
      </c>
      <c r="AI59" s="22"/>
      <c r="AL59" s="22">
        <f>AL61-AL60</f>
        <v>234</v>
      </c>
      <c r="AM59" s="22"/>
      <c r="AP59" s="22">
        <f>AP61-AP60</f>
        <v>741</v>
      </c>
      <c r="AQ59" s="22"/>
      <c r="AU59" s="21">
        <f>SUM(F59:AT59)</f>
        <v>2307</v>
      </c>
    </row>
    <row r="60" spans="1:48" s="21" customFormat="1" x14ac:dyDescent="0.3">
      <c r="B60" s="21" t="s">
        <v>30</v>
      </c>
      <c r="F60" s="21">
        <v>2</v>
      </c>
      <c r="K60" s="22"/>
      <c r="N60" s="21">
        <v>11</v>
      </c>
      <c r="O60" s="22"/>
      <c r="S60" s="22"/>
      <c r="V60" s="21">
        <v>4</v>
      </c>
      <c r="W60" s="22"/>
      <c r="AA60" s="22"/>
      <c r="AI60" s="22"/>
      <c r="AL60" s="22">
        <v>2</v>
      </c>
      <c r="AM60" s="22"/>
      <c r="AP60" s="22">
        <v>2</v>
      </c>
      <c r="AQ60" s="22"/>
      <c r="AU60" s="21">
        <f t="shared" ref="AU60" si="3">SUM(F60:AT60)</f>
        <v>21</v>
      </c>
    </row>
    <row r="61" spans="1:48" s="21" customFormat="1" x14ac:dyDescent="0.3">
      <c r="B61" s="21" t="s">
        <v>28</v>
      </c>
      <c r="F61" s="21">
        <v>612</v>
      </c>
      <c r="K61" s="22"/>
      <c r="N61" s="21">
        <v>514</v>
      </c>
      <c r="O61" s="22"/>
      <c r="R61" s="21">
        <v>50</v>
      </c>
      <c r="S61" s="22"/>
      <c r="V61" s="21">
        <v>100</v>
      </c>
      <c r="W61" s="22"/>
      <c r="Z61" s="21">
        <v>68</v>
      </c>
      <c r="AA61" s="22"/>
      <c r="AH61" s="21">
        <v>5</v>
      </c>
      <c r="AI61" s="22"/>
      <c r="AL61" s="22">
        <v>236</v>
      </c>
      <c r="AM61" s="22"/>
      <c r="AP61" s="22">
        <v>743</v>
      </c>
      <c r="AQ61" s="22"/>
      <c r="AU61" s="21">
        <f>SUM(F61:AT61)</f>
        <v>2328</v>
      </c>
    </row>
    <row r="62" spans="1:48" s="21" customFormat="1" x14ac:dyDescent="0.3">
      <c r="K62" s="22"/>
      <c r="O62" s="22"/>
      <c r="S62" s="22"/>
      <c r="V62" s="21" t="s">
        <v>73</v>
      </c>
      <c r="W62" s="22"/>
      <c r="AA62" s="22"/>
      <c r="AI62" s="22"/>
      <c r="AM62" s="22"/>
      <c r="AQ62" s="22"/>
    </row>
    <row r="63" spans="1:48" s="21" customFormat="1" x14ac:dyDescent="0.3">
      <c r="K63" s="22"/>
      <c r="O63" s="22"/>
      <c r="S63" s="22"/>
      <c r="W63" s="22"/>
      <c r="AA63" s="22"/>
      <c r="AI63" s="22"/>
      <c r="AM63" s="22"/>
      <c r="AQ63" s="22"/>
    </row>
    <row r="64" spans="1:48" s="21" customFormat="1" x14ac:dyDescent="0.3">
      <c r="A64" s="21" t="s">
        <v>9</v>
      </c>
      <c r="G64" s="21">
        <v>3510</v>
      </c>
      <c r="K64" s="22"/>
      <c r="O64" s="36">
        <v>45630</v>
      </c>
      <c r="S64" s="22">
        <v>64360</v>
      </c>
      <c r="W64" s="22" t="s">
        <v>42</v>
      </c>
      <c r="AA64" s="22">
        <v>10160</v>
      </c>
      <c r="AI64" s="22">
        <v>0</v>
      </c>
      <c r="AM64" s="22"/>
      <c r="AQ64" s="22">
        <v>3210</v>
      </c>
      <c r="AU64" s="21">
        <f>SUM(F64:AT64)</f>
        <v>126870</v>
      </c>
    </row>
    <row r="65" spans="1:43" s="21" customFormat="1" x14ac:dyDescent="0.3">
      <c r="K65" s="22"/>
      <c r="O65" s="22"/>
      <c r="S65" s="22"/>
      <c r="W65" s="22"/>
      <c r="AA65" s="22"/>
      <c r="AI65" s="22"/>
      <c r="AM65" s="22"/>
      <c r="AQ65" s="22"/>
    </row>
    <row r="66" spans="1:43" s="21" customFormat="1" x14ac:dyDescent="0.3">
      <c r="K66" s="22"/>
      <c r="O66" s="22"/>
      <c r="S66" s="22"/>
      <c r="W66" s="22"/>
      <c r="AA66" s="22"/>
      <c r="AI66" s="22"/>
      <c r="AM66" s="22"/>
      <c r="AQ66" s="22"/>
    </row>
    <row r="67" spans="1:43" s="21" customFormat="1" x14ac:dyDescent="0.3">
      <c r="K67" s="22"/>
      <c r="O67" s="22"/>
      <c r="S67" s="22"/>
      <c r="W67" s="22"/>
      <c r="AA67" s="22"/>
      <c r="AI67" s="22"/>
      <c r="AM67" s="22"/>
      <c r="AQ67" s="22"/>
    </row>
    <row r="68" spans="1:43" s="21" customFormat="1" x14ac:dyDescent="0.3">
      <c r="K68" s="22"/>
      <c r="O68" s="22"/>
      <c r="S68" s="22"/>
      <c r="W68" s="22"/>
      <c r="AA68" s="22"/>
      <c r="AI68" s="22"/>
      <c r="AM68" s="22"/>
      <c r="AQ68" s="22"/>
    </row>
    <row r="69" spans="1:43" x14ac:dyDescent="0.3">
      <c r="A69" t="s">
        <v>0</v>
      </c>
      <c r="D69">
        <v>4.5199999999999997E-3</v>
      </c>
    </row>
    <row r="70" spans="1:43" x14ac:dyDescent="0.3">
      <c r="C70" t="s">
        <v>1</v>
      </c>
    </row>
    <row r="71" spans="1:43" x14ac:dyDescent="0.3">
      <c r="C71" t="s">
        <v>2</v>
      </c>
    </row>
    <row r="72" spans="1:43" x14ac:dyDescent="0.3">
      <c r="C72" t="s">
        <v>3</v>
      </c>
    </row>
    <row r="73" spans="1:43" x14ac:dyDescent="0.3">
      <c r="C73" t="s">
        <v>4</v>
      </c>
    </row>
  </sheetData>
  <mergeCells count="1">
    <mergeCell ref="F6:AR6"/>
  </mergeCells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AV73"/>
  <sheetViews>
    <sheetView topLeftCell="A7" zoomScaleNormal="100" workbookViewId="0">
      <pane xSplit="4" ySplit="5" topLeftCell="AG48" activePane="bottomRight" state="frozen"/>
      <selection activeCell="A7" sqref="A7"/>
      <selection pane="topRight" activeCell="E7" sqref="E7"/>
      <selection pane="bottomLeft" activeCell="A12" sqref="A12"/>
      <selection pane="bottomRight" activeCell="AU64" sqref="AU64"/>
    </sheetView>
  </sheetViews>
  <sheetFormatPr defaultRowHeight="15.6" x14ac:dyDescent="0.3"/>
  <cols>
    <col min="1" max="1" width="3.296875" customWidth="1"/>
    <col min="7" max="7" width="15.19921875" bestFit="1" customWidth="1"/>
    <col min="8" max="8" width="12.09765625" bestFit="1" customWidth="1"/>
    <col min="11" max="11" width="12.8984375" style="10" bestFit="1" customWidth="1"/>
    <col min="12" max="12" width="14.69921875" bestFit="1" customWidth="1"/>
    <col min="15" max="15" width="12.8984375" style="10" bestFit="1" customWidth="1"/>
    <col min="16" max="16" width="12.3984375" bestFit="1" customWidth="1"/>
    <col min="19" max="19" width="14" style="10" bestFit="1" customWidth="1"/>
    <col min="20" max="20" width="12.3984375" bestFit="1" customWidth="1"/>
    <col min="23" max="23" width="13.69921875" style="10" bestFit="1" customWidth="1"/>
    <col min="24" max="24" width="12.09765625" bestFit="1" customWidth="1"/>
    <col min="27" max="27" width="12.59765625" style="10" bestFit="1" customWidth="1"/>
    <col min="28" max="28" width="11.09765625" bestFit="1" customWidth="1"/>
    <col min="31" max="31" width="12.59765625" bestFit="1" customWidth="1"/>
    <col min="32" max="32" width="11.09765625" bestFit="1" customWidth="1"/>
    <col min="35" max="35" width="12.59765625" style="10" bestFit="1" customWidth="1"/>
    <col min="36" max="36" width="11.09765625" bestFit="1" customWidth="1"/>
    <col min="39" max="39" width="12.59765625" style="10" bestFit="1" customWidth="1"/>
    <col min="40" max="40" width="11.09765625" bestFit="1" customWidth="1"/>
    <col min="43" max="43" width="12.59765625" style="10" bestFit="1" customWidth="1"/>
    <col min="44" max="44" width="12.09765625" bestFit="1" customWidth="1"/>
    <col min="47" max="47" width="11.09765625" bestFit="1" customWidth="1"/>
    <col min="48" max="48" width="12.09765625" bestFit="1" customWidth="1"/>
  </cols>
  <sheetData>
    <row r="6" spans="1:48" x14ac:dyDescent="0.3">
      <c r="F6" s="88" t="s">
        <v>6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</row>
    <row r="7" spans="1:48" x14ac:dyDescent="0.3">
      <c r="F7">
        <v>1</v>
      </c>
      <c r="J7">
        <v>2</v>
      </c>
      <c r="N7">
        <v>3</v>
      </c>
      <c r="R7">
        <v>4</v>
      </c>
      <c r="V7">
        <v>5</v>
      </c>
      <c r="Z7">
        <v>6</v>
      </c>
      <c r="AD7">
        <v>7</v>
      </c>
      <c r="AH7">
        <v>8</v>
      </c>
      <c r="AL7">
        <v>9</v>
      </c>
      <c r="AP7">
        <v>10</v>
      </c>
    </row>
    <row r="8" spans="1:48" s="21" customFormat="1" x14ac:dyDescent="0.3">
      <c r="K8" s="22"/>
      <c r="O8" s="22"/>
      <c r="S8" s="22"/>
      <c r="W8" s="22"/>
      <c r="AA8" s="22"/>
      <c r="AI8" s="22"/>
      <c r="AM8" s="22"/>
      <c r="AQ8" s="22"/>
    </row>
    <row r="9" spans="1:48" s="21" customFormat="1" x14ac:dyDescent="0.3">
      <c r="A9" s="21" t="s">
        <v>7</v>
      </c>
      <c r="F9" s="21" t="s">
        <v>35</v>
      </c>
      <c r="J9" s="21" t="s">
        <v>93</v>
      </c>
      <c r="K9" s="22"/>
      <c r="N9" s="21" t="s">
        <v>94</v>
      </c>
      <c r="O9" s="22"/>
      <c r="R9" s="38" t="s">
        <v>95</v>
      </c>
      <c r="S9" s="22"/>
      <c r="V9" s="21" t="s">
        <v>96</v>
      </c>
      <c r="W9" s="22"/>
      <c r="Z9" s="21" t="s">
        <v>35</v>
      </c>
      <c r="AA9" s="22"/>
      <c r="AD9" s="21" t="s">
        <v>93</v>
      </c>
      <c r="AH9" s="21" t="s">
        <v>93</v>
      </c>
      <c r="AI9" s="22"/>
      <c r="AL9" s="21" t="s">
        <v>94</v>
      </c>
      <c r="AM9" s="22"/>
      <c r="AP9" s="21" t="s">
        <v>97</v>
      </c>
      <c r="AQ9" s="22"/>
    </row>
    <row r="10" spans="1:48" s="23" customFormat="1" x14ac:dyDescent="0.3"/>
    <row r="11" spans="1:48" s="21" customFormat="1" x14ac:dyDescent="0.3">
      <c r="A11" s="21" t="s">
        <v>5</v>
      </c>
      <c r="D11" s="21">
        <v>1.1480000000000001E-2</v>
      </c>
      <c r="K11" s="22"/>
      <c r="O11" s="22"/>
      <c r="S11" s="22"/>
      <c r="W11" s="22"/>
      <c r="AA11" s="22"/>
      <c r="AI11" s="22"/>
      <c r="AM11" s="22"/>
      <c r="AQ11" s="22"/>
    </row>
    <row r="12" spans="1:48" s="21" customFormat="1" x14ac:dyDescent="0.3">
      <c r="K12" s="22"/>
      <c r="O12" s="22"/>
      <c r="S12" s="22"/>
      <c r="W12" s="22"/>
      <c r="AA12" s="22"/>
      <c r="AI12" s="22"/>
      <c r="AM12" s="22"/>
      <c r="AQ12" s="22"/>
    </row>
    <row r="13" spans="1:48" s="21" customFormat="1" x14ac:dyDescent="0.3">
      <c r="B13" s="21" t="s">
        <v>10</v>
      </c>
      <c r="D13" s="21">
        <v>12.59</v>
      </c>
      <c r="F13" s="24">
        <v>12</v>
      </c>
      <c r="G13" s="24">
        <v>49210</v>
      </c>
      <c r="H13" s="25">
        <f>($D$13*F13)+(G13*$D$11)</f>
        <v>716.01080000000002</v>
      </c>
      <c r="J13" s="21">
        <v>3</v>
      </c>
      <c r="K13" s="22">
        <v>9180</v>
      </c>
      <c r="L13" s="25">
        <f>($D$13*J13)+(K13*$D$11)</f>
        <v>143.15640000000002</v>
      </c>
      <c r="N13" s="21">
        <v>25</v>
      </c>
      <c r="O13" s="22">
        <v>188390</v>
      </c>
      <c r="P13" s="25">
        <f>($D$13*N13)+(O13*$D$11)</f>
        <v>2477.4672</v>
      </c>
      <c r="R13" s="21">
        <v>8</v>
      </c>
      <c r="S13" s="22">
        <v>49660</v>
      </c>
      <c r="T13" s="25">
        <f>($D$13*R13)+(S13*$D$11)</f>
        <v>670.81680000000006</v>
      </c>
      <c r="V13" s="21">
        <v>3</v>
      </c>
      <c r="W13" s="22">
        <v>204590</v>
      </c>
      <c r="X13" s="25">
        <f>($D$13*V13)+(W13*$D$11)</f>
        <v>2386.4632000000001</v>
      </c>
      <c r="Z13" s="21">
        <v>3</v>
      </c>
      <c r="AA13" s="22">
        <v>137810</v>
      </c>
      <c r="AB13" s="25">
        <f>($D$13*Z13)+(AA13*$D$11)</f>
        <v>1619.8288</v>
      </c>
      <c r="AD13" s="21">
        <v>2</v>
      </c>
      <c r="AE13" s="22">
        <v>10970</v>
      </c>
      <c r="AF13" s="25">
        <f>($D$13*AD13)+(AE13*$D$11)</f>
        <v>151.1156</v>
      </c>
      <c r="AH13" s="21">
        <v>8</v>
      </c>
      <c r="AI13" s="22">
        <v>47150</v>
      </c>
      <c r="AJ13" s="25">
        <f>($D$13*AH13)+(AI13*$D$11)</f>
        <v>642.00200000000007</v>
      </c>
      <c r="AL13" s="21">
        <v>1</v>
      </c>
      <c r="AM13" s="22">
        <v>1410</v>
      </c>
      <c r="AN13" s="25">
        <f>($D$13*AL13)+(AM13*$D$11)</f>
        <v>28.776800000000001</v>
      </c>
      <c r="AP13" s="21">
        <v>14</v>
      </c>
      <c r="AQ13" s="22">
        <v>78730</v>
      </c>
      <c r="AR13" s="41">
        <f>($D$13*AP13)+(AQ13*$D$11)</f>
        <v>1080.0804000000001</v>
      </c>
      <c r="AT13" s="26">
        <f>F13+J13+N13+R13+V13+Z13+AD13+AH13+AL13+AP13</f>
        <v>79</v>
      </c>
      <c r="AU13" s="26">
        <f>G13+K13+O13+S13+W13+AA13+AE13+AI13+AM13+AQ13</f>
        <v>777100</v>
      </c>
      <c r="AV13" s="27">
        <f>H13+L13+P13+T13+X13+AB13+AF13+AJ13+AN13+AR13</f>
        <v>9915.7180000000008</v>
      </c>
    </row>
    <row r="14" spans="1:48" s="21" customFormat="1" x14ac:dyDescent="0.3">
      <c r="B14" s="21" t="s">
        <v>11</v>
      </c>
      <c r="D14" s="21">
        <f>D30*2</f>
        <v>17.98</v>
      </c>
      <c r="F14" s="28">
        <v>1</v>
      </c>
      <c r="G14" s="28">
        <v>370</v>
      </c>
      <c r="H14" s="25">
        <f>($D$14*F14)+(G14*$D$11)</f>
        <v>22.227600000000002</v>
      </c>
      <c r="K14" s="22"/>
      <c r="L14" s="25">
        <f>($D$14*J14)+(K14*$D$11)</f>
        <v>0</v>
      </c>
      <c r="O14" s="22"/>
      <c r="P14" s="25">
        <f>($D$14*N14)+(O14*$D$11)</f>
        <v>0</v>
      </c>
      <c r="S14" s="22"/>
      <c r="T14" s="25">
        <f>($D$14*R14)+(S14*$D$11)</f>
        <v>0</v>
      </c>
      <c r="W14" s="22"/>
      <c r="X14" s="25">
        <f>($D$14*V14)+(W14*$D$11)</f>
        <v>0</v>
      </c>
      <c r="AA14" s="22"/>
      <c r="AB14" s="25">
        <f>($D$14*Z14)+(AA14*$D$11)</f>
        <v>0</v>
      </c>
      <c r="AD14" s="21">
        <v>1</v>
      </c>
      <c r="AE14" s="22">
        <v>16560</v>
      </c>
      <c r="AF14" s="25">
        <f>($D$14*AD14)+(AE14*$D$11)</f>
        <v>208.08879999999999</v>
      </c>
      <c r="AI14" s="22"/>
      <c r="AJ14" s="25">
        <f>($D$14*AH14)+(AI14*$D$11)</f>
        <v>0</v>
      </c>
      <c r="AM14" s="22"/>
      <c r="AN14" s="25">
        <f>($D$14*AL14)+(AM14*$D$11)</f>
        <v>0</v>
      </c>
      <c r="AQ14" s="22"/>
      <c r="AR14" s="41">
        <f>($D$14*AP14)+(AQ14*$D$11)</f>
        <v>0</v>
      </c>
      <c r="AT14" s="26">
        <f t="shared" ref="AT14:AV47" si="0">F14+J14+N14+R14+V14+Z14+AD14+AH14+AL14+AP14</f>
        <v>2</v>
      </c>
      <c r="AU14" s="26">
        <f t="shared" si="0"/>
        <v>16930</v>
      </c>
      <c r="AV14" s="27">
        <f t="shared" si="0"/>
        <v>230.31639999999999</v>
      </c>
    </row>
    <row r="15" spans="1:48" s="21" customFormat="1" x14ac:dyDescent="0.3">
      <c r="B15" s="21" t="s">
        <v>43</v>
      </c>
      <c r="D15" s="21">
        <f>D30*4</f>
        <v>35.96</v>
      </c>
      <c r="F15" s="28"/>
      <c r="G15" s="28"/>
      <c r="H15" s="25"/>
      <c r="K15" s="22"/>
      <c r="L15" s="25"/>
      <c r="O15" s="22"/>
      <c r="P15" s="25"/>
      <c r="S15" s="22"/>
      <c r="T15" s="25"/>
      <c r="W15" s="22"/>
      <c r="X15" s="25"/>
      <c r="AA15" s="22"/>
      <c r="AB15" s="25"/>
      <c r="AE15" s="22"/>
      <c r="AF15" s="25"/>
      <c r="AH15" s="21">
        <v>2</v>
      </c>
      <c r="AI15" s="22">
        <v>2830</v>
      </c>
      <c r="AJ15" s="25">
        <f>($D$15*AH15)+(AI15*$D$11)</f>
        <v>104.4084</v>
      </c>
      <c r="AM15" s="22"/>
      <c r="AN15" s="25">
        <f>($D$15*AL15)+(AM15*$D$11)</f>
        <v>0</v>
      </c>
      <c r="AQ15" s="22"/>
      <c r="AR15" s="41">
        <f>($D$15*AP15)+(AQ15*$D$11)</f>
        <v>0</v>
      </c>
      <c r="AT15" s="26">
        <f t="shared" si="0"/>
        <v>2</v>
      </c>
      <c r="AU15" s="26">
        <f t="shared" si="0"/>
        <v>2830</v>
      </c>
      <c r="AV15" s="27">
        <f t="shared" si="0"/>
        <v>104.4084</v>
      </c>
    </row>
    <row r="16" spans="1:48" s="21" customFormat="1" x14ac:dyDescent="0.3">
      <c r="B16" s="21" t="s">
        <v>12</v>
      </c>
      <c r="D16" s="21">
        <f>5*D30</f>
        <v>44.95</v>
      </c>
      <c r="F16" s="24">
        <v>1</v>
      </c>
      <c r="G16" s="24">
        <v>17290</v>
      </c>
      <c r="H16" s="25">
        <f>($D$16*F16)+(G16*$D$11)</f>
        <v>243.43920000000003</v>
      </c>
      <c r="K16" s="22"/>
      <c r="L16" s="25">
        <f>($D$16*J16)+(K16*$D$11)</f>
        <v>0</v>
      </c>
      <c r="O16" s="22"/>
      <c r="P16" s="25">
        <f>($D$16*N16)+(O16*$D$11)</f>
        <v>0</v>
      </c>
      <c r="S16" s="22"/>
      <c r="T16" s="25">
        <f>($D$16*R16)+(S16*$D$11)</f>
        <v>0</v>
      </c>
      <c r="W16" s="22"/>
      <c r="X16" s="25">
        <f>($D$16*V16)+(W16*$D$11)</f>
        <v>0</v>
      </c>
      <c r="AA16" s="22"/>
      <c r="AB16" s="25">
        <f>($D$16*Z16)+(AA16*$D$11)</f>
        <v>0</v>
      </c>
      <c r="AE16" s="22"/>
      <c r="AF16" s="25">
        <f>($D$16*AD16)+(AE16*$D$11)</f>
        <v>0</v>
      </c>
      <c r="AI16" s="22"/>
      <c r="AJ16" s="25">
        <f>($D$16*AH16)+(AI16*$D$11)</f>
        <v>0</v>
      </c>
      <c r="AM16" s="22"/>
      <c r="AN16" s="25">
        <f>($D$16*AL16)+(AM16*$D$11)</f>
        <v>0</v>
      </c>
      <c r="AQ16" s="22"/>
      <c r="AR16" s="41">
        <f>($D$16*AP16)+(AQ16*$D$11)</f>
        <v>0</v>
      </c>
      <c r="AT16" s="26">
        <f t="shared" si="0"/>
        <v>1</v>
      </c>
      <c r="AU16" s="26">
        <f t="shared" si="0"/>
        <v>17290</v>
      </c>
      <c r="AV16" s="27">
        <f t="shared" si="0"/>
        <v>243.43920000000003</v>
      </c>
    </row>
    <row r="17" spans="2:48" s="21" customFormat="1" x14ac:dyDescent="0.3">
      <c r="F17" s="29"/>
      <c r="G17" s="29"/>
      <c r="H17" s="25"/>
      <c r="K17" s="22"/>
      <c r="L17" s="25"/>
      <c r="O17" s="22"/>
      <c r="P17" s="25"/>
      <c r="S17" s="22"/>
      <c r="T17" s="25"/>
      <c r="W17" s="22"/>
      <c r="X17" s="25"/>
      <c r="AA17" s="22"/>
      <c r="AB17" s="25"/>
      <c r="AE17" s="22"/>
      <c r="AF17" s="25"/>
      <c r="AI17" s="22"/>
      <c r="AJ17" s="25"/>
      <c r="AM17" s="22"/>
      <c r="AN17" s="25"/>
      <c r="AQ17" s="22"/>
      <c r="AR17" s="41"/>
      <c r="AT17" s="26">
        <f t="shared" si="0"/>
        <v>0</v>
      </c>
      <c r="AU17" s="26">
        <f t="shared" si="0"/>
        <v>0</v>
      </c>
      <c r="AV17" s="27">
        <f t="shared" si="0"/>
        <v>0</v>
      </c>
    </row>
    <row r="18" spans="2:48" s="21" customFormat="1" x14ac:dyDescent="0.3">
      <c r="B18" s="21" t="s">
        <v>25</v>
      </c>
      <c r="D18" s="21">
        <f>D30*52</f>
        <v>467.48</v>
      </c>
      <c r="F18" s="29"/>
      <c r="G18" s="29"/>
      <c r="H18" s="25"/>
      <c r="K18" s="22"/>
      <c r="L18" s="25"/>
      <c r="N18" s="21">
        <v>1</v>
      </c>
      <c r="O18" s="22">
        <v>70600</v>
      </c>
      <c r="P18" s="25">
        <f>($D$18*N18)+(O18*$D$11)</f>
        <v>1277.9680000000001</v>
      </c>
      <c r="S18" s="22"/>
      <c r="T18" s="25">
        <f>($D$18*R18)+(S18*$D$11)</f>
        <v>0</v>
      </c>
      <c r="W18" s="22"/>
      <c r="X18" s="25">
        <f>($D$18*V18)+(W18*$D$11)</f>
        <v>0</v>
      </c>
      <c r="AA18" s="22"/>
      <c r="AB18" s="25">
        <f>($D$18*Z18)+(AA18*$D$11)</f>
        <v>0</v>
      </c>
      <c r="AE18" s="22"/>
      <c r="AF18" s="25">
        <f>($D$18*AD18)+(AE18*$D$11)</f>
        <v>0</v>
      </c>
      <c r="AI18" s="22"/>
      <c r="AJ18" s="25">
        <f>($D$18*AH18)+(AI18*$D$11)</f>
        <v>0</v>
      </c>
      <c r="AM18" s="22"/>
      <c r="AN18" s="25">
        <f>($D$18*AL18)+(AM18*$D$11)</f>
        <v>0</v>
      </c>
      <c r="AQ18" s="22"/>
      <c r="AR18" s="41">
        <f>($D$18*AP18)+(AQ18*$D$11)</f>
        <v>0</v>
      </c>
      <c r="AT18" s="26">
        <f t="shared" si="0"/>
        <v>1</v>
      </c>
      <c r="AU18" s="26">
        <f t="shared" si="0"/>
        <v>70600</v>
      </c>
      <c r="AV18" s="27">
        <f t="shared" si="0"/>
        <v>1277.9680000000001</v>
      </c>
    </row>
    <row r="19" spans="2:48" s="21" customFormat="1" x14ac:dyDescent="0.3">
      <c r="B19" s="21" t="s">
        <v>13</v>
      </c>
      <c r="D19" s="21">
        <v>26.07</v>
      </c>
      <c r="F19" s="24">
        <v>6</v>
      </c>
      <c r="G19" s="30">
        <v>259500</v>
      </c>
      <c r="H19" s="25">
        <f>($D$19*F19)+(G19*$D$11)</f>
        <v>3135.48</v>
      </c>
      <c r="J19" s="21">
        <v>2</v>
      </c>
      <c r="K19" s="22">
        <v>260600</v>
      </c>
      <c r="L19" s="25">
        <f>($D$19*J19)+(K19*$D$11)</f>
        <v>3043.828</v>
      </c>
      <c r="N19" s="21">
        <v>9</v>
      </c>
      <c r="O19" s="22">
        <v>237230</v>
      </c>
      <c r="P19" s="25">
        <f>($D$19*N19)+(O19*$D$11)</f>
        <v>2958.0304000000001</v>
      </c>
      <c r="R19" s="21">
        <v>5</v>
      </c>
      <c r="S19" s="22">
        <v>21100</v>
      </c>
      <c r="T19" s="25">
        <f>($D$19*R19)+(S19*$D$11)</f>
        <v>372.57799999999997</v>
      </c>
      <c r="V19" s="21">
        <v>1</v>
      </c>
      <c r="W19" s="22">
        <v>35500</v>
      </c>
      <c r="X19" s="25">
        <f>($D$19*V19)+(W19*$D$11)</f>
        <v>433.61</v>
      </c>
      <c r="AA19" s="22"/>
      <c r="AB19" s="25">
        <f>($D$19*Z19)+(AA19*$D$11)</f>
        <v>0</v>
      </c>
      <c r="AE19" s="22"/>
      <c r="AF19" s="25">
        <f>($D$19*AD19)+(AE19*$D$11)</f>
        <v>0</v>
      </c>
      <c r="AH19" s="21">
        <v>2</v>
      </c>
      <c r="AI19" s="22">
        <v>115400</v>
      </c>
      <c r="AJ19" s="25">
        <f>($D$19*AH19)+(AI19*$D$11)</f>
        <v>1376.9320000000002</v>
      </c>
      <c r="AM19" s="22"/>
      <c r="AN19" s="25">
        <f>($D$19*AL19)+(AM19*$D$11)</f>
        <v>0</v>
      </c>
      <c r="AP19" s="21">
        <v>8</v>
      </c>
      <c r="AQ19" s="22">
        <v>136800</v>
      </c>
      <c r="AR19" s="41">
        <f>($D$19*AP19)+(AQ19*$D$11)</f>
        <v>1779.0240000000001</v>
      </c>
      <c r="AT19" s="26">
        <f t="shared" si="0"/>
        <v>33</v>
      </c>
      <c r="AU19" s="26">
        <f t="shared" si="0"/>
        <v>1066130</v>
      </c>
      <c r="AV19" s="27">
        <f t="shared" si="0"/>
        <v>13099.482400000001</v>
      </c>
    </row>
    <row r="20" spans="2:48" s="21" customFormat="1" x14ac:dyDescent="0.3">
      <c r="B20" s="21" t="s">
        <v>26</v>
      </c>
      <c r="D20" s="21">
        <f>D30*16</f>
        <v>143.84</v>
      </c>
      <c r="F20" s="24"/>
      <c r="G20" s="30"/>
      <c r="H20" s="25"/>
      <c r="K20" s="22"/>
      <c r="L20" s="25"/>
      <c r="N20" s="21">
        <v>1</v>
      </c>
      <c r="O20" s="22">
        <v>14000</v>
      </c>
      <c r="P20" s="25">
        <f>($D$20*N20)+(O20*$D$11)</f>
        <v>304.56</v>
      </c>
      <c r="S20" s="22"/>
      <c r="T20" s="25">
        <f>($D$20*R20)+(S20*$D$11)</f>
        <v>0</v>
      </c>
      <c r="W20" s="22"/>
      <c r="X20" s="25">
        <f>($D$20*V20)+(W20*$D$11)</f>
        <v>0</v>
      </c>
      <c r="AA20" s="22"/>
      <c r="AB20" s="25">
        <f>($D$20*Z20)+(AA20*$D$11)</f>
        <v>0</v>
      </c>
      <c r="AE20" s="22"/>
      <c r="AF20" s="25">
        <f>($D$20*AD20)+(AE20*$D$11)</f>
        <v>0</v>
      </c>
      <c r="AI20" s="22"/>
      <c r="AJ20" s="25">
        <f>($D$20*AH20)+(AI20*$D$11)</f>
        <v>0</v>
      </c>
      <c r="AM20" s="22"/>
      <c r="AN20" s="25">
        <f>($D$20*AL20)+(AM20*$D$11)</f>
        <v>0</v>
      </c>
      <c r="AQ20" s="22"/>
      <c r="AR20" s="41">
        <f>($D$20*AP20)+(AQ20*$D$11)</f>
        <v>0</v>
      </c>
      <c r="AT20" s="26">
        <f t="shared" si="0"/>
        <v>1</v>
      </c>
      <c r="AU20" s="26">
        <f t="shared" si="0"/>
        <v>14000</v>
      </c>
      <c r="AV20" s="27">
        <f t="shared" si="0"/>
        <v>304.56</v>
      </c>
    </row>
    <row r="21" spans="2:48" s="21" customFormat="1" x14ac:dyDescent="0.3">
      <c r="B21" s="21" t="s">
        <v>14</v>
      </c>
      <c r="D21" s="21">
        <v>26.07</v>
      </c>
      <c r="F21" s="24">
        <v>4</v>
      </c>
      <c r="G21" s="30">
        <v>47780</v>
      </c>
      <c r="H21" s="25">
        <f>($D$21*F21)+(G21*$D$11)</f>
        <v>652.7944</v>
      </c>
      <c r="J21" s="21">
        <v>1</v>
      </c>
      <c r="K21" s="22">
        <v>15400</v>
      </c>
      <c r="L21" s="25">
        <f>($D$21*J21)+(K21*$D$11)</f>
        <v>202.86199999999999</v>
      </c>
      <c r="N21" s="21">
        <v>6</v>
      </c>
      <c r="O21" s="22">
        <v>64160</v>
      </c>
      <c r="P21" s="25">
        <f>($D$21*N21)+(O21*$D$11)</f>
        <v>892.97680000000014</v>
      </c>
      <c r="R21" s="21">
        <v>2</v>
      </c>
      <c r="S21" s="22">
        <v>57710</v>
      </c>
      <c r="T21" s="25">
        <f>($D$21*R21)+(S21*$D$11)</f>
        <v>714.6508</v>
      </c>
      <c r="V21" s="21">
        <v>1</v>
      </c>
      <c r="W21" s="22">
        <v>90</v>
      </c>
      <c r="X21" s="25">
        <f>($D$21*V21)+(W21*$D$11)</f>
        <v>27.103200000000001</v>
      </c>
      <c r="Z21" s="21">
        <v>2</v>
      </c>
      <c r="AA21" s="22">
        <v>1850</v>
      </c>
      <c r="AB21" s="25">
        <f>($D$21*Z21)+(AA21*$D$11)</f>
        <v>73.378</v>
      </c>
      <c r="AE21" s="22"/>
      <c r="AF21" s="25">
        <f>($D$21*AD21)+(AE21*$D$11)</f>
        <v>0</v>
      </c>
      <c r="AH21" s="21">
        <v>4</v>
      </c>
      <c r="AI21" s="22">
        <v>99890</v>
      </c>
      <c r="AJ21" s="25">
        <f>($D$21*AH21)+(AI21*$D$11)</f>
        <v>1251.0172</v>
      </c>
      <c r="AM21" s="22"/>
      <c r="AN21" s="25">
        <f>($D$21*AL21)+(AM21*$D$11)</f>
        <v>0</v>
      </c>
      <c r="AP21" s="21">
        <v>2</v>
      </c>
      <c r="AQ21" s="22">
        <v>45160</v>
      </c>
      <c r="AR21" s="41">
        <f>($D$21*AP21)+(AQ21*$D$11)</f>
        <v>570.57680000000005</v>
      </c>
      <c r="AT21" s="26">
        <f t="shared" si="0"/>
        <v>22</v>
      </c>
      <c r="AU21" s="26">
        <f t="shared" si="0"/>
        <v>332040</v>
      </c>
      <c r="AV21" s="27">
        <f t="shared" si="0"/>
        <v>4385.3591999999999</v>
      </c>
    </row>
    <row r="22" spans="2:48" s="21" customFormat="1" x14ac:dyDescent="0.3">
      <c r="B22" s="21" t="s">
        <v>15</v>
      </c>
      <c r="D22" s="21">
        <f>D19*68</f>
        <v>1772.76</v>
      </c>
      <c r="F22" s="24">
        <v>1</v>
      </c>
      <c r="G22" s="30">
        <v>303960</v>
      </c>
      <c r="H22" s="25">
        <f>($D$22*F22)+(G22*$D$11)</f>
        <v>5262.2208000000001</v>
      </c>
      <c r="K22" s="22"/>
      <c r="L22" s="25">
        <f>($D$22*J22)+(K22*$D$11)</f>
        <v>0</v>
      </c>
      <c r="O22" s="22"/>
      <c r="P22" s="25">
        <f>($D$22*N22)+(O22*$D$11)</f>
        <v>0</v>
      </c>
      <c r="S22" s="22"/>
      <c r="T22" s="25">
        <f>($D$22*R22)+(S22*$D$11)</f>
        <v>0</v>
      </c>
      <c r="W22" s="22"/>
      <c r="X22" s="25">
        <f>($D$22*V22)+(W22*$D$11)</f>
        <v>0</v>
      </c>
      <c r="AA22" s="22"/>
      <c r="AB22" s="25">
        <f>($D$22*Z22)+(AA22*$D$11)</f>
        <v>0</v>
      </c>
      <c r="AE22" s="22"/>
      <c r="AF22" s="25">
        <f>($D$22*AD22)+(AE22*$D$11)</f>
        <v>0</v>
      </c>
      <c r="AI22" s="22"/>
      <c r="AJ22" s="25">
        <f>($D$22*AH22)+(AI22*$D$11)</f>
        <v>0</v>
      </c>
      <c r="AM22" s="22"/>
      <c r="AN22" s="25">
        <f>($D$22*AL22)+(AM22*$D$11)</f>
        <v>0</v>
      </c>
      <c r="AQ22" s="22"/>
      <c r="AR22" s="41">
        <f>($D$22*AP22)+(AQ22*$D$11)</f>
        <v>0</v>
      </c>
      <c r="AT22" s="26">
        <f t="shared" si="0"/>
        <v>1</v>
      </c>
      <c r="AU22" s="26">
        <f t="shared" si="0"/>
        <v>303960</v>
      </c>
      <c r="AV22" s="27">
        <f t="shared" si="0"/>
        <v>5262.2208000000001</v>
      </c>
    </row>
    <row r="23" spans="2:48" s="21" customFormat="1" x14ac:dyDescent="0.3">
      <c r="F23" s="24"/>
      <c r="G23" s="30"/>
      <c r="H23" s="25"/>
      <c r="K23" s="22"/>
      <c r="L23" s="25"/>
      <c r="O23" s="22"/>
      <c r="P23" s="25"/>
      <c r="S23" s="22"/>
      <c r="T23" s="25"/>
      <c r="W23" s="22"/>
      <c r="X23" s="25"/>
      <c r="AA23" s="22"/>
      <c r="AB23" s="25"/>
      <c r="AE23" s="22"/>
      <c r="AF23" s="25"/>
      <c r="AI23" s="22"/>
      <c r="AJ23" s="25"/>
      <c r="AM23" s="22"/>
      <c r="AN23" s="25"/>
      <c r="AQ23" s="22"/>
      <c r="AR23" s="41"/>
      <c r="AT23" s="26">
        <f t="shared" si="0"/>
        <v>0</v>
      </c>
      <c r="AU23" s="26">
        <f t="shared" si="0"/>
        <v>0</v>
      </c>
      <c r="AV23" s="27">
        <f t="shared" si="0"/>
        <v>0</v>
      </c>
    </row>
    <row r="24" spans="2:48" s="21" customFormat="1" x14ac:dyDescent="0.3">
      <c r="F24" s="29"/>
      <c r="G24" s="30"/>
      <c r="H24" s="25"/>
      <c r="K24" s="22"/>
      <c r="L24" s="25"/>
      <c r="O24" s="22"/>
      <c r="P24" s="25"/>
      <c r="S24" s="22"/>
      <c r="T24" s="25"/>
      <c r="W24" s="22"/>
      <c r="X24" s="25"/>
      <c r="AA24" s="22"/>
      <c r="AB24" s="25"/>
      <c r="AE24" s="22"/>
      <c r="AF24" s="25"/>
      <c r="AI24" s="22"/>
      <c r="AJ24" s="25"/>
      <c r="AM24" s="22"/>
      <c r="AN24" s="25"/>
      <c r="AQ24" s="22"/>
      <c r="AR24" s="41"/>
      <c r="AT24" s="26">
        <f t="shared" si="0"/>
        <v>0</v>
      </c>
      <c r="AU24" s="26">
        <f t="shared" si="0"/>
        <v>0</v>
      </c>
      <c r="AV24" s="27">
        <f t="shared" si="0"/>
        <v>0</v>
      </c>
    </row>
    <row r="25" spans="2:48" s="21" customFormat="1" x14ac:dyDescent="0.3">
      <c r="B25" s="21" t="s">
        <v>27</v>
      </c>
      <c r="D25" s="21">
        <v>98.89</v>
      </c>
      <c r="F25" s="29"/>
      <c r="G25" s="30"/>
      <c r="H25" s="25"/>
      <c r="K25" s="22"/>
      <c r="L25" s="25"/>
      <c r="N25" s="21">
        <v>2</v>
      </c>
      <c r="O25" s="22">
        <v>206800</v>
      </c>
      <c r="P25" s="25">
        <f>($D$25*N25)+(O25*$D$11)</f>
        <v>2571.8440000000005</v>
      </c>
      <c r="R25" s="21">
        <v>1</v>
      </c>
      <c r="S25" s="22">
        <v>0</v>
      </c>
      <c r="T25" s="25">
        <f>($D$25*R25)+(S25*$D$11)</f>
        <v>98.89</v>
      </c>
      <c r="V25" s="21">
        <v>1</v>
      </c>
      <c r="W25" s="22">
        <v>29800</v>
      </c>
      <c r="X25" s="25">
        <f>($D$25*V25)+(W25*$D$11)</f>
        <v>440.99400000000003</v>
      </c>
      <c r="AA25" s="22"/>
      <c r="AB25" s="25">
        <f>($D$25*Z25)+(AA25*$D$11)</f>
        <v>0</v>
      </c>
      <c r="AE25" s="22"/>
      <c r="AF25" s="25">
        <f>($D$25*AD25)+(AE25*$D$11)</f>
        <v>0</v>
      </c>
      <c r="AI25" s="22"/>
      <c r="AJ25" s="25">
        <f>($D$25*AH25)+(AI25*$D$11)</f>
        <v>0</v>
      </c>
      <c r="AM25" s="22"/>
      <c r="AN25" s="25">
        <f>($D$25*AL25)+(AM25*$D$11)</f>
        <v>0</v>
      </c>
      <c r="AQ25" s="22"/>
      <c r="AR25" s="41">
        <f>($D$25*AP25)+(AQ25*$D$11)</f>
        <v>0</v>
      </c>
      <c r="AT25" s="26">
        <f t="shared" si="0"/>
        <v>4</v>
      </c>
      <c r="AU25" s="26">
        <f t="shared" si="0"/>
        <v>236600</v>
      </c>
      <c r="AV25" s="27">
        <f t="shared" si="0"/>
        <v>3111.7280000000005</v>
      </c>
    </row>
    <row r="26" spans="2:48" s="21" customFormat="1" x14ac:dyDescent="0.3">
      <c r="B26" s="21" t="s">
        <v>16</v>
      </c>
      <c r="D26" s="21">
        <v>98.89</v>
      </c>
      <c r="F26" s="24">
        <v>1</v>
      </c>
      <c r="G26" s="30">
        <v>77210</v>
      </c>
      <c r="H26" s="25">
        <f>($D$26*F26)+(G26*$D$11)</f>
        <v>985.26080000000002</v>
      </c>
      <c r="J26" s="21">
        <v>1</v>
      </c>
      <c r="K26" s="22">
        <v>3460</v>
      </c>
      <c r="L26" s="25">
        <f>($D$26*J26)+(K26*$D$11)</f>
        <v>138.61080000000001</v>
      </c>
      <c r="O26" s="22"/>
      <c r="P26" s="25">
        <f>($D$26*N26)+(O26*$D$11)</f>
        <v>0</v>
      </c>
      <c r="R26" s="21">
        <v>1</v>
      </c>
      <c r="S26" s="22">
        <v>54700</v>
      </c>
      <c r="T26" s="25">
        <f>($D$26*R26)+(S26*$D$11)</f>
        <v>726.846</v>
      </c>
      <c r="V26" s="21">
        <v>1</v>
      </c>
      <c r="W26" s="22"/>
      <c r="X26" s="25">
        <f>($D$26*V26)+(W26*$D$11)</f>
        <v>98.89</v>
      </c>
      <c r="Z26" s="21">
        <v>1</v>
      </c>
      <c r="AA26" s="22">
        <v>89800</v>
      </c>
      <c r="AB26" s="25">
        <f>($D$26*Z26)+(AA26*$D$11)</f>
        <v>1129.7940000000001</v>
      </c>
      <c r="AE26" s="22"/>
      <c r="AF26" s="25">
        <f>($D$26*AD26)+(AE26*$D$11)</f>
        <v>0</v>
      </c>
      <c r="AI26" s="22"/>
      <c r="AJ26" s="25">
        <f>($D$26*AH26)+(AI26*$D$11)</f>
        <v>0</v>
      </c>
      <c r="AM26" s="22"/>
      <c r="AN26" s="25">
        <f>($D$26*AL26)+(AM26*$D$11)</f>
        <v>0</v>
      </c>
      <c r="AQ26" s="22"/>
      <c r="AR26" s="41">
        <f>($D$26*AP26)+(AQ26*$D$11)</f>
        <v>0</v>
      </c>
      <c r="AT26" s="26">
        <f t="shared" si="0"/>
        <v>5</v>
      </c>
      <c r="AU26" s="26">
        <f t="shared" si="0"/>
        <v>225170</v>
      </c>
      <c r="AV26" s="27">
        <f t="shared" si="0"/>
        <v>3079.4016000000001</v>
      </c>
    </row>
    <row r="27" spans="2:48" s="21" customFormat="1" x14ac:dyDescent="0.3">
      <c r="F27" s="29"/>
      <c r="G27" s="30"/>
      <c r="H27" s="25"/>
      <c r="K27" s="22"/>
      <c r="L27" s="25"/>
      <c r="O27" s="22"/>
      <c r="P27" s="25"/>
      <c r="S27" s="22"/>
      <c r="T27" s="25"/>
      <c r="W27" s="22"/>
      <c r="X27" s="25"/>
      <c r="AA27" s="22"/>
      <c r="AB27" s="25"/>
      <c r="AE27" s="22"/>
      <c r="AF27" s="25"/>
      <c r="AI27" s="22"/>
      <c r="AJ27" s="25"/>
      <c r="AM27" s="22"/>
      <c r="AN27" s="25"/>
      <c r="AQ27" s="22"/>
      <c r="AR27" s="41"/>
      <c r="AT27" s="26">
        <f t="shared" si="0"/>
        <v>0</v>
      </c>
      <c r="AU27" s="26">
        <f t="shared" si="0"/>
        <v>0</v>
      </c>
      <c r="AV27" s="27">
        <f t="shared" si="0"/>
        <v>0</v>
      </c>
    </row>
    <row r="28" spans="2:48" s="21" customFormat="1" x14ac:dyDescent="0.3">
      <c r="B28" s="21" t="s">
        <v>44</v>
      </c>
      <c r="D28" s="21">
        <f>D30*6</f>
        <v>53.94</v>
      </c>
      <c r="F28" s="29"/>
      <c r="G28" s="30"/>
      <c r="H28" s="25"/>
      <c r="K28" s="22"/>
      <c r="L28" s="25"/>
      <c r="O28" s="22"/>
      <c r="P28" s="25"/>
      <c r="S28" s="22"/>
      <c r="T28" s="25"/>
      <c r="W28" s="22"/>
      <c r="X28" s="25"/>
      <c r="AA28" s="22"/>
      <c r="AB28" s="25"/>
      <c r="AE28" s="22"/>
      <c r="AF28" s="25"/>
      <c r="AH28" s="21">
        <v>1</v>
      </c>
      <c r="AI28" s="22">
        <v>2150</v>
      </c>
      <c r="AJ28" s="25">
        <f>($D$28*AH28)+(AI28*$D$11)</f>
        <v>78.622</v>
      </c>
      <c r="AM28" s="22"/>
      <c r="AN28" s="25">
        <f>($D$28*AL28)+(AM28*$D$11)</f>
        <v>0</v>
      </c>
      <c r="AQ28" s="22"/>
      <c r="AR28" s="41">
        <f>($D$28*AP28)+(AQ28*$D$11)</f>
        <v>0</v>
      </c>
      <c r="AT28" s="26">
        <f t="shared" si="0"/>
        <v>1</v>
      </c>
      <c r="AU28" s="26">
        <f t="shared" si="0"/>
        <v>2150</v>
      </c>
      <c r="AV28" s="27">
        <f t="shared" si="0"/>
        <v>78.622</v>
      </c>
    </row>
    <row r="29" spans="2:48" s="21" customFormat="1" x14ac:dyDescent="0.3">
      <c r="B29" s="21" t="s">
        <v>36</v>
      </c>
      <c r="D29" s="21">
        <f>D30*8</f>
        <v>71.92</v>
      </c>
      <c r="F29" s="29"/>
      <c r="G29" s="30"/>
      <c r="H29" s="25"/>
      <c r="K29" s="22"/>
      <c r="L29" s="25"/>
      <c r="O29" s="22"/>
      <c r="P29" s="25"/>
      <c r="S29" s="22"/>
      <c r="T29" s="25"/>
      <c r="V29" s="21">
        <v>2</v>
      </c>
      <c r="W29" s="22">
        <v>52500</v>
      </c>
      <c r="X29" s="25">
        <f>($D$29*V29)+(W29*$D$11)</f>
        <v>746.54000000000008</v>
      </c>
      <c r="AA29" s="22"/>
      <c r="AB29" s="25">
        <f>($D$29*Z29)+(AA29*$D$11)</f>
        <v>0</v>
      </c>
      <c r="AE29" s="22"/>
      <c r="AF29" s="25">
        <f>($D$29*AD29)+(AE29*$D$11)</f>
        <v>0</v>
      </c>
      <c r="AI29" s="22"/>
      <c r="AJ29" s="25">
        <f>($D$29*AH29)+(AI29*$D$11)</f>
        <v>0</v>
      </c>
      <c r="AM29" s="22"/>
      <c r="AN29" s="25">
        <f>($D$29*AL29)+(AM29*$D$11)</f>
        <v>0</v>
      </c>
      <c r="AQ29" s="22"/>
      <c r="AR29" s="41">
        <f>($D$29*AP29)+(AQ29*$D$11)</f>
        <v>0</v>
      </c>
      <c r="AT29" s="26">
        <f t="shared" si="0"/>
        <v>2</v>
      </c>
      <c r="AU29" s="26">
        <f t="shared" si="0"/>
        <v>52500</v>
      </c>
      <c r="AV29" s="27">
        <f t="shared" si="0"/>
        <v>746.54000000000008</v>
      </c>
    </row>
    <row r="30" spans="2:48" s="21" customFormat="1" x14ac:dyDescent="0.3">
      <c r="B30" s="21" t="s">
        <v>17</v>
      </c>
      <c r="D30" s="21">
        <v>8.99</v>
      </c>
      <c r="F30" s="24">
        <v>3814</v>
      </c>
      <c r="G30" s="30">
        <v>11198640</v>
      </c>
      <c r="H30" s="25">
        <f>($D$30*F30)+(G30*$D$11)</f>
        <v>162848.24720000001</v>
      </c>
      <c r="J30" s="21">
        <v>1919</v>
      </c>
      <c r="K30" s="22">
        <v>5377180</v>
      </c>
      <c r="L30" s="25">
        <f>($D$30*J30)+(K30*$D$11)</f>
        <v>78981.8364</v>
      </c>
      <c r="N30" s="21">
        <v>1920</v>
      </c>
      <c r="O30" s="22">
        <v>5794250</v>
      </c>
      <c r="P30" s="25">
        <f>($D$30*N30)+(O30*$D$11)</f>
        <v>83778.790000000008</v>
      </c>
      <c r="R30" s="21">
        <v>2486</v>
      </c>
      <c r="S30" s="22">
        <v>7429630</v>
      </c>
      <c r="T30" s="25">
        <f>($D$30*R30)+(S30*$D$11)</f>
        <v>107641.29240000001</v>
      </c>
      <c r="V30" s="21">
        <v>1631</v>
      </c>
      <c r="W30" s="22">
        <v>4831260</v>
      </c>
      <c r="X30" s="25">
        <f>($D$30*V30)+(W30*$D$11)</f>
        <v>70125.554799999998</v>
      </c>
      <c r="Z30" s="21">
        <v>395</v>
      </c>
      <c r="AA30" s="22">
        <v>1097070</v>
      </c>
      <c r="AB30" s="25">
        <f>($D$30*Z30)+(AA30*$D$11)</f>
        <v>16145.4136</v>
      </c>
      <c r="AD30" s="21">
        <v>652</v>
      </c>
      <c r="AE30" s="22">
        <v>2077900</v>
      </c>
      <c r="AF30" s="25">
        <f>($D$30*AD30)+(AE30*$D$11)</f>
        <v>29715.772000000001</v>
      </c>
      <c r="AH30" s="21">
        <v>884</v>
      </c>
      <c r="AI30" s="22">
        <v>2603490</v>
      </c>
      <c r="AJ30" s="25">
        <f>($D$30*AH30)+(AI30*$D$11)</f>
        <v>37835.225200000001</v>
      </c>
      <c r="AL30" s="21">
        <v>397</v>
      </c>
      <c r="AM30" s="22">
        <v>1204130</v>
      </c>
      <c r="AN30" s="25">
        <f>($D$30*AL30)+(AM30*$D$11)</f>
        <v>17392.4424</v>
      </c>
      <c r="AP30" s="21">
        <v>2243</v>
      </c>
      <c r="AQ30" s="22">
        <v>5906601</v>
      </c>
      <c r="AR30" s="41">
        <f>($D$30*AP30)+(AQ30*$D$11)</f>
        <v>87972.349480000004</v>
      </c>
      <c r="AT30" s="26">
        <f t="shared" si="0"/>
        <v>16341</v>
      </c>
      <c r="AU30" s="26">
        <f t="shared" si="0"/>
        <v>47520151</v>
      </c>
      <c r="AV30" s="27">
        <f t="shared" si="0"/>
        <v>692436.92348</v>
      </c>
    </row>
    <row r="31" spans="2:48" s="21" customFormat="1" x14ac:dyDescent="0.3">
      <c r="B31" s="21" t="s">
        <v>18</v>
      </c>
      <c r="D31" s="21">
        <f>D30*2</f>
        <v>17.98</v>
      </c>
      <c r="F31" s="24">
        <v>40</v>
      </c>
      <c r="G31" s="30">
        <v>225950</v>
      </c>
      <c r="H31" s="25">
        <f>($D$31*F31)+(G31*$D$11)</f>
        <v>3313.1059999999998</v>
      </c>
      <c r="J31" s="21">
        <v>11</v>
      </c>
      <c r="K31" s="22">
        <v>50930</v>
      </c>
      <c r="L31" s="25">
        <f>($D$31*J31)+(K31*$D$11)</f>
        <v>782.45640000000003</v>
      </c>
      <c r="N31" s="21">
        <v>22</v>
      </c>
      <c r="O31" s="22">
        <v>113100</v>
      </c>
      <c r="P31" s="25">
        <f>($D$31*N31)+(O31*$D$11)</f>
        <v>1693.9480000000001</v>
      </c>
      <c r="R31" s="21">
        <v>8</v>
      </c>
      <c r="S31" s="22">
        <v>38480</v>
      </c>
      <c r="T31" s="25">
        <f>($D$31*R31)+(S31*$D$11)</f>
        <v>585.59040000000005</v>
      </c>
      <c r="V31" s="21">
        <v>20</v>
      </c>
      <c r="W31" s="22">
        <v>90260</v>
      </c>
      <c r="X31" s="25">
        <f>($D$31*V31)+(W31*$D$11)</f>
        <v>1395.7847999999999</v>
      </c>
      <c r="Z31" s="21">
        <v>3</v>
      </c>
      <c r="AA31" s="22">
        <v>16790</v>
      </c>
      <c r="AB31" s="25">
        <f>($D$31*Z31)+(AA31*$D$11)</f>
        <v>246.6892</v>
      </c>
      <c r="AD31" s="21">
        <v>16</v>
      </c>
      <c r="AE31" s="37">
        <v>901980</v>
      </c>
      <c r="AF31" s="31">
        <f>($D$31*AD31)+(AE31*$D$11)</f>
        <v>10642.410400000001</v>
      </c>
      <c r="AH31" s="21">
        <v>10</v>
      </c>
      <c r="AI31" s="22">
        <v>42630</v>
      </c>
      <c r="AJ31" s="25">
        <f>($D$31*AH31)+(AI31*$D$11)</f>
        <v>669.19240000000002</v>
      </c>
      <c r="AL31" s="21">
        <v>4</v>
      </c>
      <c r="AM31" s="22">
        <v>10710</v>
      </c>
      <c r="AN31" s="25">
        <f>($D$31*AL31)+(AM31*$D$11)</f>
        <v>194.8708</v>
      </c>
      <c r="AP31" s="21">
        <v>17</v>
      </c>
      <c r="AQ31" s="22">
        <v>101640</v>
      </c>
      <c r="AR31" s="41">
        <f>($D$31*AP31)+(AQ31*$D$11)</f>
        <v>1472.4872000000003</v>
      </c>
      <c r="AT31" s="26">
        <f t="shared" si="0"/>
        <v>151</v>
      </c>
      <c r="AU31" s="26">
        <f t="shared" si="0"/>
        <v>1592470</v>
      </c>
      <c r="AV31" s="27">
        <f t="shared" si="0"/>
        <v>20996.535599999999</v>
      </c>
    </row>
    <row r="32" spans="2:48" s="21" customFormat="1" x14ac:dyDescent="0.3">
      <c r="B32" s="21" t="s">
        <v>19</v>
      </c>
      <c r="D32" s="21">
        <f>D30*3</f>
        <v>26.97</v>
      </c>
      <c r="F32" s="24">
        <v>5</v>
      </c>
      <c r="G32" s="30">
        <v>35530</v>
      </c>
      <c r="H32" s="25">
        <f>($D$32*F32)+(G32*$D$11)</f>
        <v>542.73440000000005</v>
      </c>
      <c r="K32" s="22"/>
      <c r="L32" s="25">
        <f>($D$32*J32)+(K32*$D$11)</f>
        <v>0</v>
      </c>
      <c r="N32" s="21">
        <v>1</v>
      </c>
      <c r="O32" s="22">
        <v>5320</v>
      </c>
      <c r="P32" s="25">
        <f>($D$32*N32)+(O32*$D$11)</f>
        <v>88.043599999999998</v>
      </c>
      <c r="R32" s="21">
        <v>2</v>
      </c>
      <c r="S32" s="22">
        <v>21900</v>
      </c>
      <c r="T32" s="25">
        <f>($D$32*R32)+(S32*$D$11)</f>
        <v>305.35199999999998</v>
      </c>
      <c r="V32" s="21">
        <v>3</v>
      </c>
      <c r="W32" s="22">
        <v>25920</v>
      </c>
      <c r="X32" s="25">
        <f>($D$32*V32)+(W32*$D$11)</f>
        <v>378.47159999999997</v>
      </c>
      <c r="AA32" s="22"/>
      <c r="AB32" s="25">
        <f>($D$32*Z32)+(AA32*$D$11)</f>
        <v>0</v>
      </c>
      <c r="AD32" s="21">
        <v>2</v>
      </c>
      <c r="AE32" s="22">
        <v>10930</v>
      </c>
      <c r="AF32" s="25">
        <f>($D$32*AD32)+(AE32*$D$11)</f>
        <v>179.41640000000001</v>
      </c>
      <c r="AH32" s="21">
        <v>1</v>
      </c>
      <c r="AI32" s="22">
        <v>4900</v>
      </c>
      <c r="AJ32" s="25">
        <f>($D$32*AH32)+(AI32*$D$11)</f>
        <v>83.222000000000008</v>
      </c>
      <c r="AL32" s="21">
        <v>1</v>
      </c>
      <c r="AM32" s="22">
        <v>5690</v>
      </c>
      <c r="AN32" s="25">
        <f>($D$32*AL32)+(AM32*$D$11)</f>
        <v>92.291200000000003</v>
      </c>
      <c r="AP32" s="21">
        <v>2</v>
      </c>
      <c r="AQ32" s="22">
        <v>6570</v>
      </c>
      <c r="AR32" s="41">
        <f>($D$32*AP32)+(AQ32*$D$11)</f>
        <v>129.36360000000002</v>
      </c>
      <c r="AT32" s="26">
        <f t="shared" si="0"/>
        <v>17</v>
      </c>
      <c r="AU32" s="26">
        <f t="shared" si="0"/>
        <v>116760</v>
      </c>
      <c r="AV32" s="27">
        <f t="shared" si="0"/>
        <v>1798.8948</v>
      </c>
    </row>
    <row r="33" spans="2:48" s="21" customFormat="1" x14ac:dyDescent="0.3">
      <c r="B33" s="32" t="s">
        <v>20</v>
      </c>
      <c r="D33" s="21">
        <f>D30*4</f>
        <v>35.96</v>
      </c>
      <c r="F33" s="24">
        <v>1</v>
      </c>
      <c r="G33" s="30">
        <v>1430</v>
      </c>
      <c r="H33" s="25">
        <f>($D$33*F33)+(G33*$D$11)</f>
        <v>52.376400000000004</v>
      </c>
      <c r="K33" s="22"/>
      <c r="L33" s="25">
        <f>($D$33*J33)+(K33*$D$11)</f>
        <v>0</v>
      </c>
      <c r="N33" s="21">
        <v>1</v>
      </c>
      <c r="O33" s="22">
        <v>23810</v>
      </c>
      <c r="P33" s="25">
        <f>($D$33*N33)+(O33*$D$11)</f>
        <v>309.29879999999997</v>
      </c>
      <c r="R33" s="21">
        <v>2</v>
      </c>
      <c r="S33" s="22">
        <v>32740</v>
      </c>
      <c r="T33" s="25">
        <f>($D$33*R33)+(S33*$D$11)</f>
        <v>447.77520000000004</v>
      </c>
      <c r="V33" s="21">
        <v>1</v>
      </c>
      <c r="W33" s="22">
        <v>15800</v>
      </c>
      <c r="X33" s="25">
        <f>($D$33*V33)+(W33*$D$11)</f>
        <v>217.34400000000002</v>
      </c>
      <c r="AA33" s="22"/>
      <c r="AB33" s="25">
        <f>($D$33*Z33)+(AA33*$D$11)</f>
        <v>0</v>
      </c>
      <c r="AE33" s="22"/>
      <c r="AF33" s="25">
        <f>($D$33*AD33)+(AE33*$D$11)</f>
        <v>0</v>
      </c>
      <c r="AI33" s="22"/>
      <c r="AJ33" s="25">
        <f>($D$33*AH33)+(AI33*$D$11)</f>
        <v>0</v>
      </c>
      <c r="AM33" s="22"/>
      <c r="AN33" s="25">
        <f>($D$33*AL33)+(AM33*$D$11)</f>
        <v>0</v>
      </c>
      <c r="AP33" s="21">
        <v>1</v>
      </c>
      <c r="AQ33" s="22">
        <v>140320</v>
      </c>
      <c r="AR33" s="41">
        <f>($D$33*AP33)+(AQ33*$D$11)</f>
        <v>1646.8336000000002</v>
      </c>
      <c r="AT33" s="26">
        <f t="shared" si="0"/>
        <v>6</v>
      </c>
      <c r="AU33" s="26">
        <f t="shared" si="0"/>
        <v>214100</v>
      </c>
      <c r="AV33" s="27">
        <f t="shared" si="0"/>
        <v>2673.6280000000002</v>
      </c>
    </row>
    <row r="34" spans="2:48" s="21" customFormat="1" x14ac:dyDescent="0.3">
      <c r="B34" s="33" t="s">
        <v>37</v>
      </c>
      <c r="D34" s="21">
        <f>D30</f>
        <v>8.99</v>
      </c>
      <c r="F34" s="24"/>
      <c r="G34" s="30"/>
      <c r="H34" s="25"/>
      <c r="K34" s="22"/>
      <c r="L34" s="25"/>
      <c r="O34" s="22"/>
      <c r="P34" s="25"/>
      <c r="S34" s="22"/>
      <c r="T34" s="25"/>
      <c r="V34" s="21">
        <v>6</v>
      </c>
      <c r="W34" s="22">
        <v>12470</v>
      </c>
      <c r="X34" s="25">
        <f>($D$34*V34)+(W34*$D$11)</f>
        <v>197.09560000000002</v>
      </c>
      <c r="AA34" s="22"/>
      <c r="AB34" s="25">
        <f>($D$34*Z34)+(AA34*$D$11)</f>
        <v>0</v>
      </c>
      <c r="AE34" s="22"/>
      <c r="AF34" s="25">
        <f>($D$34*AD34)+(AE34*$D$11)</f>
        <v>0</v>
      </c>
      <c r="AI34" s="22"/>
      <c r="AJ34" s="25">
        <f>($D$34*AH34)+(AI34*$D$11)</f>
        <v>0</v>
      </c>
      <c r="AM34" s="22"/>
      <c r="AN34" s="25">
        <f>($D$34*AL34)+(AM34*$D$11)</f>
        <v>0</v>
      </c>
      <c r="AQ34" s="22"/>
      <c r="AR34" s="41">
        <f>($D$34*AP34)+(AQ34*$D$11)</f>
        <v>0</v>
      </c>
      <c r="AT34" s="26">
        <f t="shared" si="0"/>
        <v>6</v>
      </c>
      <c r="AU34" s="26">
        <f t="shared" si="0"/>
        <v>12470</v>
      </c>
      <c r="AV34" s="27">
        <f t="shared" si="0"/>
        <v>197.09560000000002</v>
      </c>
    </row>
    <row r="35" spans="2:48" s="21" customFormat="1" x14ac:dyDescent="0.3">
      <c r="F35" s="29"/>
      <c r="G35" s="34"/>
      <c r="H35" s="25"/>
      <c r="K35" s="22"/>
      <c r="L35" s="25"/>
      <c r="O35" s="22"/>
      <c r="P35" s="25"/>
      <c r="S35" s="22"/>
      <c r="T35" s="25"/>
      <c r="W35" s="22"/>
      <c r="X35" s="25"/>
      <c r="AA35" s="22"/>
      <c r="AB35" s="25"/>
      <c r="AE35" s="22"/>
      <c r="AF35" s="25"/>
      <c r="AI35" s="22"/>
      <c r="AJ35" s="25"/>
      <c r="AM35" s="22"/>
      <c r="AN35" s="25"/>
      <c r="AQ35" s="22"/>
      <c r="AR35" s="41"/>
      <c r="AT35" s="26">
        <f t="shared" si="0"/>
        <v>0</v>
      </c>
      <c r="AU35" s="26">
        <f t="shared" si="0"/>
        <v>0</v>
      </c>
      <c r="AV35" s="27">
        <f t="shared" si="0"/>
        <v>0</v>
      </c>
    </row>
    <row r="36" spans="2:48" s="21" customFormat="1" x14ac:dyDescent="0.3">
      <c r="B36" s="21" t="s">
        <v>51</v>
      </c>
      <c r="D36" s="21">
        <v>125.86</v>
      </c>
      <c r="F36" s="29"/>
      <c r="G36" s="34"/>
      <c r="H36" s="25"/>
      <c r="K36" s="22"/>
      <c r="L36" s="25"/>
      <c r="O36" s="22"/>
      <c r="P36" s="25"/>
      <c r="R36" s="21">
        <v>1</v>
      </c>
      <c r="S36" s="22">
        <v>16500</v>
      </c>
      <c r="T36" s="25">
        <f>($D$36*R36)+(S36*$D$11)</f>
        <v>315.28000000000003</v>
      </c>
      <c r="W36" s="22"/>
      <c r="X36" s="25"/>
      <c r="AA36" s="22"/>
      <c r="AB36" s="25"/>
      <c r="AE36" s="22"/>
      <c r="AF36" s="25"/>
      <c r="AI36" s="22"/>
      <c r="AJ36" s="25"/>
      <c r="AM36" s="22"/>
      <c r="AN36" s="25"/>
      <c r="AQ36" s="22"/>
      <c r="AR36" s="41"/>
      <c r="AT36" s="26">
        <f t="shared" si="0"/>
        <v>1</v>
      </c>
      <c r="AU36" s="26">
        <f t="shared" si="0"/>
        <v>16500</v>
      </c>
      <c r="AV36" s="27">
        <f t="shared" si="0"/>
        <v>315.28000000000003</v>
      </c>
    </row>
    <row r="37" spans="2:48" s="21" customFormat="1" x14ac:dyDescent="0.3">
      <c r="B37" s="21" t="s">
        <v>21</v>
      </c>
      <c r="D37" s="21">
        <v>125.86</v>
      </c>
      <c r="F37" s="24">
        <v>1</v>
      </c>
      <c r="G37" s="30">
        <v>246000</v>
      </c>
      <c r="H37" s="25">
        <f>($D$37*F37)+(G37*$D$11)</f>
        <v>2949.94</v>
      </c>
      <c r="J37" s="21">
        <v>1</v>
      </c>
      <c r="K37" s="22">
        <v>110000</v>
      </c>
      <c r="L37" s="25">
        <f>($D$37*J37)+(K37*$D$11)</f>
        <v>1388.66</v>
      </c>
      <c r="O37" s="22"/>
      <c r="P37" s="25">
        <f>($D$37*N37)+(O37*$D$11)</f>
        <v>0</v>
      </c>
      <c r="R37" s="21">
        <v>1</v>
      </c>
      <c r="S37" s="22">
        <v>37000</v>
      </c>
      <c r="T37" s="25">
        <f>($D$37*R37)+(S37*$D$11)</f>
        <v>550.62</v>
      </c>
      <c r="W37" s="22"/>
      <c r="X37" s="25">
        <f>($D$37*V37)+(W37*$D$11)</f>
        <v>0</v>
      </c>
      <c r="AA37" s="22"/>
      <c r="AB37" s="25">
        <f>($D$37*Z37)+(AA37*$D$11)</f>
        <v>0</v>
      </c>
      <c r="AE37" s="22"/>
      <c r="AF37" s="25">
        <f>($D$37*AD37)+(AE37*$D$11)</f>
        <v>0</v>
      </c>
      <c r="AI37" s="22"/>
      <c r="AJ37" s="25">
        <f>($D$37*AH37)+(AI37*$D$11)</f>
        <v>0</v>
      </c>
      <c r="AM37" s="22"/>
      <c r="AN37" s="25">
        <f>($D$37*AL37)+(AM37*$D$11)</f>
        <v>0</v>
      </c>
      <c r="AP37" s="21">
        <v>2</v>
      </c>
      <c r="AQ37" s="22">
        <v>956000</v>
      </c>
      <c r="AR37" s="41">
        <f>($D$37*AP37)+(AQ37*$D$11)</f>
        <v>11226.6</v>
      </c>
      <c r="AT37" s="26">
        <f t="shared" si="0"/>
        <v>5</v>
      </c>
      <c r="AU37" s="26">
        <f t="shared" si="0"/>
        <v>1349000</v>
      </c>
      <c r="AV37" s="27">
        <f t="shared" si="0"/>
        <v>16115.82</v>
      </c>
    </row>
    <row r="38" spans="2:48" s="21" customFormat="1" x14ac:dyDescent="0.3">
      <c r="B38" s="21" t="s">
        <v>22</v>
      </c>
      <c r="D38" s="21">
        <v>125.86</v>
      </c>
      <c r="F38" s="24">
        <v>2</v>
      </c>
      <c r="G38" s="30">
        <v>56820</v>
      </c>
      <c r="H38" s="25">
        <f>($D$38*F38)+(G38*$D$11)</f>
        <v>904.01360000000011</v>
      </c>
      <c r="K38" s="22"/>
      <c r="L38" s="25">
        <f>($D$38*J38)+(K38*$D$11)</f>
        <v>0</v>
      </c>
      <c r="O38" s="22"/>
      <c r="P38" s="25">
        <f>($D$38*N38)+(O38*$D$11)</f>
        <v>0</v>
      </c>
      <c r="S38" s="22"/>
      <c r="T38" s="25">
        <f>($D$38*R38)+(S38*$D$11)</f>
        <v>0</v>
      </c>
      <c r="W38" s="22"/>
      <c r="X38" s="25">
        <f>($D$38*V38)+(W38*$D$11)</f>
        <v>0</v>
      </c>
      <c r="AA38" s="22"/>
      <c r="AB38" s="25">
        <f>($D$38*Z38)+(AA38*$D$11)</f>
        <v>0</v>
      </c>
      <c r="AE38" s="22"/>
      <c r="AF38" s="25">
        <f>($D$38*AD38)+(AE38*$D$11)</f>
        <v>0</v>
      </c>
      <c r="AI38" s="22"/>
      <c r="AJ38" s="25">
        <f>($D$38*AH38)+(AI38*$D$11)</f>
        <v>0</v>
      </c>
      <c r="AM38" s="22"/>
      <c r="AN38" s="25">
        <f>($D$38*AL38)+(AM38*$D$11)</f>
        <v>0</v>
      </c>
      <c r="AQ38" s="22"/>
      <c r="AR38" s="41">
        <f>($D$38*AP38)+(AQ38*$D$11)</f>
        <v>0</v>
      </c>
      <c r="AT38" s="26">
        <f t="shared" si="0"/>
        <v>2</v>
      </c>
      <c r="AU38" s="26">
        <f t="shared" si="0"/>
        <v>56820</v>
      </c>
      <c r="AV38" s="27">
        <f t="shared" si="0"/>
        <v>904.01360000000011</v>
      </c>
    </row>
    <row r="39" spans="2:48" s="21" customFormat="1" x14ac:dyDescent="0.3">
      <c r="F39" s="29"/>
      <c r="G39" s="34"/>
      <c r="H39" s="25"/>
      <c r="K39" s="22"/>
      <c r="L39" s="25"/>
      <c r="O39" s="22"/>
      <c r="P39" s="25"/>
      <c r="S39" s="22"/>
      <c r="T39" s="25"/>
      <c r="W39" s="22"/>
      <c r="X39" s="25"/>
      <c r="AA39" s="22"/>
      <c r="AB39" s="25"/>
      <c r="AE39" s="22"/>
      <c r="AF39" s="25"/>
      <c r="AI39" s="22"/>
      <c r="AJ39" s="25"/>
      <c r="AM39" s="22"/>
      <c r="AN39" s="25"/>
      <c r="AQ39" s="22"/>
      <c r="AR39" s="41"/>
      <c r="AT39" s="26">
        <f t="shared" si="0"/>
        <v>0</v>
      </c>
      <c r="AU39" s="26">
        <f t="shared" si="0"/>
        <v>0</v>
      </c>
      <c r="AV39" s="27">
        <f t="shared" si="0"/>
        <v>0</v>
      </c>
    </row>
    <row r="40" spans="2:48" s="21" customFormat="1" x14ac:dyDescent="0.3">
      <c r="B40" s="21" t="s">
        <v>23</v>
      </c>
      <c r="D40" s="21">
        <f>188.79</f>
        <v>188.79</v>
      </c>
      <c r="F40" s="24">
        <v>1</v>
      </c>
      <c r="G40" s="30">
        <v>101000</v>
      </c>
      <c r="H40" s="25">
        <f>($D$40*F40)+(G40*$D$11)</f>
        <v>1348.27</v>
      </c>
      <c r="K40" s="22"/>
      <c r="L40" s="25">
        <f>($D$40*J40)+(K40*$D$11)</f>
        <v>0</v>
      </c>
      <c r="O40" s="22"/>
      <c r="P40" s="25">
        <f>($D$40*N40)+(O40*$D$11)</f>
        <v>0</v>
      </c>
      <c r="R40" s="21">
        <v>1</v>
      </c>
      <c r="S40" s="22">
        <v>85000</v>
      </c>
      <c r="T40" s="25">
        <f>($D$40*R40)+(S40*$D$11)</f>
        <v>1164.5900000000001</v>
      </c>
      <c r="W40" s="22"/>
      <c r="X40" s="25">
        <f>($D$40*V40)+(W40*$D$11)</f>
        <v>0</v>
      </c>
      <c r="AA40" s="22"/>
      <c r="AB40" s="25">
        <f>($D$40*Z40)+(AA40*$D$11)</f>
        <v>0</v>
      </c>
      <c r="AE40" s="22"/>
      <c r="AF40" s="25">
        <f>($D$40*AD40)+(AE40*$D$11)</f>
        <v>0</v>
      </c>
      <c r="AI40" s="22"/>
      <c r="AJ40" s="25">
        <f>($D$40*AH40)+(AI40*$D$11)</f>
        <v>0</v>
      </c>
      <c r="AM40" s="22"/>
      <c r="AN40" s="25">
        <f>($D$40*AL40)+(AM40*$D$11)</f>
        <v>0</v>
      </c>
      <c r="AP40" s="21">
        <v>1</v>
      </c>
      <c r="AQ40" s="22">
        <v>62000</v>
      </c>
      <c r="AR40" s="41">
        <f>($D$40*AP40)+(AQ40*$D$11)</f>
        <v>900.55</v>
      </c>
      <c r="AT40" s="26">
        <f t="shared" si="0"/>
        <v>3</v>
      </c>
      <c r="AU40" s="26">
        <f t="shared" si="0"/>
        <v>248000</v>
      </c>
      <c r="AV40" s="27">
        <f t="shared" si="0"/>
        <v>3413.41</v>
      </c>
    </row>
    <row r="41" spans="2:48" s="21" customFormat="1" x14ac:dyDescent="0.3">
      <c r="B41" s="21" t="s">
        <v>38</v>
      </c>
      <c r="D41" s="21">
        <f>D34*84</f>
        <v>755.16</v>
      </c>
      <c r="F41" s="24"/>
      <c r="G41" s="30"/>
      <c r="H41" s="25"/>
      <c r="K41" s="22"/>
      <c r="L41" s="25"/>
      <c r="O41" s="22"/>
      <c r="P41" s="25"/>
      <c r="S41" s="22"/>
      <c r="T41" s="25"/>
      <c r="V41" s="21">
        <v>1</v>
      </c>
      <c r="W41" s="22">
        <v>53000</v>
      </c>
      <c r="X41" s="25">
        <f>($D$41*V41)+(W41*$D$11)</f>
        <v>1363.6</v>
      </c>
      <c r="AA41" s="22"/>
      <c r="AB41" s="25">
        <f>($D$41*Z41)+(AA41*$D$11)</f>
        <v>0</v>
      </c>
      <c r="AE41" s="22"/>
      <c r="AF41" s="25">
        <f>($D$41*AD41)+(AE41*$D$11)</f>
        <v>0</v>
      </c>
      <c r="AI41" s="22"/>
      <c r="AJ41" s="25">
        <f>($D$41*AH41)+(AI41*$D$11)</f>
        <v>0</v>
      </c>
      <c r="AM41" s="22"/>
      <c r="AN41" s="25">
        <f>($D$41*AL41)+(AM41*$D$11)</f>
        <v>0</v>
      </c>
      <c r="AQ41" s="22"/>
      <c r="AR41" s="41">
        <f>($D$41*AP41)+(AQ41*$D$11)</f>
        <v>0</v>
      </c>
      <c r="AT41" s="26">
        <f t="shared" si="0"/>
        <v>1</v>
      </c>
      <c r="AU41" s="26">
        <f t="shared" si="0"/>
        <v>53000</v>
      </c>
      <c r="AV41" s="27">
        <f t="shared" si="0"/>
        <v>1363.6</v>
      </c>
    </row>
    <row r="42" spans="2:48" s="21" customFormat="1" x14ac:dyDescent="0.3">
      <c r="B42" s="21" t="s">
        <v>61</v>
      </c>
      <c r="D42" s="21">
        <v>188.79</v>
      </c>
      <c r="F42" s="24"/>
      <c r="G42" s="30"/>
      <c r="H42" s="25"/>
      <c r="K42" s="22"/>
      <c r="L42" s="25"/>
      <c r="N42" s="21">
        <v>1</v>
      </c>
      <c r="O42" s="22"/>
      <c r="P42" s="25">
        <f>($D$42*N42)+(O42*$D$11)</f>
        <v>188.79</v>
      </c>
      <c r="S42" s="22"/>
      <c r="T42" s="25"/>
      <c r="W42" s="22"/>
      <c r="AA42" s="22"/>
      <c r="AE42" s="22"/>
      <c r="AI42" s="22"/>
      <c r="AM42" s="22"/>
      <c r="AQ42" s="22"/>
      <c r="AR42" s="38"/>
      <c r="AT42" s="26">
        <f t="shared" si="0"/>
        <v>1</v>
      </c>
      <c r="AU42" s="26">
        <f t="shared" si="0"/>
        <v>0</v>
      </c>
      <c r="AV42" s="27">
        <f t="shared" si="0"/>
        <v>188.79</v>
      </c>
    </row>
    <row r="43" spans="2:48" s="21" customFormat="1" x14ac:dyDescent="0.3">
      <c r="F43" s="24"/>
      <c r="G43" s="30"/>
      <c r="H43" s="25"/>
      <c r="K43" s="22"/>
      <c r="L43" s="25"/>
      <c r="O43" s="22"/>
      <c r="P43" s="25"/>
      <c r="S43" s="22"/>
      <c r="T43" s="25"/>
      <c r="W43" s="22"/>
      <c r="AA43" s="22"/>
      <c r="AE43" s="22"/>
      <c r="AI43" s="22"/>
      <c r="AM43" s="22"/>
      <c r="AQ43" s="22"/>
      <c r="AR43" s="38"/>
      <c r="AT43" s="26">
        <f t="shared" si="0"/>
        <v>0</v>
      </c>
      <c r="AU43" s="26">
        <f t="shared" si="0"/>
        <v>0</v>
      </c>
      <c r="AV43" s="27">
        <f t="shared" si="0"/>
        <v>0</v>
      </c>
    </row>
    <row r="44" spans="2:48" s="21" customFormat="1" x14ac:dyDescent="0.3">
      <c r="F44" s="24"/>
      <c r="G44" s="30"/>
      <c r="H44" s="25"/>
      <c r="K44" s="22"/>
      <c r="L44" s="25"/>
      <c r="O44" s="22"/>
      <c r="P44" s="25"/>
      <c r="S44" s="22"/>
      <c r="T44" s="25"/>
      <c r="W44" s="22"/>
      <c r="AA44" s="22"/>
      <c r="AE44" s="22"/>
      <c r="AI44" s="22"/>
      <c r="AM44" s="22"/>
      <c r="AQ44" s="22"/>
      <c r="AR44" s="38"/>
      <c r="AT44" s="26">
        <f t="shared" si="0"/>
        <v>0</v>
      </c>
      <c r="AU44" s="26">
        <f t="shared" si="0"/>
        <v>0</v>
      </c>
      <c r="AV44" s="27">
        <f t="shared" si="0"/>
        <v>0</v>
      </c>
    </row>
    <row r="45" spans="2:48" s="21" customFormat="1" x14ac:dyDescent="0.3">
      <c r="B45" s="21" t="s">
        <v>39</v>
      </c>
      <c r="D45" s="21">
        <v>4.5199999999999997E-3</v>
      </c>
      <c r="F45" s="24"/>
      <c r="G45" s="30"/>
      <c r="H45" s="25"/>
      <c r="K45" s="22"/>
      <c r="L45" s="25"/>
      <c r="O45" s="22"/>
      <c r="P45" s="25"/>
      <c r="S45" s="22"/>
      <c r="T45" s="25"/>
      <c r="V45" s="21">
        <v>1</v>
      </c>
      <c r="W45" s="22">
        <v>5717000</v>
      </c>
      <c r="X45" s="35">
        <f>W45*D45</f>
        <v>25840.84</v>
      </c>
      <c r="AA45" s="22"/>
      <c r="AB45" s="35">
        <f>AA45*H45</f>
        <v>0</v>
      </c>
      <c r="AE45" s="22"/>
      <c r="AF45" s="35">
        <f>AE45*L45</f>
        <v>0</v>
      </c>
      <c r="AI45" s="22"/>
      <c r="AJ45" s="35">
        <f>AI45*P45</f>
        <v>0</v>
      </c>
      <c r="AM45" s="22"/>
      <c r="AN45" s="35">
        <f>AM45*T45</f>
        <v>0</v>
      </c>
      <c r="AQ45" s="22"/>
      <c r="AR45" s="42">
        <f>AQ45*X45</f>
        <v>0</v>
      </c>
      <c r="AT45" s="26">
        <f>F45+J45+N45+R45+V45+Z45+AD45+AH45+AL45+AP45</f>
        <v>1</v>
      </c>
      <c r="AU45" s="26">
        <f>G45+K45+O45+S45+W45+AA45+AE45+AI45+AM45+AQ45</f>
        <v>5717000</v>
      </c>
      <c r="AV45" s="27">
        <f t="shared" si="0"/>
        <v>25840.84</v>
      </c>
    </row>
    <row r="46" spans="2:48" s="21" customFormat="1" x14ac:dyDescent="0.3">
      <c r="B46" s="21" t="s">
        <v>40</v>
      </c>
      <c r="D46" s="21">
        <v>188.79</v>
      </c>
      <c r="F46" s="24"/>
      <c r="G46" s="30"/>
      <c r="H46" s="25"/>
      <c r="K46" s="22"/>
      <c r="L46" s="25"/>
      <c r="O46" s="22"/>
      <c r="P46" s="25"/>
      <c r="S46" s="22"/>
      <c r="T46" s="25"/>
      <c r="V46" s="21">
        <v>1</v>
      </c>
      <c r="W46" s="22"/>
      <c r="X46" s="25">
        <f>($D$46*V46)+(W46*$D$11)</f>
        <v>188.79</v>
      </c>
      <c r="AA46" s="22"/>
      <c r="AB46" s="25">
        <f>($D$46*Z46)+(AA46*$D$11)</f>
        <v>0</v>
      </c>
      <c r="AE46" s="22"/>
      <c r="AF46" s="25">
        <f>($D$46*AD46)+(AE46*$D$11)</f>
        <v>0</v>
      </c>
      <c r="AI46" s="22"/>
      <c r="AJ46" s="25">
        <f>($D$46*AH46)+(AI46*$D$11)</f>
        <v>0</v>
      </c>
      <c r="AM46" s="22"/>
      <c r="AN46" s="25">
        <f>($D$46*AL46)+(AM46*$D$11)</f>
        <v>0</v>
      </c>
      <c r="AQ46" s="22"/>
      <c r="AR46" s="41">
        <f>($D$46*AP46)+(AQ46*$D$11)</f>
        <v>0</v>
      </c>
      <c r="AT46" s="26">
        <f t="shared" si="0"/>
        <v>1</v>
      </c>
      <c r="AU46" s="26">
        <f t="shared" si="0"/>
        <v>0</v>
      </c>
      <c r="AV46" s="27">
        <f t="shared" si="0"/>
        <v>188.79</v>
      </c>
    </row>
    <row r="47" spans="2:48" s="21" customFormat="1" x14ac:dyDescent="0.3">
      <c r="B47" s="21" t="s">
        <v>41</v>
      </c>
      <c r="F47" s="24"/>
      <c r="G47" s="30"/>
      <c r="H47" s="25"/>
      <c r="K47" s="22"/>
      <c r="L47" s="25"/>
      <c r="O47" s="22"/>
      <c r="P47" s="25"/>
      <c r="S47" s="22"/>
      <c r="T47" s="25"/>
      <c r="V47" s="21">
        <v>1</v>
      </c>
      <c r="W47" s="22"/>
      <c r="AA47" s="22"/>
      <c r="AE47" s="22"/>
      <c r="AI47" s="22"/>
      <c r="AM47" s="22"/>
      <c r="AQ47" s="22"/>
      <c r="AR47" s="38"/>
      <c r="AT47" s="26">
        <f t="shared" si="0"/>
        <v>1</v>
      </c>
      <c r="AU47" s="26">
        <f t="shared" si="0"/>
        <v>0</v>
      </c>
      <c r="AV47" s="27">
        <f t="shared" si="0"/>
        <v>0</v>
      </c>
    </row>
    <row r="48" spans="2:48" s="21" customFormat="1" x14ac:dyDescent="0.3">
      <c r="B48" s="21" t="s">
        <v>2</v>
      </c>
      <c r="D48" s="21">
        <v>4.5199999999999997E-3</v>
      </c>
      <c r="F48" s="24"/>
      <c r="G48" s="30"/>
      <c r="H48" s="25"/>
      <c r="K48" s="22"/>
      <c r="L48" s="25"/>
      <c r="O48" s="22"/>
      <c r="P48" s="25"/>
      <c r="S48" s="22"/>
      <c r="T48" s="25"/>
      <c r="W48" s="22"/>
      <c r="AA48" s="22"/>
      <c r="AE48" s="22"/>
      <c r="AI48" s="22"/>
      <c r="AL48" s="21">
        <v>1</v>
      </c>
      <c r="AM48" s="22">
        <v>142100</v>
      </c>
      <c r="AN48" s="35">
        <f>AM48*D48</f>
        <v>642.29199999999992</v>
      </c>
      <c r="AQ48" s="22"/>
      <c r="AT48" s="26">
        <f t="shared" ref="AT48:AV51" si="1">F48+J48+N48+R48+V48+Z48+AD48+AH48+AL48+AP48</f>
        <v>1</v>
      </c>
      <c r="AU48" s="26">
        <f t="shared" si="1"/>
        <v>142100</v>
      </c>
      <c r="AV48" s="27">
        <f t="shared" si="1"/>
        <v>642.29199999999992</v>
      </c>
    </row>
    <row r="49" spans="1:48" s="21" customFormat="1" x14ac:dyDescent="0.3">
      <c r="F49" s="24"/>
      <c r="G49" s="30"/>
      <c r="H49" s="25"/>
      <c r="K49" s="22"/>
      <c r="L49" s="25"/>
      <c r="O49" s="22"/>
      <c r="P49" s="25"/>
      <c r="S49" s="22"/>
      <c r="T49" s="25"/>
      <c r="W49" s="22"/>
      <c r="AA49" s="22"/>
      <c r="AE49" s="22"/>
      <c r="AI49" s="22"/>
      <c r="AM49" s="22"/>
      <c r="AQ49" s="22"/>
      <c r="AT49" s="26">
        <f t="shared" si="1"/>
        <v>0</v>
      </c>
      <c r="AU49" s="26">
        <f t="shared" si="1"/>
        <v>0</v>
      </c>
      <c r="AV49" s="27">
        <f t="shared" si="1"/>
        <v>0</v>
      </c>
    </row>
    <row r="50" spans="1:48" s="21" customFormat="1" x14ac:dyDescent="0.3">
      <c r="F50" s="24"/>
      <c r="G50" s="30"/>
      <c r="H50" s="25"/>
      <c r="K50" s="22"/>
      <c r="L50" s="25"/>
      <c r="O50" s="22"/>
      <c r="P50" s="25"/>
      <c r="S50" s="22"/>
      <c r="T50" s="25"/>
      <c r="W50" s="22"/>
      <c r="AA50" s="22"/>
      <c r="AI50" s="22"/>
      <c r="AM50" s="22"/>
      <c r="AQ50" s="22"/>
      <c r="AT50" s="26">
        <f t="shared" si="1"/>
        <v>0</v>
      </c>
      <c r="AU50" s="26">
        <f t="shared" si="1"/>
        <v>0</v>
      </c>
      <c r="AV50" s="27">
        <f t="shared" si="1"/>
        <v>0</v>
      </c>
    </row>
    <row r="51" spans="1:48" s="21" customFormat="1" x14ac:dyDescent="0.3">
      <c r="H51" s="25"/>
      <c r="K51" s="22"/>
      <c r="L51" s="25"/>
      <c r="O51" s="22"/>
      <c r="P51" s="25"/>
      <c r="S51" s="22"/>
      <c r="T51" s="25"/>
      <c r="W51" s="22"/>
      <c r="AA51" s="22"/>
      <c r="AI51" s="22"/>
      <c r="AM51" s="22"/>
      <c r="AQ51" s="22"/>
      <c r="AT51" s="26">
        <f t="shared" si="1"/>
        <v>0</v>
      </c>
      <c r="AU51" s="26">
        <f t="shared" si="1"/>
        <v>0</v>
      </c>
      <c r="AV51" s="27">
        <f t="shared" si="1"/>
        <v>0</v>
      </c>
    </row>
    <row r="52" spans="1:48" s="21" customFormat="1" x14ac:dyDescent="0.3">
      <c r="B52" s="21" t="s">
        <v>24</v>
      </c>
      <c r="H52" s="25"/>
      <c r="K52" s="22"/>
      <c r="L52" s="25"/>
      <c r="O52" s="22"/>
      <c r="P52" s="25"/>
      <c r="S52" s="22"/>
      <c r="T52" s="25"/>
      <c r="W52" s="22"/>
      <c r="AA52" s="22"/>
      <c r="AI52" s="22"/>
      <c r="AM52" s="22"/>
      <c r="AQ52" s="22"/>
    </row>
    <row r="53" spans="1:48" s="21" customFormat="1" x14ac:dyDescent="0.3">
      <c r="H53" s="25"/>
      <c r="K53" s="22"/>
      <c r="L53" s="25"/>
      <c r="O53" s="22"/>
      <c r="S53" s="22"/>
      <c r="W53" s="22"/>
      <c r="AA53" s="22"/>
      <c r="AI53" s="22"/>
      <c r="AM53" s="22"/>
      <c r="AQ53" s="22"/>
    </row>
    <row r="54" spans="1:48" s="21" customFormat="1" x14ac:dyDescent="0.3">
      <c r="F54" s="39">
        <f>SUM(F13:F53)</f>
        <v>3890</v>
      </c>
      <c r="G54" s="39">
        <f>SUM(G13:G53)</f>
        <v>12620690</v>
      </c>
      <c r="H54" s="25">
        <f>SUM(H13:H51)</f>
        <v>182976.12119999999</v>
      </c>
      <c r="J54" s="22">
        <f>SUM(J12:J53)</f>
        <v>1938</v>
      </c>
      <c r="K54" s="22">
        <f>SUM(K12:K53)</f>
        <v>5826750</v>
      </c>
      <c r="L54" s="25">
        <f>SUM(L13:L53)</f>
        <v>84681.41</v>
      </c>
      <c r="N54" s="22">
        <f>SUM(N12:N53)</f>
        <v>1989</v>
      </c>
      <c r="O54" s="22">
        <f>SUM(O12:O53)</f>
        <v>6717660</v>
      </c>
      <c r="P54" s="25">
        <f>SUM(P13:P53)</f>
        <v>96541.716800000009</v>
      </c>
      <c r="R54" s="22">
        <f>SUM(R12:R53)</f>
        <v>2518</v>
      </c>
      <c r="S54" s="22">
        <f>SUM(S12:S53)</f>
        <v>7844420</v>
      </c>
      <c r="T54" s="25">
        <f>SUM(T13:T53)</f>
        <v>113594.2816</v>
      </c>
      <c r="V54" s="22">
        <f>SUM(V12:V53)</f>
        <v>1674</v>
      </c>
      <c r="W54" s="22">
        <f>SUM(W12:W53)</f>
        <v>11068190</v>
      </c>
      <c r="X54" s="25">
        <f>SUM(X13:X53)</f>
        <v>103841.08119999999</v>
      </c>
      <c r="Z54" s="22">
        <f>SUM(Z12:Z53)</f>
        <v>404</v>
      </c>
      <c r="AA54" s="22">
        <f>SUM(AA12:AA53)</f>
        <v>1343320</v>
      </c>
      <c r="AB54" s="25">
        <f>SUM(AB13:AB53)</f>
        <v>19215.103600000002</v>
      </c>
      <c r="AD54" s="22">
        <f>SUM(AD12:AD53)</f>
        <v>673</v>
      </c>
      <c r="AE54" s="22">
        <f>SUM(AE12:AE53)</f>
        <v>3018340</v>
      </c>
      <c r="AF54" s="25">
        <f>SUM(AF13:AF53)</f>
        <v>40896.803200000002</v>
      </c>
      <c r="AH54" s="22">
        <f>SUM(AH12:AH53)</f>
        <v>912</v>
      </c>
      <c r="AI54" s="22">
        <f>SUM(AI12:AI53)</f>
        <v>2918440</v>
      </c>
      <c r="AJ54" s="25">
        <f>SUM(AJ13:AJ53)</f>
        <v>42040.621200000001</v>
      </c>
      <c r="AL54" s="22">
        <f>SUM(AL12:AL53)</f>
        <v>404</v>
      </c>
      <c r="AM54" s="22">
        <f>SUM(AM12:AM53)</f>
        <v>1364040</v>
      </c>
      <c r="AN54" s="25">
        <f>SUM(AN13:AN53)</f>
        <v>18350.673200000001</v>
      </c>
      <c r="AP54" s="22">
        <f>SUM(AP12:AP53)</f>
        <v>2290</v>
      </c>
      <c r="AQ54" s="22">
        <f>SUM(AQ12:AQ53)</f>
        <v>7433821</v>
      </c>
      <c r="AR54" s="25">
        <f>SUM(AR13:AR53)</f>
        <v>106777.86508000002</v>
      </c>
      <c r="AT54" s="26">
        <f>SUM(AT13:AT52)</f>
        <v>16692</v>
      </c>
      <c r="AU54" s="26">
        <f>SUM(AU13:AU52)</f>
        <v>60155671</v>
      </c>
      <c r="AV54" s="26">
        <f>SUM(AV13:AV52)</f>
        <v>808915.67707999994</v>
      </c>
    </row>
    <row r="55" spans="1:48" s="21" customFormat="1" x14ac:dyDescent="0.3">
      <c r="K55" s="22"/>
      <c r="L55" s="25"/>
      <c r="O55" s="22"/>
      <c r="S55" s="22"/>
      <c r="W55" s="22"/>
      <c r="AA55" s="22"/>
      <c r="AI55" s="22"/>
      <c r="AM55" s="22"/>
      <c r="AQ55" s="22"/>
      <c r="AT55" s="26">
        <f>F54+J54+N54+R54+V54+AD54+AH54+AL54+AP54+Z54</f>
        <v>16692</v>
      </c>
      <c r="AU55" s="26">
        <f>G54+K54+O54+S54+W54+AE54+AI54+AM54+AQ54+AA54</f>
        <v>60155671</v>
      </c>
      <c r="AV55" s="26">
        <f>H54+L54+P54+T54+X54+AF54+AJ54+AN54+AR54+AB54</f>
        <v>808915.67707999994</v>
      </c>
    </row>
    <row r="56" spans="1:48" s="21" customFormat="1" x14ac:dyDescent="0.3">
      <c r="K56" s="22"/>
      <c r="O56" s="22"/>
      <c r="S56" s="22"/>
      <c r="W56" s="22"/>
      <c r="AA56" s="22"/>
      <c r="AI56" s="22"/>
      <c r="AM56" s="22"/>
      <c r="AQ56" s="22"/>
      <c r="AT56" s="26">
        <f>AT54-AT55</f>
        <v>0</v>
      </c>
      <c r="AU56" s="26">
        <f>AU54-AU55</f>
        <v>0</v>
      </c>
      <c r="AV56" s="26">
        <f>AV54-AV55</f>
        <v>0</v>
      </c>
    </row>
    <row r="57" spans="1:48" s="21" customFormat="1" x14ac:dyDescent="0.3">
      <c r="K57" s="22"/>
      <c r="O57" s="22"/>
      <c r="S57" s="22"/>
      <c r="W57" s="22"/>
      <c r="AA57" s="22"/>
      <c r="AI57" s="22"/>
      <c r="AM57" s="22"/>
      <c r="AQ57" s="22"/>
    </row>
    <row r="58" spans="1:48" s="21" customFormat="1" x14ac:dyDescent="0.3">
      <c r="A58" s="21" t="s">
        <v>8</v>
      </c>
      <c r="K58" s="22"/>
      <c r="O58" s="22"/>
      <c r="S58" s="22"/>
      <c r="W58" s="22"/>
      <c r="AA58" s="22"/>
      <c r="AI58" s="22"/>
      <c r="AM58" s="22"/>
      <c r="AQ58" s="22"/>
    </row>
    <row r="59" spans="1:48" s="21" customFormat="1" x14ac:dyDescent="0.3">
      <c r="B59" s="21" t="s">
        <v>29</v>
      </c>
      <c r="F59" s="21">
        <f>F61-F60</f>
        <v>603</v>
      </c>
      <c r="J59" s="21" t="s">
        <v>42</v>
      </c>
      <c r="K59" s="22"/>
      <c r="N59" s="21">
        <f>N61-N60</f>
        <v>499</v>
      </c>
      <c r="O59" s="22"/>
      <c r="R59" s="21">
        <f>R61-R60</f>
        <v>50</v>
      </c>
      <c r="S59" s="22"/>
      <c r="V59" s="21">
        <f>V61-V60</f>
        <v>99</v>
      </c>
      <c r="W59" s="22"/>
      <c r="Z59" s="21">
        <f>Z61-Z60</f>
        <v>68</v>
      </c>
      <c r="AA59" s="22"/>
      <c r="AD59" s="21" t="s">
        <v>42</v>
      </c>
      <c r="AH59" s="21">
        <f>AH61-AH60</f>
        <v>5</v>
      </c>
      <c r="AI59" s="22"/>
      <c r="AL59" s="22">
        <f>AL61-AL60</f>
        <v>227</v>
      </c>
      <c r="AM59" s="22"/>
      <c r="AP59" s="22">
        <f>AP61-AP60</f>
        <v>739</v>
      </c>
      <c r="AQ59" s="22"/>
      <c r="AU59" s="21">
        <f>SUM(F59:AT59)</f>
        <v>2290</v>
      </c>
    </row>
    <row r="60" spans="1:48" s="21" customFormat="1" x14ac:dyDescent="0.3">
      <c r="B60" s="21" t="s">
        <v>30</v>
      </c>
      <c r="F60" s="21">
        <v>2</v>
      </c>
      <c r="K60" s="22"/>
      <c r="N60" s="21">
        <v>11</v>
      </c>
      <c r="O60" s="22"/>
      <c r="S60" s="22"/>
      <c r="V60" s="21">
        <v>4</v>
      </c>
      <c r="W60" s="22"/>
      <c r="AA60" s="22"/>
      <c r="AI60" s="22"/>
      <c r="AL60" s="22">
        <v>2</v>
      </c>
      <c r="AM60" s="22"/>
      <c r="AP60" s="22">
        <v>2</v>
      </c>
      <c r="AQ60" s="22"/>
      <c r="AU60" s="21">
        <f t="shared" ref="AU60" si="2">SUM(F60:AT60)</f>
        <v>21</v>
      </c>
    </row>
    <row r="61" spans="1:48" s="21" customFormat="1" x14ac:dyDescent="0.3">
      <c r="B61" s="21" t="s">
        <v>28</v>
      </c>
      <c r="F61" s="21">
        <v>605</v>
      </c>
      <c r="K61" s="22"/>
      <c r="N61" s="21">
        <v>510</v>
      </c>
      <c r="O61" s="22"/>
      <c r="R61" s="21">
        <v>50</v>
      </c>
      <c r="S61" s="22"/>
      <c r="V61" s="21">
        <v>103</v>
      </c>
      <c r="W61" s="22"/>
      <c r="Z61" s="21">
        <v>68</v>
      </c>
      <c r="AA61" s="22"/>
      <c r="AH61" s="21">
        <v>5</v>
      </c>
      <c r="AI61" s="22"/>
      <c r="AL61" s="22">
        <v>229</v>
      </c>
      <c r="AM61" s="22"/>
      <c r="AP61" s="22">
        <v>741</v>
      </c>
      <c r="AQ61" s="22"/>
      <c r="AU61" s="21">
        <f>SUM(F61:AT61)</f>
        <v>2311</v>
      </c>
    </row>
    <row r="62" spans="1:48" s="21" customFormat="1" x14ac:dyDescent="0.3">
      <c r="K62" s="22"/>
      <c r="O62" s="22"/>
      <c r="S62" s="22"/>
      <c r="V62" s="21" t="s">
        <v>73</v>
      </c>
      <c r="W62" s="22"/>
      <c r="AA62" s="22"/>
      <c r="AI62" s="22"/>
      <c r="AM62" s="22"/>
      <c r="AQ62" s="22"/>
    </row>
    <row r="63" spans="1:48" s="21" customFormat="1" x14ac:dyDescent="0.3">
      <c r="K63" s="22"/>
      <c r="O63" s="22"/>
      <c r="S63" s="22"/>
      <c r="W63" s="22"/>
      <c r="AA63" s="22"/>
      <c r="AI63" s="22"/>
      <c r="AM63" s="22"/>
      <c r="AQ63" s="22"/>
    </row>
    <row r="64" spans="1:48" s="21" customFormat="1" x14ac:dyDescent="0.3">
      <c r="A64" s="21" t="s">
        <v>9</v>
      </c>
      <c r="G64" s="21">
        <v>12980</v>
      </c>
      <c r="K64" s="22"/>
      <c r="O64" s="36">
        <v>22410</v>
      </c>
      <c r="S64" s="22">
        <v>45480</v>
      </c>
      <c r="W64" s="22" t="s">
        <v>42</v>
      </c>
      <c r="AA64" s="22"/>
      <c r="AI64" s="22">
        <v>30</v>
      </c>
      <c r="AM64" s="22"/>
      <c r="AQ64" s="22">
        <v>8620</v>
      </c>
      <c r="AU64" s="21">
        <f>SUM(F64:AT64)</f>
        <v>89520</v>
      </c>
    </row>
    <row r="65" spans="1:43" s="21" customFormat="1" x14ac:dyDescent="0.3">
      <c r="K65" s="22"/>
      <c r="O65" s="22"/>
      <c r="S65" s="22"/>
      <c r="W65" s="22"/>
      <c r="AA65" s="22"/>
      <c r="AI65" s="22"/>
      <c r="AM65" s="22"/>
      <c r="AQ65" s="22"/>
    </row>
    <row r="66" spans="1:43" s="21" customFormat="1" x14ac:dyDescent="0.3">
      <c r="K66" s="22"/>
      <c r="O66" s="22"/>
      <c r="S66" s="22"/>
      <c r="W66" s="22"/>
      <c r="AA66" s="22"/>
      <c r="AI66" s="22"/>
      <c r="AM66" s="22"/>
      <c r="AQ66" s="22"/>
    </row>
    <row r="67" spans="1:43" s="21" customFormat="1" x14ac:dyDescent="0.3">
      <c r="K67" s="22"/>
      <c r="O67" s="22"/>
      <c r="S67" s="22"/>
      <c r="W67" s="22"/>
      <c r="AA67" s="22"/>
      <c r="AI67" s="22"/>
      <c r="AM67" s="22"/>
      <c r="AQ67" s="22"/>
    </row>
    <row r="68" spans="1:43" s="21" customFormat="1" x14ac:dyDescent="0.3">
      <c r="K68" s="22"/>
      <c r="O68" s="22"/>
      <c r="S68" s="22"/>
      <c r="W68" s="22"/>
      <c r="AA68" s="22"/>
      <c r="AI68" s="22"/>
      <c r="AM68" s="22"/>
      <c r="AQ68" s="22"/>
    </row>
    <row r="69" spans="1:43" x14ac:dyDescent="0.3">
      <c r="A69" t="s">
        <v>0</v>
      </c>
      <c r="D69">
        <v>4.5199999999999997E-3</v>
      </c>
    </row>
    <row r="70" spans="1:43" x14ac:dyDescent="0.3">
      <c r="C70" t="s">
        <v>1</v>
      </c>
    </row>
    <row r="71" spans="1:43" x14ac:dyDescent="0.3">
      <c r="C71" t="s">
        <v>2</v>
      </c>
    </row>
    <row r="72" spans="1:43" x14ac:dyDescent="0.3">
      <c r="C72" t="s">
        <v>3</v>
      </c>
    </row>
    <row r="73" spans="1:43" x14ac:dyDescent="0.3">
      <c r="C73" t="s">
        <v>4</v>
      </c>
    </row>
  </sheetData>
  <mergeCells count="1">
    <mergeCell ref="F6:AR6"/>
  </mergeCells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AV73"/>
  <sheetViews>
    <sheetView topLeftCell="A7" zoomScaleNormal="100" workbookViewId="0">
      <pane xSplit="4" ySplit="5" topLeftCell="AG45" activePane="bottomRight" state="frozen"/>
      <selection activeCell="A7" sqref="A7"/>
      <selection pane="topRight" activeCell="E7" sqref="E7"/>
      <selection pane="bottomLeft" activeCell="A12" sqref="A12"/>
      <selection pane="bottomRight" activeCell="AU64" sqref="AU64"/>
    </sheetView>
  </sheetViews>
  <sheetFormatPr defaultRowHeight="15.6" x14ac:dyDescent="0.3"/>
  <cols>
    <col min="1" max="1" width="3.296875" customWidth="1"/>
    <col min="7" max="7" width="15.19921875" bestFit="1" customWidth="1"/>
    <col min="8" max="8" width="12.09765625" bestFit="1" customWidth="1"/>
    <col min="11" max="11" width="12.8984375" style="10" bestFit="1" customWidth="1"/>
    <col min="12" max="12" width="14.69921875" bestFit="1" customWidth="1"/>
    <col min="15" max="15" width="12.8984375" style="10" bestFit="1" customWidth="1"/>
    <col min="16" max="16" width="12.3984375" bestFit="1" customWidth="1"/>
    <col min="19" max="19" width="14" style="10" bestFit="1" customWidth="1"/>
    <col min="20" max="20" width="12.3984375" bestFit="1" customWidth="1"/>
    <col min="23" max="23" width="13.69921875" style="10" bestFit="1" customWidth="1"/>
    <col min="24" max="24" width="12.09765625" bestFit="1" customWidth="1"/>
    <col min="27" max="27" width="12.59765625" style="10" bestFit="1" customWidth="1"/>
    <col min="28" max="28" width="11.09765625" bestFit="1" customWidth="1"/>
    <col min="31" max="31" width="12.59765625" bestFit="1" customWidth="1"/>
    <col min="32" max="32" width="11.09765625" bestFit="1" customWidth="1"/>
    <col min="35" max="35" width="12.59765625" style="10" bestFit="1" customWidth="1"/>
    <col min="36" max="36" width="11.09765625" bestFit="1" customWidth="1"/>
    <col min="39" max="39" width="12.59765625" style="10" bestFit="1" customWidth="1"/>
    <col min="40" max="40" width="11.09765625" bestFit="1" customWidth="1"/>
    <col min="43" max="43" width="12.59765625" style="10" bestFit="1" customWidth="1"/>
    <col min="44" max="44" width="12.09765625" bestFit="1" customWidth="1"/>
    <col min="47" max="47" width="11.09765625" bestFit="1" customWidth="1"/>
    <col min="48" max="48" width="12.09765625" bestFit="1" customWidth="1"/>
  </cols>
  <sheetData>
    <row r="6" spans="1:48" x14ac:dyDescent="0.3">
      <c r="F6" s="88" t="s">
        <v>6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</row>
    <row r="7" spans="1:48" x14ac:dyDescent="0.3">
      <c r="F7">
        <v>1</v>
      </c>
      <c r="J7">
        <v>2</v>
      </c>
      <c r="N7">
        <v>3</v>
      </c>
      <c r="R7">
        <v>4</v>
      </c>
      <c r="V7">
        <v>5</v>
      </c>
      <c r="Z7">
        <v>6</v>
      </c>
      <c r="AD7">
        <v>7</v>
      </c>
      <c r="AH7">
        <v>8</v>
      </c>
      <c r="AL7">
        <v>9</v>
      </c>
      <c r="AP7">
        <v>10</v>
      </c>
    </row>
    <row r="8" spans="1:48" s="21" customFormat="1" x14ac:dyDescent="0.3">
      <c r="K8" s="22"/>
      <c r="O8" s="22"/>
      <c r="S8" s="22"/>
      <c r="W8" s="22"/>
      <c r="AA8" s="22"/>
      <c r="AI8" s="22"/>
      <c r="AM8" s="22"/>
      <c r="AQ8" s="22"/>
    </row>
    <row r="9" spans="1:48" s="21" customFormat="1" x14ac:dyDescent="0.3">
      <c r="A9" s="21" t="s">
        <v>7</v>
      </c>
      <c r="F9" s="21" t="s">
        <v>98</v>
      </c>
      <c r="J9" s="21" t="s">
        <v>99</v>
      </c>
      <c r="K9" s="22"/>
      <c r="N9" s="21" t="s">
        <v>100</v>
      </c>
      <c r="O9" s="22"/>
      <c r="R9" s="38" t="s">
        <v>101</v>
      </c>
      <c r="S9" s="22"/>
      <c r="V9" s="21" t="s">
        <v>102</v>
      </c>
      <c r="W9" s="22"/>
      <c r="Z9" s="21" t="s">
        <v>98</v>
      </c>
      <c r="AA9" s="22"/>
      <c r="AD9" s="21" t="s">
        <v>99</v>
      </c>
      <c r="AH9" s="21" t="s">
        <v>99</v>
      </c>
      <c r="AI9" s="22"/>
      <c r="AL9" s="21" t="s">
        <v>100</v>
      </c>
      <c r="AM9" s="22"/>
      <c r="AP9" s="21" t="s">
        <v>103</v>
      </c>
      <c r="AQ9" s="22"/>
    </row>
    <row r="10" spans="1:48" s="23" customFormat="1" x14ac:dyDescent="0.3"/>
    <row r="11" spans="1:48" s="21" customFormat="1" x14ac:dyDescent="0.3">
      <c r="A11" s="21" t="s">
        <v>5</v>
      </c>
      <c r="D11" s="21">
        <v>1.1480000000000001E-2</v>
      </c>
      <c r="K11" s="22"/>
      <c r="O11" s="22"/>
      <c r="S11" s="22"/>
      <c r="W11" s="22"/>
      <c r="AA11" s="22"/>
      <c r="AI11" s="22"/>
      <c r="AM11" s="22"/>
      <c r="AQ11" s="22"/>
    </row>
    <row r="12" spans="1:48" s="21" customFormat="1" x14ac:dyDescent="0.3">
      <c r="K12" s="22"/>
      <c r="O12" s="22"/>
      <c r="S12" s="22"/>
      <c r="W12" s="22"/>
      <c r="AA12" s="22"/>
      <c r="AI12" s="22"/>
      <c r="AM12" s="22"/>
      <c r="AQ12" s="22"/>
    </row>
    <row r="13" spans="1:48" s="21" customFormat="1" x14ac:dyDescent="0.3">
      <c r="B13" s="21" t="s">
        <v>10</v>
      </c>
      <c r="D13" s="21">
        <v>12.59</v>
      </c>
      <c r="F13" s="24">
        <v>12</v>
      </c>
      <c r="G13" s="24">
        <v>47660</v>
      </c>
      <c r="H13" s="25">
        <f>($D$13*F13)+(G13*$D$11)</f>
        <v>698.21679999999992</v>
      </c>
      <c r="J13" s="21">
        <v>3</v>
      </c>
      <c r="K13" s="22">
        <v>7880</v>
      </c>
      <c r="L13" s="25">
        <f>($D$13*J13)+(K13*$D$11)</f>
        <v>128.23239999999998</v>
      </c>
      <c r="N13" s="21">
        <v>25</v>
      </c>
      <c r="O13" s="22">
        <v>191620</v>
      </c>
      <c r="P13" s="25">
        <f>($D$13*N13)+(O13*$D$11)</f>
        <v>2514.5476000000003</v>
      </c>
      <c r="R13" s="21">
        <v>8</v>
      </c>
      <c r="S13" s="22">
        <v>68560</v>
      </c>
      <c r="T13" s="25">
        <f>($D$13*R13)+(S13*$D$11)</f>
        <v>887.78880000000004</v>
      </c>
      <c r="V13" s="21">
        <v>3</v>
      </c>
      <c r="W13" s="22">
        <v>242390</v>
      </c>
      <c r="X13" s="25">
        <f>($D$13*V13)+(W13*$D$11)</f>
        <v>2820.4072000000001</v>
      </c>
      <c r="Z13" s="21">
        <v>3</v>
      </c>
      <c r="AA13" s="22">
        <v>42140</v>
      </c>
      <c r="AB13" s="25">
        <f>($D$13*Z13)+(AA13*$D$11)</f>
        <v>521.53719999999998</v>
      </c>
      <c r="AD13" s="21">
        <v>2</v>
      </c>
      <c r="AE13" s="22">
        <v>7430</v>
      </c>
      <c r="AF13" s="25">
        <f>($D$13*AD13)+(AE13*$D$11)</f>
        <v>110.47640000000001</v>
      </c>
      <c r="AH13" s="21">
        <v>8</v>
      </c>
      <c r="AI13" s="22">
        <v>36280</v>
      </c>
      <c r="AJ13" s="25">
        <f>($D$13*AH13)+(AI13*$D$11)</f>
        <v>517.21440000000007</v>
      </c>
      <c r="AL13" s="21">
        <v>1</v>
      </c>
      <c r="AM13" s="22">
        <v>1020</v>
      </c>
      <c r="AN13" s="25">
        <f>($D$13*AL13)+(AM13*$D$11)</f>
        <v>24.299599999999998</v>
      </c>
      <c r="AP13" s="21">
        <v>14</v>
      </c>
      <c r="AQ13" s="22">
        <v>81820</v>
      </c>
      <c r="AR13" s="41">
        <f>($D$13*AP13)+(AQ13*$D$11)</f>
        <v>1115.5536000000002</v>
      </c>
      <c r="AT13" s="26">
        <f>F13+J13+N13+R13+V13+Z13+AD13+AH13+AL13+AP13</f>
        <v>79</v>
      </c>
      <c r="AU13" s="26">
        <f>G13+K13+O13+S13+W13+AA13+AE13+AI13+AM13+AQ13</f>
        <v>726800</v>
      </c>
      <c r="AV13" s="27">
        <f>H13+L13+P13+T13+X13+AB13+AF13+AJ13+AN13+AR13</f>
        <v>9338.2740000000013</v>
      </c>
    </row>
    <row r="14" spans="1:48" s="21" customFormat="1" x14ac:dyDescent="0.3">
      <c r="B14" s="21" t="s">
        <v>11</v>
      </c>
      <c r="D14" s="21">
        <f>D30*2</f>
        <v>17.98</v>
      </c>
      <c r="F14" s="28">
        <v>1</v>
      </c>
      <c r="G14" s="28">
        <v>220</v>
      </c>
      <c r="H14" s="25">
        <f>($D$14*F14)+(G14*$D$11)</f>
        <v>20.505600000000001</v>
      </c>
      <c r="K14" s="22"/>
      <c r="L14" s="25">
        <f>($D$14*J14)+(K14*$D$11)</f>
        <v>0</v>
      </c>
      <c r="O14" s="22"/>
      <c r="P14" s="25">
        <f>($D$14*N14)+(O14*$D$11)</f>
        <v>0</v>
      </c>
      <c r="S14" s="22"/>
      <c r="T14" s="25">
        <f>($D$14*R14)+(S14*$D$11)</f>
        <v>0</v>
      </c>
      <c r="W14" s="22"/>
      <c r="X14" s="25">
        <f>($D$14*V14)+(W14*$D$11)</f>
        <v>0</v>
      </c>
      <c r="AA14" s="22"/>
      <c r="AB14" s="25">
        <f>($D$14*Z14)+(AA14*$D$11)</f>
        <v>0</v>
      </c>
      <c r="AD14" s="21">
        <v>1</v>
      </c>
      <c r="AE14" s="22">
        <v>13830</v>
      </c>
      <c r="AF14" s="25">
        <f>($D$14*AD14)+(AE14*$D$11)</f>
        <v>176.7484</v>
      </c>
      <c r="AI14" s="22"/>
      <c r="AJ14" s="25">
        <f>($D$14*AH14)+(AI14*$D$11)</f>
        <v>0</v>
      </c>
      <c r="AM14" s="22"/>
      <c r="AN14" s="25">
        <f>($D$14*AL14)+(AM14*$D$11)</f>
        <v>0</v>
      </c>
      <c r="AQ14" s="22"/>
      <c r="AR14" s="41">
        <f>($D$14*AP14)+(AQ14*$D$11)</f>
        <v>0</v>
      </c>
      <c r="AT14" s="26">
        <f t="shared" ref="AT14:AV47" si="0">F14+J14+N14+R14+V14+Z14+AD14+AH14+AL14+AP14</f>
        <v>2</v>
      </c>
      <c r="AU14" s="26">
        <f t="shared" si="0"/>
        <v>14050</v>
      </c>
      <c r="AV14" s="27">
        <f t="shared" si="0"/>
        <v>197.25400000000002</v>
      </c>
    </row>
    <row r="15" spans="1:48" s="21" customFormat="1" x14ac:dyDescent="0.3">
      <c r="B15" s="21" t="s">
        <v>43</v>
      </c>
      <c r="D15" s="21">
        <f>D30*4</f>
        <v>35.96</v>
      </c>
      <c r="F15" s="28"/>
      <c r="G15" s="28"/>
      <c r="H15" s="25"/>
      <c r="K15" s="22"/>
      <c r="L15" s="25"/>
      <c r="O15" s="22"/>
      <c r="P15" s="25"/>
      <c r="S15" s="22"/>
      <c r="T15" s="25"/>
      <c r="W15" s="22"/>
      <c r="X15" s="25"/>
      <c r="AA15" s="22"/>
      <c r="AB15" s="25"/>
      <c r="AE15" s="22"/>
      <c r="AF15" s="25"/>
      <c r="AH15" s="21">
        <v>2</v>
      </c>
      <c r="AI15" s="22">
        <v>3580</v>
      </c>
      <c r="AJ15" s="25">
        <f>($D$15*AH15)+(AI15*$D$11)</f>
        <v>113.01840000000001</v>
      </c>
      <c r="AM15" s="22"/>
      <c r="AN15" s="25">
        <f>($D$15*AL15)+(AM15*$D$11)</f>
        <v>0</v>
      </c>
      <c r="AQ15" s="22"/>
      <c r="AR15" s="41">
        <f>($D$15*AP15)+(AQ15*$D$11)</f>
        <v>0</v>
      </c>
      <c r="AT15" s="26">
        <f t="shared" si="0"/>
        <v>2</v>
      </c>
      <c r="AU15" s="26">
        <f t="shared" si="0"/>
        <v>3580</v>
      </c>
      <c r="AV15" s="27">
        <f t="shared" si="0"/>
        <v>113.01840000000001</v>
      </c>
    </row>
    <row r="16" spans="1:48" s="21" customFormat="1" x14ac:dyDescent="0.3">
      <c r="B16" s="21" t="s">
        <v>12</v>
      </c>
      <c r="D16" s="21">
        <f>5*D30</f>
        <v>44.95</v>
      </c>
      <c r="F16" s="24">
        <v>1</v>
      </c>
      <c r="G16" s="24">
        <v>19550</v>
      </c>
      <c r="H16" s="25">
        <f>($D$16*F16)+(G16*$D$11)</f>
        <v>269.38400000000001</v>
      </c>
      <c r="K16" s="22"/>
      <c r="L16" s="25">
        <f>($D$16*J16)+(K16*$D$11)</f>
        <v>0</v>
      </c>
      <c r="O16" s="22"/>
      <c r="P16" s="25">
        <f>($D$16*N16)+(O16*$D$11)</f>
        <v>0</v>
      </c>
      <c r="S16" s="22"/>
      <c r="T16" s="25">
        <f>($D$16*R16)+(S16*$D$11)</f>
        <v>0</v>
      </c>
      <c r="W16" s="22"/>
      <c r="X16" s="25">
        <f>($D$16*V16)+(W16*$D$11)</f>
        <v>0</v>
      </c>
      <c r="AA16" s="22"/>
      <c r="AB16" s="25">
        <f>($D$16*Z16)+(AA16*$D$11)</f>
        <v>0</v>
      </c>
      <c r="AE16" s="22"/>
      <c r="AF16" s="25">
        <f>($D$16*AD16)+(AE16*$D$11)</f>
        <v>0</v>
      </c>
      <c r="AI16" s="22"/>
      <c r="AJ16" s="25">
        <f>($D$16*AH16)+(AI16*$D$11)</f>
        <v>0</v>
      </c>
      <c r="AM16" s="22"/>
      <c r="AN16" s="25">
        <f>($D$16*AL16)+(AM16*$D$11)</f>
        <v>0</v>
      </c>
      <c r="AQ16" s="22"/>
      <c r="AR16" s="41">
        <f>($D$16*AP16)+(AQ16*$D$11)</f>
        <v>0</v>
      </c>
      <c r="AT16" s="26">
        <f t="shared" si="0"/>
        <v>1</v>
      </c>
      <c r="AU16" s="26">
        <f t="shared" si="0"/>
        <v>19550</v>
      </c>
      <c r="AV16" s="27">
        <f t="shared" si="0"/>
        <v>269.38400000000001</v>
      </c>
    </row>
    <row r="17" spans="2:48" s="21" customFormat="1" x14ac:dyDescent="0.3">
      <c r="F17" s="29"/>
      <c r="G17" s="29"/>
      <c r="H17" s="25"/>
      <c r="K17" s="22"/>
      <c r="L17" s="25"/>
      <c r="O17" s="22"/>
      <c r="P17" s="25"/>
      <c r="S17" s="22"/>
      <c r="T17" s="25"/>
      <c r="W17" s="22"/>
      <c r="X17" s="25"/>
      <c r="AA17" s="22"/>
      <c r="AB17" s="25"/>
      <c r="AE17" s="22"/>
      <c r="AF17" s="25"/>
      <c r="AI17" s="22"/>
      <c r="AJ17" s="25"/>
      <c r="AM17" s="22"/>
      <c r="AN17" s="25"/>
      <c r="AQ17" s="22"/>
      <c r="AR17" s="41"/>
      <c r="AT17" s="26">
        <f t="shared" si="0"/>
        <v>0</v>
      </c>
      <c r="AU17" s="26">
        <f t="shared" si="0"/>
        <v>0</v>
      </c>
      <c r="AV17" s="27">
        <f t="shared" si="0"/>
        <v>0</v>
      </c>
    </row>
    <row r="18" spans="2:48" s="21" customFormat="1" x14ac:dyDescent="0.3">
      <c r="B18" s="21" t="s">
        <v>25</v>
      </c>
      <c r="D18" s="21">
        <f>D30*52</f>
        <v>467.48</v>
      </c>
      <c r="F18" s="29"/>
      <c r="G18" s="29"/>
      <c r="H18" s="25"/>
      <c r="K18" s="22"/>
      <c r="L18" s="25"/>
      <c r="N18" s="21">
        <v>1</v>
      </c>
      <c r="O18" s="22">
        <v>90900</v>
      </c>
      <c r="P18" s="25">
        <f>($D$18*N18)+(O18*$D$11)</f>
        <v>1511.0120000000002</v>
      </c>
      <c r="S18" s="22"/>
      <c r="T18" s="25">
        <f>($D$18*R18)+(S18*$D$11)</f>
        <v>0</v>
      </c>
      <c r="W18" s="22"/>
      <c r="X18" s="25">
        <f>($D$18*V18)+(W18*$D$11)</f>
        <v>0</v>
      </c>
      <c r="AA18" s="22"/>
      <c r="AB18" s="25">
        <f>($D$18*Z18)+(AA18*$D$11)</f>
        <v>0</v>
      </c>
      <c r="AE18" s="22"/>
      <c r="AF18" s="25">
        <f>($D$18*AD18)+(AE18*$D$11)</f>
        <v>0</v>
      </c>
      <c r="AI18" s="22"/>
      <c r="AJ18" s="25">
        <f>($D$18*AH18)+(AI18*$D$11)</f>
        <v>0</v>
      </c>
      <c r="AM18" s="22"/>
      <c r="AN18" s="25">
        <f>($D$18*AL18)+(AM18*$D$11)</f>
        <v>0</v>
      </c>
      <c r="AQ18" s="22"/>
      <c r="AR18" s="41">
        <f>($D$18*AP18)+(AQ18*$D$11)</f>
        <v>0</v>
      </c>
      <c r="AT18" s="26">
        <f t="shared" si="0"/>
        <v>1</v>
      </c>
      <c r="AU18" s="26">
        <f t="shared" si="0"/>
        <v>90900</v>
      </c>
      <c r="AV18" s="27">
        <f t="shared" si="0"/>
        <v>1511.0120000000002</v>
      </c>
    </row>
    <row r="19" spans="2:48" s="21" customFormat="1" x14ac:dyDescent="0.3">
      <c r="B19" s="21" t="s">
        <v>13</v>
      </c>
      <c r="D19" s="21">
        <v>26.07</v>
      </c>
      <c r="F19" s="24">
        <v>6</v>
      </c>
      <c r="G19" s="30">
        <v>249500</v>
      </c>
      <c r="H19" s="25">
        <f>($D$19*F19)+(G19*$D$11)</f>
        <v>3020.6800000000003</v>
      </c>
      <c r="J19" s="21">
        <v>2</v>
      </c>
      <c r="K19" s="22">
        <v>167300</v>
      </c>
      <c r="L19" s="25">
        <f>($D$19*J19)+(K19*$D$11)</f>
        <v>1972.7440000000001</v>
      </c>
      <c r="N19" s="21">
        <v>9</v>
      </c>
      <c r="O19" s="22">
        <v>222330</v>
      </c>
      <c r="P19" s="25">
        <f>($D$19*N19)+(O19*$D$11)</f>
        <v>2786.9784000000004</v>
      </c>
      <c r="R19" s="21">
        <v>5</v>
      </c>
      <c r="S19" s="22">
        <v>19800</v>
      </c>
      <c r="T19" s="25">
        <f>($D$19*R19)+(S19*$D$11)</f>
        <v>357.654</v>
      </c>
      <c r="V19" s="21">
        <v>1</v>
      </c>
      <c r="W19" s="22">
        <v>46500</v>
      </c>
      <c r="X19" s="25">
        <f>($D$19*V19)+(W19*$D$11)</f>
        <v>559.8900000000001</v>
      </c>
      <c r="AA19" s="22"/>
      <c r="AB19" s="25">
        <f>($D$19*Z19)+(AA19*$D$11)</f>
        <v>0</v>
      </c>
      <c r="AE19" s="22"/>
      <c r="AF19" s="25">
        <f>($D$19*AD19)+(AE19*$D$11)</f>
        <v>0</v>
      </c>
      <c r="AH19" s="21">
        <v>2</v>
      </c>
      <c r="AI19" s="22">
        <v>91100</v>
      </c>
      <c r="AJ19" s="25">
        <f>($D$19*AH19)+(AI19*$D$11)</f>
        <v>1097.9680000000001</v>
      </c>
      <c r="AM19" s="22"/>
      <c r="AN19" s="25">
        <f>($D$19*AL19)+(AM19*$D$11)</f>
        <v>0</v>
      </c>
      <c r="AP19" s="21">
        <v>8</v>
      </c>
      <c r="AQ19" s="22">
        <v>149700</v>
      </c>
      <c r="AR19" s="41">
        <f>($D$19*AP19)+(AQ19*$D$11)</f>
        <v>1927.116</v>
      </c>
      <c r="AT19" s="26">
        <f t="shared" si="0"/>
        <v>33</v>
      </c>
      <c r="AU19" s="26">
        <f t="shared" si="0"/>
        <v>946230</v>
      </c>
      <c r="AV19" s="27">
        <f t="shared" si="0"/>
        <v>11723.030400000001</v>
      </c>
    </row>
    <row r="20" spans="2:48" s="21" customFormat="1" x14ac:dyDescent="0.3">
      <c r="B20" s="21" t="s">
        <v>26</v>
      </c>
      <c r="D20" s="21">
        <f>D30*16</f>
        <v>143.84</v>
      </c>
      <c r="F20" s="24"/>
      <c r="G20" s="30"/>
      <c r="H20" s="25"/>
      <c r="K20" s="22"/>
      <c r="L20" s="25"/>
      <c r="N20" s="21">
        <v>1</v>
      </c>
      <c r="O20" s="22">
        <v>12200</v>
      </c>
      <c r="P20" s="25">
        <f>($D$20*N20)+(O20*$D$11)</f>
        <v>283.89600000000002</v>
      </c>
      <c r="S20" s="22"/>
      <c r="T20" s="25">
        <f>($D$20*R20)+(S20*$D$11)</f>
        <v>0</v>
      </c>
      <c r="W20" s="22"/>
      <c r="X20" s="25">
        <f>($D$20*V20)+(W20*$D$11)</f>
        <v>0</v>
      </c>
      <c r="AA20" s="22"/>
      <c r="AB20" s="25">
        <f>($D$20*Z20)+(AA20*$D$11)</f>
        <v>0</v>
      </c>
      <c r="AE20" s="22"/>
      <c r="AF20" s="25">
        <f>($D$20*AD20)+(AE20*$D$11)</f>
        <v>0</v>
      </c>
      <c r="AI20" s="22"/>
      <c r="AJ20" s="25">
        <f>($D$20*AH20)+(AI20*$D$11)</f>
        <v>0</v>
      </c>
      <c r="AM20" s="22"/>
      <c r="AN20" s="25">
        <f>($D$20*AL20)+(AM20*$D$11)</f>
        <v>0</v>
      </c>
      <c r="AQ20" s="22"/>
      <c r="AR20" s="41">
        <f>($D$20*AP20)+(AQ20*$D$11)</f>
        <v>0</v>
      </c>
      <c r="AT20" s="26">
        <f t="shared" si="0"/>
        <v>1</v>
      </c>
      <c r="AU20" s="26">
        <f t="shared" si="0"/>
        <v>12200</v>
      </c>
      <c r="AV20" s="27">
        <f t="shared" si="0"/>
        <v>283.89600000000002</v>
      </c>
    </row>
    <row r="21" spans="2:48" s="21" customFormat="1" x14ac:dyDescent="0.3">
      <c r="B21" s="21" t="s">
        <v>14</v>
      </c>
      <c r="D21" s="21">
        <v>26.07</v>
      </c>
      <c r="F21" s="24">
        <v>4</v>
      </c>
      <c r="G21" s="30">
        <v>41470</v>
      </c>
      <c r="H21" s="25">
        <f>($D$21*F21)+(G21*$D$11)</f>
        <v>580.35559999999998</v>
      </c>
      <c r="J21" s="21">
        <v>1</v>
      </c>
      <c r="K21" s="22">
        <v>9680</v>
      </c>
      <c r="L21" s="25">
        <f>($D$21*J21)+(K21*$D$11)</f>
        <v>137.19640000000001</v>
      </c>
      <c r="N21" s="21">
        <v>6</v>
      </c>
      <c r="O21" s="22">
        <v>54290</v>
      </c>
      <c r="P21" s="25">
        <f>($D$21*N21)+(O21*$D$11)</f>
        <v>779.66920000000005</v>
      </c>
      <c r="R21" s="21">
        <v>2</v>
      </c>
      <c r="S21" s="22">
        <v>61860</v>
      </c>
      <c r="T21" s="25">
        <f>($D$21*R21)+(S21*$D$11)</f>
        <v>762.29280000000006</v>
      </c>
      <c r="V21" s="21">
        <v>1</v>
      </c>
      <c r="W21" s="22">
        <v>120</v>
      </c>
      <c r="X21" s="25">
        <f>($D$21*V21)+(W21*$D$11)</f>
        <v>27.447600000000001</v>
      </c>
      <c r="Z21" s="21">
        <v>2</v>
      </c>
      <c r="AA21" s="22">
        <v>1400</v>
      </c>
      <c r="AB21" s="25">
        <f>($D$21*Z21)+(AA21*$D$11)</f>
        <v>68.212000000000003</v>
      </c>
      <c r="AE21" s="22"/>
      <c r="AF21" s="25">
        <f>($D$21*AD21)+(AE21*$D$11)</f>
        <v>0</v>
      </c>
      <c r="AH21" s="21">
        <v>4</v>
      </c>
      <c r="AI21" s="22">
        <v>122120</v>
      </c>
      <c r="AJ21" s="25">
        <f>($D$21*AH21)+(AI21*$D$11)</f>
        <v>1506.2175999999999</v>
      </c>
      <c r="AM21" s="22"/>
      <c r="AN21" s="25">
        <f>($D$21*AL21)+(AM21*$D$11)</f>
        <v>0</v>
      </c>
      <c r="AP21" s="21">
        <v>2</v>
      </c>
      <c r="AQ21" s="22">
        <v>45340</v>
      </c>
      <c r="AR21" s="41">
        <f>($D$21*AP21)+(AQ21*$D$11)</f>
        <v>572.64319999999998</v>
      </c>
      <c r="AT21" s="26">
        <f t="shared" si="0"/>
        <v>22</v>
      </c>
      <c r="AU21" s="26">
        <f t="shared" si="0"/>
        <v>336280</v>
      </c>
      <c r="AV21" s="27">
        <f t="shared" si="0"/>
        <v>4434.0344000000005</v>
      </c>
    </row>
    <row r="22" spans="2:48" s="21" customFormat="1" x14ac:dyDescent="0.3">
      <c r="B22" s="21" t="s">
        <v>15</v>
      </c>
      <c r="D22" s="21">
        <f>D19*68</f>
        <v>1772.76</v>
      </c>
      <c r="F22" s="24">
        <v>1</v>
      </c>
      <c r="G22" s="30">
        <v>263330</v>
      </c>
      <c r="H22" s="25">
        <f>($D$22*F22)+(G22*$D$11)</f>
        <v>4795.7884000000004</v>
      </c>
      <c r="K22" s="22"/>
      <c r="L22" s="25">
        <f>($D$22*J22)+(K22*$D$11)</f>
        <v>0</v>
      </c>
      <c r="O22" s="22"/>
      <c r="P22" s="25">
        <f>($D$22*N22)+(O22*$D$11)</f>
        <v>0</v>
      </c>
      <c r="S22" s="22"/>
      <c r="T22" s="25">
        <f>($D$22*R22)+(S22*$D$11)</f>
        <v>0</v>
      </c>
      <c r="W22" s="22"/>
      <c r="X22" s="25">
        <f>($D$22*V22)+(W22*$D$11)</f>
        <v>0</v>
      </c>
      <c r="AA22" s="22"/>
      <c r="AB22" s="25">
        <f>($D$22*Z22)+(AA22*$D$11)</f>
        <v>0</v>
      </c>
      <c r="AE22" s="22"/>
      <c r="AF22" s="25">
        <f>($D$22*AD22)+(AE22*$D$11)</f>
        <v>0</v>
      </c>
      <c r="AI22" s="22"/>
      <c r="AJ22" s="25">
        <f>($D$22*AH22)+(AI22*$D$11)</f>
        <v>0</v>
      </c>
      <c r="AM22" s="22"/>
      <c r="AN22" s="25">
        <f>($D$22*AL22)+(AM22*$D$11)</f>
        <v>0</v>
      </c>
      <c r="AQ22" s="22"/>
      <c r="AR22" s="41">
        <f>($D$22*AP22)+(AQ22*$D$11)</f>
        <v>0</v>
      </c>
      <c r="AT22" s="26">
        <f t="shared" si="0"/>
        <v>1</v>
      </c>
      <c r="AU22" s="26">
        <f t="shared" si="0"/>
        <v>263330</v>
      </c>
      <c r="AV22" s="27">
        <f t="shared" si="0"/>
        <v>4795.7884000000004</v>
      </c>
    </row>
    <row r="23" spans="2:48" s="21" customFormat="1" x14ac:dyDescent="0.3">
      <c r="F23" s="24"/>
      <c r="G23" s="30"/>
      <c r="H23" s="25"/>
      <c r="K23" s="22"/>
      <c r="L23" s="25"/>
      <c r="O23" s="22"/>
      <c r="P23" s="25"/>
      <c r="S23" s="22"/>
      <c r="T23" s="25"/>
      <c r="W23" s="22"/>
      <c r="X23" s="25"/>
      <c r="AA23" s="22"/>
      <c r="AB23" s="25"/>
      <c r="AE23" s="22"/>
      <c r="AF23" s="25"/>
      <c r="AI23" s="22"/>
      <c r="AJ23" s="25"/>
      <c r="AM23" s="22"/>
      <c r="AN23" s="25"/>
      <c r="AQ23" s="22"/>
      <c r="AR23" s="41"/>
      <c r="AT23" s="26">
        <f t="shared" si="0"/>
        <v>0</v>
      </c>
      <c r="AU23" s="26">
        <f t="shared" si="0"/>
        <v>0</v>
      </c>
      <c r="AV23" s="27">
        <f t="shared" si="0"/>
        <v>0</v>
      </c>
    </row>
    <row r="24" spans="2:48" s="21" customFormat="1" x14ac:dyDescent="0.3">
      <c r="F24" s="29"/>
      <c r="G24" s="30"/>
      <c r="H24" s="25"/>
      <c r="K24" s="22"/>
      <c r="L24" s="25"/>
      <c r="O24" s="22"/>
      <c r="P24" s="25"/>
      <c r="S24" s="22"/>
      <c r="T24" s="25"/>
      <c r="W24" s="22"/>
      <c r="X24" s="25"/>
      <c r="AA24" s="22"/>
      <c r="AB24" s="25"/>
      <c r="AE24" s="22"/>
      <c r="AF24" s="25"/>
      <c r="AI24" s="22"/>
      <c r="AJ24" s="25"/>
      <c r="AM24" s="22"/>
      <c r="AN24" s="25"/>
      <c r="AQ24" s="22"/>
      <c r="AR24" s="41"/>
      <c r="AT24" s="26">
        <f t="shared" si="0"/>
        <v>0</v>
      </c>
      <c r="AU24" s="26">
        <f t="shared" si="0"/>
        <v>0</v>
      </c>
      <c r="AV24" s="27">
        <f t="shared" si="0"/>
        <v>0</v>
      </c>
    </row>
    <row r="25" spans="2:48" s="21" customFormat="1" x14ac:dyDescent="0.3">
      <c r="B25" s="21" t="s">
        <v>27</v>
      </c>
      <c r="D25" s="21">
        <v>98.89</v>
      </c>
      <c r="F25" s="29"/>
      <c r="G25" s="30"/>
      <c r="H25" s="25"/>
      <c r="K25" s="22"/>
      <c r="L25" s="25"/>
      <c r="N25" s="21">
        <v>2</v>
      </c>
      <c r="O25" s="22">
        <v>231300</v>
      </c>
      <c r="P25" s="25">
        <f>($D$25*N25)+(O25*$D$11)</f>
        <v>2853.1040000000003</v>
      </c>
      <c r="R25" s="21">
        <v>1</v>
      </c>
      <c r="S25" s="22">
        <v>880</v>
      </c>
      <c r="T25" s="25">
        <f>($D$25*R25)+(S25*$D$11)</f>
        <v>108.9924</v>
      </c>
      <c r="V25" s="21">
        <v>1</v>
      </c>
      <c r="W25" s="22">
        <v>41300</v>
      </c>
      <c r="X25" s="25">
        <f>($D$25*V25)+(W25*$D$11)</f>
        <v>573.01400000000001</v>
      </c>
      <c r="AA25" s="22"/>
      <c r="AB25" s="25">
        <f>($D$25*Z25)+(AA25*$D$11)</f>
        <v>0</v>
      </c>
      <c r="AE25" s="22"/>
      <c r="AF25" s="25">
        <f>($D$25*AD25)+(AE25*$D$11)</f>
        <v>0</v>
      </c>
      <c r="AI25" s="22"/>
      <c r="AJ25" s="25">
        <f>($D$25*AH25)+(AI25*$D$11)</f>
        <v>0</v>
      </c>
      <c r="AM25" s="22"/>
      <c r="AN25" s="25">
        <f>($D$25*AL25)+(AM25*$D$11)</f>
        <v>0</v>
      </c>
      <c r="AQ25" s="22"/>
      <c r="AR25" s="41">
        <f>($D$25*AP25)+(AQ25*$D$11)</f>
        <v>0</v>
      </c>
      <c r="AT25" s="26">
        <f t="shared" si="0"/>
        <v>4</v>
      </c>
      <c r="AU25" s="26">
        <f t="shared" si="0"/>
        <v>273480</v>
      </c>
      <c r="AV25" s="27">
        <f t="shared" si="0"/>
        <v>3535.1104000000005</v>
      </c>
    </row>
    <row r="26" spans="2:48" s="21" customFormat="1" x14ac:dyDescent="0.3">
      <c r="B26" s="21" t="s">
        <v>16</v>
      </c>
      <c r="D26" s="21">
        <v>98.89</v>
      </c>
      <c r="F26" s="24">
        <v>1</v>
      </c>
      <c r="G26" s="30">
        <v>15670</v>
      </c>
      <c r="H26" s="25">
        <f>($D$26*F26)+(G26*$D$11)</f>
        <v>278.78160000000003</v>
      </c>
      <c r="J26" s="21">
        <v>1</v>
      </c>
      <c r="K26" s="22">
        <v>6200</v>
      </c>
      <c r="L26" s="25">
        <f>($D$26*J26)+(K26*$D$11)</f>
        <v>170.066</v>
      </c>
      <c r="O26" s="22"/>
      <c r="P26" s="25">
        <f>($D$26*N26)+(O26*$D$11)</f>
        <v>0</v>
      </c>
      <c r="R26" s="21">
        <v>1</v>
      </c>
      <c r="S26" s="22">
        <v>44750</v>
      </c>
      <c r="T26" s="25">
        <f>($D$26*R26)+(S26*$D$11)</f>
        <v>612.62</v>
      </c>
      <c r="V26" s="21">
        <v>1</v>
      </c>
      <c r="W26" s="22"/>
      <c r="X26" s="25">
        <f>($D$26*V26)+(W26*$D$11)</f>
        <v>98.89</v>
      </c>
      <c r="Z26" s="21">
        <v>1</v>
      </c>
      <c r="AA26" s="22">
        <v>96360</v>
      </c>
      <c r="AB26" s="25">
        <f>($D$26*Z26)+(AA26*$D$11)</f>
        <v>1205.1028000000001</v>
      </c>
      <c r="AE26" s="22"/>
      <c r="AF26" s="25">
        <f>($D$26*AD26)+(AE26*$D$11)</f>
        <v>0</v>
      </c>
      <c r="AI26" s="22"/>
      <c r="AJ26" s="25">
        <f>($D$26*AH26)+(AI26*$D$11)</f>
        <v>0</v>
      </c>
      <c r="AM26" s="22"/>
      <c r="AN26" s="25">
        <f>($D$26*AL26)+(AM26*$D$11)</f>
        <v>0</v>
      </c>
      <c r="AQ26" s="22"/>
      <c r="AR26" s="41">
        <f>($D$26*AP26)+(AQ26*$D$11)</f>
        <v>0</v>
      </c>
      <c r="AT26" s="26">
        <f t="shared" si="0"/>
        <v>5</v>
      </c>
      <c r="AU26" s="26">
        <f t="shared" si="0"/>
        <v>162980</v>
      </c>
      <c r="AV26" s="27">
        <f t="shared" si="0"/>
        <v>2365.4603999999999</v>
      </c>
    </row>
    <row r="27" spans="2:48" s="21" customFormat="1" x14ac:dyDescent="0.3">
      <c r="F27" s="29"/>
      <c r="G27" s="30"/>
      <c r="H27" s="25"/>
      <c r="K27" s="22"/>
      <c r="L27" s="25"/>
      <c r="O27" s="22"/>
      <c r="P27" s="25"/>
      <c r="S27" s="22"/>
      <c r="T27" s="25"/>
      <c r="W27" s="22"/>
      <c r="X27" s="25"/>
      <c r="AA27" s="22"/>
      <c r="AB27" s="25"/>
      <c r="AE27" s="22"/>
      <c r="AF27" s="25"/>
      <c r="AI27" s="22"/>
      <c r="AJ27" s="25"/>
      <c r="AM27" s="22"/>
      <c r="AN27" s="25"/>
      <c r="AQ27" s="22"/>
      <c r="AR27" s="41"/>
      <c r="AT27" s="26">
        <f t="shared" si="0"/>
        <v>0</v>
      </c>
      <c r="AU27" s="26">
        <f t="shared" si="0"/>
        <v>0</v>
      </c>
      <c r="AV27" s="27">
        <f t="shared" si="0"/>
        <v>0</v>
      </c>
    </row>
    <row r="28" spans="2:48" s="21" customFormat="1" x14ac:dyDescent="0.3">
      <c r="B28" s="21" t="s">
        <v>44</v>
      </c>
      <c r="D28" s="21">
        <f>D30*6</f>
        <v>53.94</v>
      </c>
      <c r="F28" s="29"/>
      <c r="G28" s="30"/>
      <c r="H28" s="25"/>
      <c r="K28" s="22"/>
      <c r="L28" s="25"/>
      <c r="O28" s="22"/>
      <c r="P28" s="25"/>
      <c r="S28" s="22"/>
      <c r="T28" s="25"/>
      <c r="W28" s="22"/>
      <c r="X28" s="25"/>
      <c r="AA28" s="22"/>
      <c r="AB28" s="25"/>
      <c r="AE28" s="22"/>
      <c r="AF28" s="25"/>
      <c r="AH28" s="21">
        <v>1</v>
      </c>
      <c r="AI28" s="22">
        <v>2460</v>
      </c>
      <c r="AJ28" s="25">
        <f>($D$28*AH28)+(AI28*$D$11)</f>
        <v>82.180800000000005</v>
      </c>
      <c r="AM28" s="22"/>
      <c r="AN28" s="25">
        <f>($D$28*AL28)+(AM28*$D$11)</f>
        <v>0</v>
      </c>
      <c r="AQ28" s="22"/>
      <c r="AR28" s="41">
        <f>($D$28*AP28)+(AQ28*$D$11)</f>
        <v>0</v>
      </c>
      <c r="AT28" s="26">
        <f t="shared" si="0"/>
        <v>1</v>
      </c>
      <c r="AU28" s="26">
        <f t="shared" si="0"/>
        <v>2460</v>
      </c>
      <c r="AV28" s="27">
        <f t="shared" si="0"/>
        <v>82.180800000000005</v>
      </c>
    </row>
    <row r="29" spans="2:48" s="21" customFormat="1" x14ac:dyDescent="0.3">
      <c r="B29" s="21" t="s">
        <v>36</v>
      </c>
      <c r="D29" s="21">
        <f>D30*8</f>
        <v>71.92</v>
      </c>
      <c r="F29" s="29"/>
      <c r="G29" s="30"/>
      <c r="H29" s="25"/>
      <c r="K29" s="22"/>
      <c r="L29" s="25"/>
      <c r="O29" s="22"/>
      <c r="P29" s="25"/>
      <c r="S29" s="22"/>
      <c r="T29" s="25"/>
      <c r="V29" s="21">
        <v>2</v>
      </c>
      <c r="W29" s="22">
        <v>58930</v>
      </c>
      <c r="X29" s="25">
        <f>($D$29*V29)+(W29*$D$11)</f>
        <v>820.35640000000012</v>
      </c>
      <c r="AA29" s="22"/>
      <c r="AB29" s="25">
        <f>($D$29*Z29)+(AA29*$D$11)</f>
        <v>0</v>
      </c>
      <c r="AE29" s="22"/>
      <c r="AF29" s="25">
        <f>($D$29*AD29)+(AE29*$D$11)</f>
        <v>0</v>
      </c>
      <c r="AI29" s="22"/>
      <c r="AJ29" s="25">
        <f>($D$29*AH29)+(AI29*$D$11)</f>
        <v>0</v>
      </c>
      <c r="AM29" s="22"/>
      <c r="AN29" s="25">
        <f>($D$29*AL29)+(AM29*$D$11)</f>
        <v>0</v>
      </c>
      <c r="AQ29" s="22"/>
      <c r="AR29" s="41">
        <f>($D$29*AP29)+(AQ29*$D$11)</f>
        <v>0</v>
      </c>
      <c r="AT29" s="26">
        <f t="shared" si="0"/>
        <v>2</v>
      </c>
      <c r="AU29" s="26">
        <f t="shared" si="0"/>
        <v>58930</v>
      </c>
      <c r="AV29" s="27">
        <f t="shared" si="0"/>
        <v>820.35640000000012</v>
      </c>
    </row>
    <row r="30" spans="2:48" s="21" customFormat="1" x14ac:dyDescent="0.3">
      <c r="B30" s="21" t="s">
        <v>17</v>
      </c>
      <c r="D30" s="21">
        <v>8.99</v>
      </c>
      <c r="F30" s="24">
        <v>3823</v>
      </c>
      <c r="G30" s="30">
        <v>11082640</v>
      </c>
      <c r="H30" s="25">
        <f>($D$30*F30)+(G30*$D$11)</f>
        <v>161597.47720000002</v>
      </c>
      <c r="J30" s="21">
        <v>1923</v>
      </c>
      <c r="K30" s="22">
        <v>5188760</v>
      </c>
      <c r="L30" s="25">
        <f>($D$30*J30)+(K30*$D$11)</f>
        <v>76854.734800000006</v>
      </c>
      <c r="N30" s="21">
        <v>1918</v>
      </c>
      <c r="O30" s="22">
        <v>5903330</v>
      </c>
      <c r="P30" s="25">
        <f>($D$30*N30)+(O30*$D$11)</f>
        <v>85013.0484</v>
      </c>
      <c r="R30" s="21">
        <v>2467</v>
      </c>
      <c r="S30" s="22">
        <v>6792460</v>
      </c>
      <c r="T30" s="31">
        <f>($D$30*R30)+(S30*$D$11)</f>
        <v>100155.77080000001</v>
      </c>
      <c r="V30" s="21">
        <v>1629</v>
      </c>
      <c r="W30" s="22">
        <v>5320050</v>
      </c>
      <c r="X30" s="25">
        <f>($D$30*V30)+(W30*$D$11)</f>
        <v>75718.884000000005</v>
      </c>
      <c r="Z30" s="21">
        <v>392</v>
      </c>
      <c r="AA30" s="22">
        <v>1090500</v>
      </c>
      <c r="AB30" s="25">
        <f>($D$30*Z30)+(AA30*$D$11)</f>
        <v>16043.02</v>
      </c>
      <c r="AD30" s="21">
        <v>647</v>
      </c>
      <c r="AE30" s="22">
        <v>1633740</v>
      </c>
      <c r="AF30" s="25">
        <f>($D$30*AD30)+(AE30*$D$11)</f>
        <v>24571.8652</v>
      </c>
      <c r="AH30" s="21">
        <v>881</v>
      </c>
      <c r="AI30" s="22">
        <v>2448340</v>
      </c>
      <c r="AJ30" s="25">
        <f>($D$30*AH30)+(AI30*$D$11)</f>
        <v>36027.133200000004</v>
      </c>
      <c r="AL30" s="21">
        <v>396</v>
      </c>
      <c r="AM30" s="22">
        <v>1115800</v>
      </c>
      <c r="AN30" s="25">
        <f>($D$30*AL30)+(AM30*$D$11)</f>
        <v>16369.423999999999</v>
      </c>
      <c r="AP30" s="21">
        <v>2233</v>
      </c>
      <c r="AQ30" s="22">
        <v>6185945</v>
      </c>
      <c r="AR30" s="41">
        <f>($D$30*AP30)+(AQ30*$D$11)</f>
        <v>91089.318599999999</v>
      </c>
      <c r="AT30" s="26">
        <f t="shared" si="0"/>
        <v>16309</v>
      </c>
      <c r="AU30" s="26">
        <f t="shared" si="0"/>
        <v>46761565</v>
      </c>
      <c r="AV30" s="27">
        <f t="shared" si="0"/>
        <v>683440.6762000001</v>
      </c>
    </row>
    <row r="31" spans="2:48" s="21" customFormat="1" x14ac:dyDescent="0.3">
      <c r="B31" s="21" t="s">
        <v>18</v>
      </c>
      <c r="D31" s="21">
        <f>D30*2</f>
        <v>17.98</v>
      </c>
      <c r="F31" s="24">
        <v>40</v>
      </c>
      <c r="G31" s="30">
        <v>223920</v>
      </c>
      <c r="H31" s="25">
        <f>($D$31*F31)+(G31*$D$11)</f>
        <v>3289.8015999999998</v>
      </c>
      <c r="J31" s="21">
        <v>11</v>
      </c>
      <c r="K31" s="22">
        <v>49090</v>
      </c>
      <c r="L31" s="25">
        <f>($D$31*J31)+(K31*$D$11)</f>
        <v>761.33320000000003</v>
      </c>
      <c r="N31" s="21">
        <v>21</v>
      </c>
      <c r="O31" s="22">
        <v>105780</v>
      </c>
      <c r="P31" s="25">
        <f>($D$31*N31)+(O31*$D$11)</f>
        <v>1591.9344000000001</v>
      </c>
      <c r="R31" s="21">
        <v>8</v>
      </c>
      <c r="S31" s="22">
        <v>35080</v>
      </c>
      <c r="T31" s="25">
        <f>($D$31*R31)+(S31*$D$11)</f>
        <v>546.55840000000001</v>
      </c>
      <c r="V31" s="21">
        <v>20</v>
      </c>
      <c r="W31" s="22">
        <v>93450</v>
      </c>
      <c r="X31" s="25">
        <f>($D$31*V31)+(W31*$D$11)</f>
        <v>1432.4059999999999</v>
      </c>
      <c r="Z31" s="21">
        <v>3</v>
      </c>
      <c r="AA31" s="22">
        <v>19530</v>
      </c>
      <c r="AB31" s="25">
        <f>($D$31*Z31)+(AA31*$D$11)</f>
        <v>278.14440000000002</v>
      </c>
      <c r="AD31" s="21">
        <v>16</v>
      </c>
      <c r="AE31" s="36">
        <v>66090</v>
      </c>
      <c r="AF31" s="25">
        <f>($D$31*AD31)+(AE31*$D$11)</f>
        <v>1046.3932</v>
      </c>
      <c r="AH31" s="21">
        <v>10</v>
      </c>
      <c r="AI31" s="22">
        <v>43120</v>
      </c>
      <c r="AJ31" s="25">
        <f>($D$31*AH31)+(AI31*$D$11)</f>
        <v>674.81760000000008</v>
      </c>
      <c r="AL31" s="21">
        <v>4</v>
      </c>
      <c r="AM31" s="22">
        <v>11370</v>
      </c>
      <c r="AN31" s="25">
        <f>($D$31*AL31)+(AM31*$D$11)</f>
        <v>202.44760000000002</v>
      </c>
      <c r="AP31" s="21">
        <v>17</v>
      </c>
      <c r="AQ31" s="22">
        <v>99290</v>
      </c>
      <c r="AR31" s="41">
        <f>($D$31*AP31)+(AQ31*$D$11)</f>
        <v>1445.5092000000002</v>
      </c>
      <c r="AT31" s="26">
        <f t="shared" si="0"/>
        <v>150</v>
      </c>
      <c r="AU31" s="26">
        <f t="shared" si="0"/>
        <v>746720</v>
      </c>
      <c r="AV31" s="27">
        <f t="shared" si="0"/>
        <v>11269.345600000001</v>
      </c>
    </row>
    <row r="32" spans="2:48" s="21" customFormat="1" x14ac:dyDescent="0.3">
      <c r="B32" s="21" t="s">
        <v>19</v>
      </c>
      <c r="D32" s="21">
        <f>D30*3</f>
        <v>26.97</v>
      </c>
      <c r="F32" s="24">
        <v>5</v>
      </c>
      <c r="G32" s="30">
        <v>29520</v>
      </c>
      <c r="H32" s="25">
        <f>($D$32*F32)+(G32*$D$11)</f>
        <v>473.7396</v>
      </c>
      <c r="K32" s="22"/>
      <c r="L32" s="25">
        <f>($D$32*J32)+(K32*$D$11)</f>
        <v>0</v>
      </c>
      <c r="N32" s="21">
        <v>1</v>
      </c>
      <c r="O32" s="22">
        <v>4330</v>
      </c>
      <c r="P32" s="25">
        <f>($D$32*N32)+(O32*$D$11)</f>
        <v>76.678400000000011</v>
      </c>
      <c r="R32" s="21">
        <v>2</v>
      </c>
      <c r="S32" s="22">
        <v>21340</v>
      </c>
      <c r="T32" s="25">
        <f>($D$32*R32)+(S32*$D$11)</f>
        <v>298.92320000000001</v>
      </c>
      <c r="V32" s="21">
        <v>3</v>
      </c>
      <c r="W32" s="22">
        <v>28690</v>
      </c>
      <c r="X32" s="25">
        <f>($D$32*V32)+(W32*$D$11)</f>
        <v>410.27120000000002</v>
      </c>
      <c r="AA32" s="22"/>
      <c r="AB32" s="25">
        <f>($D$32*Z32)+(AA32*$D$11)</f>
        <v>0</v>
      </c>
      <c r="AD32" s="21">
        <v>2</v>
      </c>
      <c r="AE32" s="22">
        <v>13400</v>
      </c>
      <c r="AF32" s="25">
        <f>($D$32*AD32)+(AE32*$D$11)</f>
        <v>207.77200000000002</v>
      </c>
      <c r="AH32" s="21">
        <v>1</v>
      </c>
      <c r="AI32" s="22">
        <v>11360</v>
      </c>
      <c r="AJ32" s="25">
        <f>($D$32*AH32)+(AI32*$D$11)</f>
        <v>157.3828</v>
      </c>
      <c r="AL32" s="21">
        <v>1</v>
      </c>
      <c r="AM32" s="22">
        <v>5900</v>
      </c>
      <c r="AN32" s="25">
        <f>($D$32*AL32)+(AM32*$D$11)</f>
        <v>94.701999999999998</v>
      </c>
      <c r="AP32" s="21">
        <v>2</v>
      </c>
      <c r="AQ32" s="22">
        <v>6440</v>
      </c>
      <c r="AR32" s="41">
        <f>($D$32*AP32)+(AQ32*$D$11)</f>
        <v>127.8712</v>
      </c>
      <c r="AT32" s="26">
        <f t="shared" si="0"/>
        <v>17</v>
      </c>
      <c r="AU32" s="26">
        <f t="shared" si="0"/>
        <v>120980</v>
      </c>
      <c r="AV32" s="27">
        <f t="shared" si="0"/>
        <v>1847.3404</v>
      </c>
    </row>
    <row r="33" spans="2:48" s="21" customFormat="1" x14ac:dyDescent="0.3">
      <c r="B33" s="32" t="s">
        <v>20</v>
      </c>
      <c r="D33" s="21">
        <f>D30*4</f>
        <v>35.96</v>
      </c>
      <c r="F33" s="24">
        <v>1</v>
      </c>
      <c r="G33" s="30">
        <v>760</v>
      </c>
      <c r="H33" s="25">
        <f>($D$33*F33)+(G33*$D$11)</f>
        <v>44.684800000000003</v>
      </c>
      <c r="K33" s="22"/>
      <c r="L33" s="25">
        <f>($D$33*J33)+(K33*$D$11)</f>
        <v>0</v>
      </c>
      <c r="N33" s="21">
        <v>1</v>
      </c>
      <c r="O33" s="22">
        <v>19060</v>
      </c>
      <c r="P33" s="25">
        <f>($D$33*N33)+(O33*$D$11)</f>
        <v>254.76880000000003</v>
      </c>
      <c r="R33" s="21">
        <v>2</v>
      </c>
      <c r="S33" s="22">
        <v>29180</v>
      </c>
      <c r="T33" s="25">
        <f>($D$33*R33)+(S33*$D$11)</f>
        <v>406.90640000000002</v>
      </c>
      <c r="V33" s="21">
        <v>1</v>
      </c>
      <c r="W33" s="22">
        <v>16190</v>
      </c>
      <c r="X33" s="25">
        <f>($D$33*V33)+(W33*$D$11)</f>
        <v>221.8212</v>
      </c>
      <c r="AA33" s="22"/>
      <c r="AB33" s="25">
        <f>($D$33*Z33)+(AA33*$D$11)</f>
        <v>0</v>
      </c>
      <c r="AE33" s="22"/>
      <c r="AF33" s="25">
        <f>($D$33*AD33)+(AE33*$D$11)</f>
        <v>0</v>
      </c>
      <c r="AI33" s="22"/>
      <c r="AJ33" s="25">
        <f>($D$33*AH33)+(AI33*$D$11)</f>
        <v>0</v>
      </c>
      <c r="AM33" s="22"/>
      <c r="AN33" s="25">
        <f>($D$33*AL33)+(AM33*$D$11)</f>
        <v>0</v>
      </c>
      <c r="AP33" s="21">
        <v>1</v>
      </c>
      <c r="AQ33" s="22">
        <v>158130</v>
      </c>
      <c r="AR33" s="41">
        <f>($D$33*AP33)+(AQ33*$D$11)</f>
        <v>1851.2924</v>
      </c>
      <c r="AT33" s="26">
        <f t="shared" si="0"/>
        <v>6</v>
      </c>
      <c r="AU33" s="26">
        <f t="shared" si="0"/>
        <v>223320</v>
      </c>
      <c r="AV33" s="27">
        <f t="shared" si="0"/>
        <v>2779.4736000000003</v>
      </c>
    </row>
    <row r="34" spans="2:48" s="21" customFormat="1" x14ac:dyDescent="0.3">
      <c r="B34" s="33" t="s">
        <v>37</v>
      </c>
      <c r="D34" s="21">
        <f>D30</f>
        <v>8.99</v>
      </c>
      <c r="F34" s="24"/>
      <c r="G34" s="30"/>
      <c r="H34" s="25"/>
      <c r="K34" s="22"/>
      <c r="L34" s="25"/>
      <c r="O34" s="22"/>
      <c r="P34" s="25"/>
      <c r="S34" s="22"/>
      <c r="T34" s="25"/>
      <c r="V34" s="21">
        <v>6</v>
      </c>
      <c r="W34" s="22">
        <v>10850</v>
      </c>
      <c r="X34" s="25">
        <f>($D$34*V34)+(W34*$D$11)</f>
        <v>178.49799999999999</v>
      </c>
      <c r="AA34" s="22"/>
      <c r="AB34" s="25">
        <f>($D$34*Z34)+(AA34*$D$11)</f>
        <v>0</v>
      </c>
      <c r="AE34" s="22"/>
      <c r="AF34" s="25">
        <f>($D$34*AD34)+(AE34*$D$11)</f>
        <v>0</v>
      </c>
      <c r="AI34" s="22"/>
      <c r="AJ34" s="25">
        <f>($D$34*AH34)+(AI34*$D$11)</f>
        <v>0</v>
      </c>
      <c r="AM34" s="22"/>
      <c r="AN34" s="25">
        <f>($D$34*AL34)+(AM34*$D$11)</f>
        <v>0</v>
      </c>
      <c r="AQ34" s="22"/>
      <c r="AR34" s="41">
        <f>($D$34*AP34)+(AQ34*$D$11)</f>
        <v>0</v>
      </c>
      <c r="AT34" s="26">
        <f t="shared" si="0"/>
        <v>6</v>
      </c>
      <c r="AU34" s="26">
        <f t="shared" si="0"/>
        <v>10850</v>
      </c>
      <c r="AV34" s="27">
        <f t="shared" si="0"/>
        <v>178.49799999999999</v>
      </c>
    </row>
    <row r="35" spans="2:48" s="21" customFormat="1" x14ac:dyDescent="0.3">
      <c r="F35" s="29"/>
      <c r="G35" s="34"/>
      <c r="H35" s="25"/>
      <c r="K35" s="22"/>
      <c r="L35" s="25"/>
      <c r="O35" s="22"/>
      <c r="P35" s="25"/>
      <c r="S35" s="22"/>
      <c r="T35" s="25"/>
      <c r="W35" s="22"/>
      <c r="X35" s="25"/>
      <c r="AA35" s="22"/>
      <c r="AB35" s="25"/>
      <c r="AE35" s="22"/>
      <c r="AF35" s="25"/>
      <c r="AI35" s="22"/>
      <c r="AJ35" s="25"/>
      <c r="AM35" s="22"/>
      <c r="AN35" s="25"/>
      <c r="AQ35" s="22"/>
      <c r="AR35" s="41"/>
      <c r="AT35" s="26">
        <f t="shared" si="0"/>
        <v>0</v>
      </c>
      <c r="AU35" s="26">
        <f t="shared" si="0"/>
        <v>0</v>
      </c>
      <c r="AV35" s="27">
        <f t="shared" si="0"/>
        <v>0</v>
      </c>
    </row>
    <row r="36" spans="2:48" s="21" customFormat="1" x14ac:dyDescent="0.3">
      <c r="B36" s="21" t="s">
        <v>51</v>
      </c>
      <c r="D36" s="21">
        <v>125.86</v>
      </c>
      <c r="F36" s="29"/>
      <c r="G36" s="34"/>
      <c r="H36" s="25"/>
      <c r="K36" s="22"/>
      <c r="L36" s="25"/>
      <c r="O36" s="22"/>
      <c r="P36" s="25"/>
      <c r="R36" s="21">
        <v>1</v>
      </c>
      <c r="S36" s="22">
        <v>7000</v>
      </c>
      <c r="T36" s="25">
        <f>($D$36*R36)+(S36*$D$11)</f>
        <v>206.22</v>
      </c>
      <c r="W36" s="22"/>
      <c r="X36" s="25"/>
      <c r="AA36" s="22"/>
      <c r="AB36" s="25"/>
      <c r="AE36" s="22"/>
      <c r="AF36" s="25"/>
      <c r="AI36" s="22"/>
      <c r="AJ36" s="25"/>
      <c r="AM36" s="22"/>
      <c r="AN36" s="25"/>
      <c r="AQ36" s="22"/>
      <c r="AR36" s="41"/>
      <c r="AT36" s="26">
        <f t="shared" si="0"/>
        <v>1</v>
      </c>
      <c r="AU36" s="26">
        <f t="shared" si="0"/>
        <v>7000</v>
      </c>
      <c r="AV36" s="27">
        <f t="shared" si="0"/>
        <v>206.22</v>
      </c>
    </row>
    <row r="37" spans="2:48" s="21" customFormat="1" x14ac:dyDescent="0.3">
      <c r="B37" s="21" t="s">
        <v>21</v>
      </c>
      <c r="D37" s="21">
        <v>125.86</v>
      </c>
      <c r="F37" s="24">
        <v>1</v>
      </c>
      <c r="G37" s="30">
        <v>231000</v>
      </c>
      <c r="H37" s="25">
        <f>($D$37*F37)+(G37*$D$11)</f>
        <v>2777.7400000000002</v>
      </c>
      <c r="J37" s="21">
        <v>1</v>
      </c>
      <c r="K37" s="22">
        <v>74000</v>
      </c>
      <c r="L37" s="25">
        <f>($D$37*J37)+(K37*$D$11)</f>
        <v>975.38000000000011</v>
      </c>
      <c r="O37" s="22"/>
      <c r="P37" s="25">
        <f>($D$37*N37)+(O37*$D$11)</f>
        <v>0</v>
      </c>
      <c r="R37" s="21">
        <v>1</v>
      </c>
      <c r="S37" s="22">
        <v>40000</v>
      </c>
      <c r="T37" s="25">
        <f>($D$37*R37)+(S37*$D$11)</f>
        <v>585.06000000000006</v>
      </c>
      <c r="W37" s="22"/>
      <c r="X37" s="25">
        <f>($D$37*V37)+(W37*$D$11)</f>
        <v>0</v>
      </c>
      <c r="AA37" s="22"/>
      <c r="AB37" s="25">
        <f>($D$37*Z37)+(AA37*$D$11)</f>
        <v>0</v>
      </c>
      <c r="AE37" s="22"/>
      <c r="AF37" s="25">
        <f>($D$37*AD37)+(AE37*$D$11)</f>
        <v>0</v>
      </c>
      <c r="AI37" s="22"/>
      <c r="AJ37" s="25">
        <f>($D$37*AH37)+(AI37*$D$11)</f>
        <v>0</v>
      </c>
      <c r="AM37" s="22"/>
      <c r="AN37" s="25">
        <f>($D$37*AL37)+(AM37*$D$11)</f>
        <v>0</v>
      </c>
      <c r="AP37" s="21">
        <v>2</v>
      </c>
      <c r="AQ37" s="22">
        <v>656000</v>
      </c>
      <c r="AR37" s="41">
        <f>($D$37*AP37)+(AQ37*$D$11)</f>
        <v>7782.6</v>
      </c>
      <c r="AT37" s="26">
        <f t="shared" si="0"/>
        <v>5</v>
      </c>
      <c r="AU37" s="26">
        <f t="shared" si="0"/>
        <v>1001000</v>
      </c>
      <c r="AV37" s="27">
        <f t="shared" si="0"/>
        <v>12120.78</v>
      </c>
    </row>
    <row r="38" spans="2:48" s="21" customFormat="1" x14ac:dyDescent="0.3">
      <c r="B38" s="21" t="s">
        <v>22</v>
      </c>
      <c r="D38" s="21">
        <v>125.86</v>
      </c>
      <c r="F38" s="24">
        <v>2</v>
      </c>
      <c r="G38" s="30">
        <v>51890</v>
      </c>
      <c r="H38" s="25">
        <f>($D$38*F38)+(G38*$D$11)</f>
        <v>847.41720000000009</v>
      </c>
      <c r="K38" s="22"/>
      <c r="L38" s="25">
        <f>($D$38*J38)+(K38*$D$11)</f>
        <v>0</v>
      </c>
      <c r="O38" s="22"/>
      <c r="P38" s="25">
        <f>($D$38*N38)+(O38*$D$11)</f>
        <v>0</v>
      </c>
      <c r="S38" s="22"/>
      <c r="T38" s="25">
        <f>($D$38*R38)+(S38*$D$11)</f>
        <v>0</v>
      </c>
      <c r="W38" s="22"/>
      <c r="X38" s="25">
        <f>($D$38*V38)+(W38*$D$11)</f>
        <v>0</v>
      </c>
      <c r="AA38" s="22"/>
      <c r="AB38" s="25">
        <f>($D$38*Z38)+(AA38*$D$11)</f>
        <v>0</v>
      </c>
      <c r="AE38" s="22"/>
      <c r="AF38" s="25">
        <f>($D$38*AD38)+(AE38*$D$11)</f>
        <v>0</v>
      </c>
      <c r="AI38" s="22"/>
      <c r="AJ38" s="25">
        <f>($D$38*AH38)+(AI38*$D$11)</f>
        <v>0</v>
      </c>
      <c r="AM38" s="22"/>
      <c r="AN38" s="25">
        <f>($D$38*AL38)+(AM38*$D$11)</f>
        <v>0</v>
      </c>
      <c r="AQ38" s="22"/>
      <c r="AR38" s="41">
        <f>($D$38*AP38)+(AQ38*$D$11)</f>
        <v>0</v>
      </c>
      <c r="AT38" s="26">
        <f t="shared" si="0"/>
        <v>2</v>
      </c>
      <c r="AU38" s="26">
        <f t="shared" si="0"/>
        <v>51890</v>
      </c>
      <c r="AV38" s="27">
        <f t="shared" si="0"/>
        <v>847.41720000000009</v>
      </c>
    </row>
    <row r="39" spans="2:48" s="21" customFormat="1" x14ac:dyDescent="0.3">
      <c r="F39" s="29"/>
      <c r="G39" s="34"/>
      <c r="H39" s="25"/>
      <c r="K39" s="22"/>
      <c r="L39" s="25"/>
      <c r="O39" s="22"/>
      <c r="P39" s="25"/>
      <c r="S39" s="22"/>
      <c r="T39" s="25"/>
      <c r="W39" s="22"/>
      <c r="X39" s="25"/>
      <c r="AA39" s="22"/>
      <c r="AB39" s="25"/>
      <c r="AE39" s="22"/>
      <c r="AF39" s="25"/>
      <c r="AI39" s="22"/>
      <c r="AJ39" s="25"/>
      <c r="AM39" s="22"/>
      <c r="AN39" s="25"/>
      <c r="AQ39" s="22"/>
      <c r="AR39" s="41"/>
      <c r="AT39" s="26">
        <f t="shared" si="0"/>
        <v>0</v>
      </c>
      <c r="AU39" s="26">
        <f t="shared" si="0"/>
        <v>0</v>
      </c>
      <c r="AV39" s="27">
        <f t="shared" si="0"/>
        <v>0</v>
      </c>
    </row>
    <row r="40" spans="2:48" s="21" customFormat="1" x14ac:dyDescent="0.3">
      <c r="B40" s="21" t="s">
        <v>23</v>
      </c>
      <c r="D40" s="21">
        <f>188.79</f>
        <v>188.79</v>
      </c>
      <c r="F40" s="24">
        <v>1</v>
      </c>
      <c r="G40" s="30">
        <v>99000</v>
      </c>
      <c r="H40" s="25">
        <f>($D$40*F40)+(G40*$D$11)</f>
        <v>1325.31</v>
      </c>
      <c r="K40" s="22"/>
      <c r="L40" s="25">
        <f>($D$40*J40)+(K40*$D$11)</f>
        <v>0</v>
      </c>
      <c r="O40" s="22"/>
      <c r="P40" s="25">
        <f>($D$40*N40)+(O40*$D$11)</f>
        <v>0</v>
      </c>
      <c r="R40" s="21">
        <v>1</v>
      </c>
      <c r="S40" s="22">
        <v>84000</v>
      </c>
      <c r="T40" s="25">
        <f>($D$40*R40)+(S40*$D$11)</f>
        <v>1153.1100000000001</v>
      </c>
      <c r="W40" s="22"/>
      <c r="X40" s="25">
        <f>($D$40*V40)+(W40*$D$11)</f>
        <v>0</v>
      </c>
      <c r="AA40" s="22"/>
      <c r="AB40" s="25">
        <f>($D$40*Z40)+(AA40*$D$11)</f>
        <v>0</v>
      </c>
      <c r="AE40" s="22"/>
      <c r="AF40" s="25">
        <f>($D$40*AD40)+(AE40*$D$11)</f>
        <v>0</v>
      </c>
      <c r="AI40" s="22"/>
      <c r="AJ40" s="25">
        <f>($D$40*AH40)+(AI40*$D$11)</f>
        <v>0</v>
      </c>
      <c r="AM40" s="22"/>
      <c r="AN40" s="25">
        <f>($D$40*AL40)+(AM40*$D$11)</f>
        <v>0</v>
      </c>
      <c r="AP40" s="21">
        <v>1</v>
      </c>
      <c r="AQ40" s="22">
        <v>114000</v>
      </c>
      <c r="AR40" s="41">
        <f>($D$40*AP40)+(AQ40*$D$11)</f>
        <v>1497.51</v>
      </c>
      <c r="AT40" s="26">
        <f t="shared" si="0"/>
        <v>3</v>
      </c>
      <c r="AU40" s="26">
        <f t="shared" si="0"/>
        <v>297000</v>
      </c>
      <c r="AV40" s="27">
        <f t="shared" si="0"/>
        <v>3975.9300000000003</v>
      </c>
    </row>
    <row r="41" spans="2:48" s="21" customFormat="1" x14ac:dyDescent="0.3">
      <c r="B41" s="21" t="s">
        <v>38</v>
      </c>
      <c r="D41" s="21">
        <f>D34*84</f>
        <v>755.16</v>
      </c>
      <c r="F41" s="24"/>
      <c r="G41" s="30"/>
      <c r="H41" s="25"/>
      <c r="K41" s="22"/>
      <c r="L41" s="25"/>
      <c r="O41" s="22"/>
      <c r="P41" s="25"/>
      <c r="S41" s="22"/>
      <c r="T41" s="25"/>
      <c r="V41" s="21">
        <v>1</v>
      </c>
      <c r="W41" s="22">
        <v>61000</v>
      </c>
      <c r="X41" s="25">
        <f>($D$41*V41)+(W41*$D$11)</f>
        <v>1455.44</v>
      </c>
      <c r="AA41" s="22"/>
      <c r="AB41" s="25">
        <f>($D$41*Z41)+(AA41*$D$11)</f>
        <v>0</v>
      </c>
      <c r="AE41" s="22"/>
      <c r="AF41" s="25">
        <f>($D$41*AD41)+(AE41*$D$11)</f>
        <v>0</v>
      </c>
      <c r="AI41" s="22"/>
      <c r="AJ41" s="25">
        <f>($D$41*AH41)+(AI41*$D$11)</f>
        <v>0</v>
      </c>
      <c r="AM41" s="22"/>
      <c r="AN41" s="25">
        <f>($D$41*AL41)+(AM41*$D$11)</f>
        <v>0</v>
      </c>
      <c r="AQ41" s="22"/>
      <c r="AR41" s="41">
        <f>($D$41*AP41)+(AQ41*$D$11)</f>
        <v>0</v>
      </c>
      <c r="AT41" s="26">
        <f t="shared" si="0"/>
        <v>1</v>
      </c>
      <c r="AU41" s="26">
        <f t="shared" si="0"/>
        <v>61000</v>
      </c>
      <c r="AV41" s="27">
        <f t="shared" si="0"/>
        <v>1455.44</v>
      </c>
    </row>
    <row r="42" spans="2:48" s="21" customFormat="1" x14ac:dyDescent="0.3">
      <c r="B42" s="21" t="s">
        <v>61</v>
      </c>
      <c r="D42" s="21">
        <v>188.79</v>
      </c>
      <c r="F42" s="24"/>
      <c r="G42" s="30"/>
      <c r="H42" s="25"/>
      <c r="K42" s="22"/>
      <c r="L42" s="25"/>
      <c r="N42" s="21">
        <v>1</v>
      </c>
      <c r="O42" s="22"/>
      <c r="P42" s="25">
        <f>($D$42*N42)+(O42*$D$11)</f>
        <v>188.79</v>
      </c>
      <c r="S42" s="22"/>
      <c r="T42" s="25"/>
      <c r="W42" s="22"/>
      <c r="AA42" s="22"/>
      <c r="AE42" s="22"/>
      <c r="AI42" s="22"/>
      <c r="AM42" s="22"/>
      <c r="AQ42" s="22"/>
      <c r="AR42" s="38"/>
      <c r="AT42" s="26">
        <f t="shared" si="0"/>
        <v>1</v>
      </c>
      <c r="AU42" s="26">
        <f t="shared" si="0"/>
        <v>0</v>
      </c>
      <c r="AV42" s="27">
        <f t="shared" si="0"/>
        <v>188.79</v>
      </c>
    </row>
    <row r="43" spans="2:48" s="21" customFormat="1" x14ac:dyDescent="0.3">
      <c r="F43" s="24"/>
      <c r="G43" s="30"/>
      <c r="H43" s="25"/>
      <c r="K43" s="22"/>
      <c r="L43" s="25"/>
      <c r="O43" s="22"/>
      <c r="P43" s="25"/>
      <c r="S43" s="22"/>
      <c r="T43" s="25"/>
      <c r="W43" s="22"/>
      <c r="AA43" s="22"/>
      <c r="AE43" s="22"/>
      <c r="AI43" s="22"/>
      <c r="AM43" s="22"/>
      <c r="AQ43" s="22"/>
      <c r="AR43" s="38"/>
      <c r="AT43" s="26">
        <f t="shared" si="0"/>
        <v>0</v>
      </c>
      <c r="AU43" s="26">
        <f t="shared" si="0"/>
        <v>0</v>
      </c>
      <c r="AV43" s="27">
        <f t="shared" si="0"/>
        <v>0</v>
      </c>
    </row>
    <row r="44" spans="2:48" s="21" customFormat="1" x14ac:dyDescent="0.3">
      <c r="F44" s="24"/>
      <c r="G44" s="30"/>
      <c r="H44" s="25"/>
      <c r="K44" s="22"/>
      <c r="L44" s="25"/>
      <c r="O44" s="22"/>
      <c r="P44" s="25"/>
      <c r="S44" s="22"/>
      <c r="T44" s="25"/>
      <c r="W44" s="22"/>
      <c r="AA44" s="22"/>
      <c r="AE44" s="22"/>
      <c r="AI44" s="22"/>
      <c r="AM44" s="22"/>
      <c r="AQ44" s="22"/>
      <c r="AR44" s="38"/>
      <c r="AT44" s="26">
        <f t="shared" si="0"/>
        <v>0</v>
      </c>
      <c r="AU44" s="26">
        <f t="shared" si="0"/>
        <v>0</v>
      </c>
      <c r="AV44" s="27">
        <f t="shared" si="0"/>
        <v>0</v>
      </c>
    </row>
    <row r="45" spans="2:48" s="21" customFormat="1" x14ac:dyDescent="0.3">
      <c r="B45" s="21" t="s">
        <v>39</v>
      </c>
      <c r="D45" s="21">
        <v>4.5199999999999997E-3</v>
      </c>
      <c r="F45" s="24"/>
      <c r="G45" s="30"/>
      <c r="H45" s="25"/>
      <c r="K45" s="22"/>
      <c r="L45" s="25"/>
      <c r="O45" s="22"/>
      <c r="P45" s="25"/>
      <c r="S45" s="22"/>
      <c r="T45" s="25"/>
      <c r="V45" s="21">
        <v>1</v>
      </c>
      <c r="W45" s="22">
        <v>5089000</v>
      </c>
      <c r="X45" s="35">
        <f>W45*D45</f>
        <v>23002.28</v>
      </c>
      <c r="AA45" s="22"/>
      <c r="AB45" s="35">
        <f>AA45*H45</f>
        <v>0</v>
      </c>
      <c r="AE45" s="22"/>
      <c r="AF45" s="35">
        <f>AE45*L45</f>
        <v>0</v>
      </c>
      <c r="AI45" s="22"/>
      <c r="AJ45" s="35">
        <f>AI45*P45</f>
        <v>0</v>
      </c>
      <c r="AM45" s="22"/>
      <c r="AN45" s="35">
        <f>AM45*T45</f>
        <v>0</v>
      </c>
      <c r="AQ45" s="22"/>
      <c r="AR45" s="42">
        <f>AQ45*X45</f>
        <v>0</v>
      </c>
      <c r="AT45" s="26">
        <f>F45+J45+N45+R45+V45+Z45+AD45+AH45+AL45+AP45</f>
        <v>1</v>
      </c>
      <c r="AU45" s="26">
        <f>G45+K45+O45+S45+W45+AA45+AE45+AI45+AM45+AQ45</f>
        <v>5089000</v>
      </c>
      <c r="AV45" s="27">
        <f t="shared" si="0"/>
        <v>23002.28</v>
      </c>
    </row>
    <row r="46" spans="2:48" s="21" customFormat="1" x14ac:dyDescent="0.3">
      <c r="B46" s="21" t="s">
        <v>40</v>
      </c>
      <c r="D46" s="21">
        <v>188.79</v>
      </c>
      <c r="F46" s="24"/>
      <c r="G46" s="30"/>
      <c r="H46" s="25"/>
      <c r="K46" s="22"/>
      <c r="L46" s="25"/>
      <c r="O46" s="22"/>
      <c r="P46" s="25"/>
      <c r="S46" s="22"/>
      <c r="T46" s="25"/>
      <c r="V46" s="21">
        <v>1</v>
      </c>
      <c r="W46" s="22"/>
      <c r="X46" s="25">
        <f>($D$46*V46)+(W46*$D$11)</f>
        <v>188.79</v>
      </c>
      <c r="AA46" s="22"/>
      <c r="AB46" s="25">
        <f>($D$46*Z46)+(AA46*$D$11)</f>
        <v>0</v>
      </c>
      <c r="AE46" s="22"/>
      <c r="AF46" s="25">
        <f>($D$46*AD46)+(AE46*$D$11)</f>
        <v>0</v>
      </c>
      <c r="AI46" s="22"/>
      <c r="AJ46" s="25">
        <f>($D$46*AH46)+(AI46*$D$11)</f>
        <v>0</v>
      </c>
      <c r="AM46" s="22"/>
      <c r="AN46" s="25">
        <f>($D$46*AL46)+(AM46*$D$11)</f>
        <v>0</v>
      </c>
      <c r="AQ46" s="22"/>
      <c r="AR46" s="41">
        <f>($D$46*AP46)+(AQ46*$D$11)</f>
        <v>0</v>
      </c>
      <c r="AT46" s="26">
        <f t="shared" si="0"/>
        <v>1</v>
      </c>
      <c r="AU46" s="26">
        <f t="shared" si="0"/>
        <v>0</v>
      </c>
      <c r="AV46" s="27">
        <f t="shared" si="0"/>
        <v>188.79</v>
      </c>
    </row>
    <row r="47" spans="2:48" s="21" customFormat="1" x14ac:dyDescent="0.3">
      <c r="B47" s="21" t="s">
        <v>41</v>
      </c>
      <c r="F47" s="24"/>
      <c r="G47" s="30"/>
      <c r="H47" s="25"/>
      <c r="K47" s="22"/>
      <c r="L47" s="25"/>
      <c r="O47" s="22"/>
      <c r="P47" s="25"/>
      <c r="S47" s="22"/>
      <c r="T47" s="25"/>
      <c r="V47" s="21">
        <v>1</v>
      </c>
      <c r="W47" s="22"/>
      <c r="AA47" s="22"/>
      <c r="AE47" s="22"/>
      <c r="AI47" s="22"/>
      <c r="AM47" s="22"/>
      <c r="AQ47" s="22"/>
      <c r="AR47" s="38"/>
      <c r="AT47" s="26">
        <f t="shared" si="0"/>
        <v>1</v>
      </c>
      <c r="AU47" s="26">
        <f t="shared" si="0"/>
        <v>0</v>
      </c>
      <c r="AV47" s="27">
        <f t="shared" si="0"/>
        <v>0</v>
      </c>
    </row>
    <row r="48" spans="2:48" s="21" customFormat="1" x14ac:dyDescent="0.3">
      <c r="B48" s="21" t="s">
        <v>2</v>
      </c>
      <c r="D48" s="21">
        <v>4.5199999999999997E-3</v>
      </c>
      <c r="F48" s="24"/>
      <c r="G48" s="30"/>
      <c r="H48" s="25"/>
      <c r="K48" s="22"/>
      <c r="L48" s="25"/>
      <c r="O48" s="22"/>
      <c r="P48" s="25"/>
      <c r="S48" s="22"/>
      <c r="T48" s="25"/>
      <c r="W48" s="22"/>
      <c r="AA48" s="22"/>
      <c r="AE48" s="22"/>
      <c r="AI48" s="22"/>
      <c r="AL48" s="21">
        <v>1</v>
      </c>
      <c r="AM48" s="22">
        <v>158900</v>
      </c>
      <c r="AN48" s="35">
        <f>AM48*D48</f>
        <v>718.22799999999995</v>
      </c>
      <c r="AQ48" s="22"/>
      <c r="AT48" s="26">
        <f t="shared" ref="AT48:AV51" si="1">F48+J48+N48+R48+V48+Z48+AD48+AH48+AL48+AP48</f>
        <v>1</v>
      </c>
      <c r="AU48" s="26">
        <f t="shared" si="1"/>
        <v>158900</v>
      </c>
      <c r="AV48" s="27">
        <f t="shared" si="1"/>
        <v>718.22799999999995</v>
      </c>
    </row>
    <row r="49" spans="1:48" s="21" customFormat="1" x14ac:dyDescent="0.3">
      <c r="F49" s="24"/>
      <c r="G49" s="30"/>
      <c r="H49" s="25"/>
      <c r="K49" s="22"/>
      <c r="L49" s="25"/>
      <c r="O49" s="22"/>
      <c r="P49" s="25"/>
      <c r="S49" s="22"/>
      <c r="T49" s="25"/>
      <c r="W49" s="22"/>
      <c r="AA49" s="22"/>
      <c r="AE49" s="22"/>
      <c r="AI49" s="22"/>
      <c r="AM49" s="22"/>
      <c r="AQ49" s="22"/>
      <c r="AT49" s="26">
        <f t="shared" si="1"/>
        <v>0</v>
      </c>
      <c r="AU49" s="26">
        <f t="shared" si="1"/>
        <v>0</v>
      </c>
      <c r="AV49" s="27">
        <f t="shared" si="1"/>
        <v>0</v>
      </c>
    </row>
    <row r="50" spans="1:48" s="21" customFormat="1" x14ac:dyDescent="0.3">
      <c r="F50" s="24"/>
      <c r="G50" s="30"/>
      <c r="H50" s="25"/>
      <c r="K50" s="22"/>
      <c r="L50" s="25"/>
      <c r="O50" s="22"/>
      <c r="P50" s="25"/>
      <c r="S50" s="22"/>
      <c r="T50" s="25"/>
      <c r="W50" s="22"/>
      <c r="AA50" s="22"/>
      <c r="AI50" s="22"/>
      <c r="AM50" s="22"/>
      <c r="AQ50" s="22"/>
      <c r="AT50" s="26">
        <f t="shared" si="1"/>
        <v>0</v>
      </c>
      <c r="AU50" s="26">
        <f t="shared" si="1"/>
        <v>0</v>
      </c>
      <c r="AV50" s="27">
        <f t="shared" si="1"/>
        <v>0</v>
      </c>
    </row>
    <row r="51" spans="1:48" s="21" customFormat="1" x14ac:dyDescent="0.3">
      <c r="H51" s="25"/>
      <c r="K51" s="22"/>
      <c r="L51" s="25"/>
      <c r="O51" s="22"/>
      <c r="P51" s="25"/>
      <c r="S51" s="22"/>
      <c r="T51" s="25"/>
      <c r="W51" s="22"/>
      <c r="AA51" s="22"/>
      <c r="AI51" s="22"/>
      <c r="AM51" s="22"/>
      <c r="AQ51" s="22"/>
      <c r="AT51" s="26">
        <f t="shared" si="1"/>
        <v>0</v>
      </c>
      <c r="AU51" s="26">
        <f t="shared" si="1"/>
        <v>0</v>
      </c>
      <c r="AV51" s="27">
        <f t="shared" si="1"/>
        <v>0</v>
      </c>
    </row>
    <row r="52" spans="1:48" s="21" customFormat="1" x14ac:dyDescent="0.3">
      <c r="B52" s="21" t="s">
        <v>24</v>
      </c>
      <c r="H52" s="25"/>
      <c r="K52" s="22"/>
      <c r="L52" s="25"/>
      <c r="O52" s="22"/>
      <c r="P52" s="25"/>
      <c r="S52" s="22"/>
      <c r="T52" s="25"/>
      <c r="W52" s="22"/>
      <c r="AA52" s="22"/>
      <c r="AI52" s="22"/>
      <c r="AM52" s="22"/>
      <c r="AQ52" s="22"/>
    </row>
    <row r="53" spans="1:48" s="21" customFormat="1" x14ac:dyDescent="0.3">
      <c r="H53" s="25"/>
      <c r="K53" s="22"/>
      <c r="L53" s="25"/>
      <c r="O53" s="22"/>
      <c r="S53" s="22"/>
      <c r="W53" s="22"/>
      <c r="AA53" s="22"/>
      <c r="AI53" s="22"/>
      <c r="AM53" s="22"/>
      <c r="AQ53" s="22"/>
    </row>
    <row r="54" spans="1:48" s="21" customFormat="1" x14ac:dyDescent="0.3">
      <c r="F54" s="39">
        <f>SUM(F13:F53)</f>
        <v>3899</v>
      </c>
      <c r="G54" s="39">
        <f>SUM(G13:G53)</f>
        <v>12356130</v>
      </c>
      <c r="H54" s="25">
        <f>SUM(H13:H51)</f>
        <v>180019.8824</v>
      </c>
      <c r="J54" s="22">
        <f>SUM(J12:J53)</f>
        <v>1942</v>
      </c>
      <c r="K54" s="22">
        <f>SUM(K12:K53)</f>
        <v>5502910</v>
      </c>
      <c r="L54" s="25">
        <f>SUM(L13:L53)</f>
        <v>80999.68680000001</v>
      </c>
      <c r="N54" s="22">
        <f>SUM(N12:N53)</f>
        <v>1986</v>
      </c>
      <c r="O54" s="22">
        <f>SUM(O12:O53)</f>
        <v>6835140</v>
      </c>
      <c r="P54" s="25">
        <f>SUM(P13:P53)</f>
        <v>97854.427200000006</v>
      </c>
      <c r="R54" s="22">
        <f>SUM(R12:R53)</f>
        <v>2499</v>
      </c>
      <c r="S54" s="22">
        <f>SUM(S12:S53)</f>
        <v>7204910</v>
      </c>
      <c r="T54" s="25">
        <f>SUM(T13:T53)</f>
        <v>106081.89680000002</v>
      </c>
      <c r="V54" s="22">
        <f>SUM(V12:V53)</f>
        <v>1672</v>
      </c>
      <c r="W54" s="22">
        <f>SUM(W12:W53)</f>
        <v>11008470</v>
      </c>
      <c r="X54" s="25">
        <f>SUM(X13:X53)</f>
        <v>107508.39560000002</v>
      </c>
      <c r="Z54" s="22">
        <f>SUM(Z12:Z53)</f>
        <v>401</v>
      </c>
      <c r="AA54" s="22">
        <f>SUM(AA12:AA53)</f>
        <v>1249930</v>
      </c>
      <c r="AB54" s="25">
        <f>SUM(AB13:AB53)</f>
        <v>18116.0164</v>
      </c>
      <c r="AD54" s="22">
        <f>SUM(AD12:AD53)</f>
        <v>668</v>
      </c>
      <c r="AE54" s="22">
        <f>SUM(AE12:AE53)</f>
        <v>1734490</v>
      </c>
      <c r="AF54" s="25">
        <f>SUM(AF13:AF53)</f>
        <v>26113.2552</v>
      </c>
      <c r="AH54" s="22">
        <f>SUM(AH12:AH53)</f>
        <v>909</v>
      </c>
      <c r="AI54" s="22">
        <f>SUM(AI12:AI53)</f>
        <v>2758360</v>
      </c>
      <c r="AJ54" s="25">
        <f>SUM(AJ13:AJ53)</f>
        <v>40175.932800000002</v>
      </c>
      <c r="AL54" s="22">
        <f>SUM(AL12:AL53)</f>
        <v>403</v>
      </c>
      <c r="AM54" s="22">
        <f>SUM(AM12:AM53)</f>
        <v>1292990</v>
      </c>
      <c r="AN54" s="25">
        <f>SUM(AN13:AN53)</f>
        <v>17409.101199999997</v>
      </c>
      <c r="AP54" s="22">
        <f>SUM(AP12:AP53)</f>
        <v>2280</v>
      </c>
      <c r="AQ54" s="22">
        <f>SUM(AQ12:AQ53)</f>
        <v>7496665</v>
      </c>
      <c r="AR54" s="25">
        <f>SUM(AR13:AR53)</f>
        <v>107409.4142</v>
      </c>
      <c r="AT54" s="26">
        <f>SUM(AT13:AT52)</f>
        <v>16659</v>
      </c>
      <c r="AU54" s="26">
        <f>SUM(AU13:AU52)</f>
        <v>57439995</v>
      </c>
      <c r="AV54" s="26">
        <f>SUM(AV13:AV52)</f>
        <v>781688.00860000029</v>
      </c>
    </row>
    <row r="55" spans="1:48" s="21" customFormat="1" x14ac:dyDescent="0.3">
      <c r="K55" s="22"/>
      <c r="L55" s="25"/>
      <c r="O55" s="22"/>
      <c r="S55" s="22"/>
      <c r="W55" s="22"/>
      <c r="AA55" s="22"/>
      <c r="AI55" s="22"/>
      <c r="AM55" s="22"/>
      <c r="AQ55" s="22"/>
      <c r="AT55" s="26">
        <f>F54+J54+N54+R54+V54+AD54+AH54+AL54+AP54+Z54</f>
        <v>16659</v>
      </c>
      <c r="AU55" s="26">
        <f>G54+K54+O54+S54+W54+AE54+AI54+AM54+AQ54+AA54</f>
        <v>57439995</v>
      </c>
      <c r="AV55" s="26">
        <f>H54+L54+P54+T54+X54+AF54+AJ54+AN54+AR54+AB54</f>
        <v>781688.00860000006</v>
      </c>
    </row>
    <row r="56" spans="1:48" s="21" customFormat="1" x14ac:dyDescent="0.3">
      <c r="K56" s="22"/>
      <c r="O56" s="22"/>
      <c r="S56" s="22"/>
      <c r="W56" s="22"/>
      <c r="AA56" s="22"/>
      <c r="AI56" s="22"/>
      <c r="AM56" s="22"/>
      <c r="AQ56" s="22"/>
      <c r="AT56" s="26">
        <f>AT54-AT55</f>
        <v>0</v>
      </c>
      <c r="AU56" s="26">
        <f>AU54-AU55</f>
        <v>0</v>
      </c>
      <c r="AV56" s="26">
        <f>AV54-AV55</f>
        <v>0</v>
      </c>
    </row>
    <row r="57" spans="1:48" s="21" customFormat="1" x14ac:dyDescent="0.3">
      <c r="K57" s="22"/>
      <c r="O57" s="22"/>
      <c r="S57" s="22"/>
      <c r="W57" s="22"/>
      <c r="AA57" s="22"/>
      <c r="AI57" s="22"/>
      <c r="AM57" s="22"/>
      <c r="AQ57" s="22"/>
    </row>
    <row r="58" spans="1:48" s="21" customFormat="1" x14ac:dyDescent="0.3">
      <c r="A58" s="21" t="s">
        <v>8</v>
      </c>
      <c r="K58" s="22"/>
      <c r="O58" s="22"/>
      <c r="S58" s="22"/>
      <c r="W58" s="22"/>
      <c r="AA58" s="22"/>
      <c r="AI58" s="22"/>
      <c r="AM58" s="22"/>
      <c r="AQ58" s="22"/>
    </row>
    <row r="59" spans="1:48" s="21" customFormat="1" x14ac:dyDescent="0.3">
      <c r="B59" s="21" t="s">
        <v>29</v>
      </c>
      <c r="F59" s="21">
        <f>F61-F60</f>
        <v>600</v>
      </c>
      <c r="J59" s="21" t="s">
        <v>42</v>
      </c>
      <c r="K59" s="22"/>
      <c r="N59" s="21">
        <f>N61-N60</f>
        <v>498</v>
      </c>
      <c r="O59" s="22"/>
      <c r="R59" s="21">
        <f>R61-R60</f>
        <v>50</v>
      </c>
      <c r="S59" s="22"/>
      <c r="V59" s="21">
        <f>V61-V60</f>
        <v>101</v>
      </c>
      <c r="W59" s="22"/>
      <c r="Z59" s="21">
        <f>Z61-Z60</f>
        <v>67</v>
      </c>
      <c r="AA59" s="22"/>
      <c r="AD59" s="21" t="s">
        <v>42</v>
      </c>
      <c r="AH59" s="21">
        <f>AH61-AH60</f>
        <v>5</v>
      </c>
      <c r="AI59" s="22"/>
      <c r="AL59" s="22">
        <f>AL61-AL60</f>
        <v>230</v>
      </c>
      <c r="AM59" s="22"/>
      <c r="AP59" s="22">
        <f>AP61-AP60</f>
        <v>732</v>
      </c>
      <c r="AQ59" s="22"/>
      <c r="AU59" s="21">
        <f>SUM(F59:AT59)</f>
        <v>2283</v>
      </c>
    </row>
    <row r="60" spans="1:48" s="21" customFormat="1" x14ac:dyDescent="0.3">
      <c r="B60" s="21" t="s">
        <v>30</v>
      </c>
      <c r="F60" s="21">
        <v>2</v>
      </c>
      <c r="K60" s="22"/>
      <c r="N60" s="21">
        <v>12</v>
      </c>
      <c r="O60" s="22"/>
      <c r="S60" s="22"/>
      <c r="V60" s="21">
        <v>4</v>
      </c>
      <c r="W60" s="22"/>
      <c r="AA60" s="22"/>
      <c r="AI60" s="22"/>
      <c r="AL60" s="22">
        <v>2</v>
      </c>
      <c r="AM60" s="22"/>
      <c r="AP60" s="22">
        <v>2</v>
      </c>
      <c r="AQ60" s="22"/>
      <c r="AU60" s="21">
        <f t="shared" ref="AU60" si="2">SUM(F60:AT60)</f>
        <v>22</v>
      </c>
    </row>
    <row r="61" spans="1:48" s="21" customFormat="1" x14ac:dyDescent="0.3">
      <c r="B61" s="21" t="s">
        <v>28</v>
      </c>
      <c r="F61" s="21">
        <v>602</v>
      </c>
      <c r="K61" s="22"/>
      <c r="N61" s="21">
        <v>510</v>
      </c>
      <c r="O61" s="22"/>
      <c r="R61" s="21">
        <v>50</v>
      </c>
      <c r="S61" s="22"/>
      <c r="V61" s="21">
        <v>105</v>
      </c>
      <c r="W61" s="22"/>
      <c r="Z61" s="21">
        <v>67</v>
      </c>
      <c r="AA61" s="22"/>
      <c r="AH61" s="21">
        <v>5</v>
      </c>
      <c r="AI61" s="22"/>
      <c r="AL61" s="22">
        <v>232</v>
      </c>
      <c r="AM61" s="22"/>
      <c r="AP61" s="22">
        <v>734</v>
      </c>
      <c r="AQ61" s="22"/>
      <c r="AU61" s="21">
        <f>SUM(F61:AT61)</f>
        <v>2305</v>
      </c>
    </row>
    <row r="62" spans="1:48" s="21" customFormat="1" x14ac:dyDescent="0.3">
      <c r="K62" s="22"/>
      <c r="O62" s="22"/>
      <c r="S62" s="22"/>
      <c r="V62" s="21" t="s">
        <v>73</v>
      </c>
      <c r="W62" s="22"/>
      <c r="AA62" s="22"/>
      <c r="AI62" s="22"/>
      <c r="AM62" s="22"/>
      <c r="AQ62" s="22"/>
    </row>
    <row r="63" spans="1:48" s="21" customFormat="1" x14ac:dyDescent="0.3">
      <c r="K63" s="22"/>
      <c r="O63" s="22"/>
      <c r="S63" s="22"/>
      <c r="W63" s="22"/>
      <c r="AA63" s="22"/>
      <c r="AI63" s="22"/>
      <c r="AM63" s="22"/>
      <c r="AQ63" s="22"/>
    </row>
    <row r="64" spans="1:48" s="21" customFormat="1" x14ac:dyDescent="0.3">
      <c r="A64" s="21" t="s">
        <v>9</v>
      </c>
      <c r="G64" s="21">
        <v>3690</v>
      </c>
      <c r="K64" s="22"/>
      <c r="O64" s="36">
        <v>1670</v>
      </c>
      <c r="S64" s="22">
        <v>136800</v>
      </c>
      <c r="W64" s="22" t="s">
        <v>42</v>
      </c>
      <c r="AA64" s="22">
        <v>37680</v>
      </c>
      <c r="AI64" s="22">
        <v>0</v>
      </c>
      <c r="AM64" s="22"/>
      <c r="AQ64" s="22">
        <v>5860</v>
      </c>
      <c r="AU64" s="21">
        <f>SUM(F64:AT64)</f>
        <v>185700</v>
      </c>
    </row>
    <row r="65" spans="1:43" s="21" customFormat="1" x14ac:dyDescent="0.3">
      <c r="K65" s="22"/>
      <c r="O65" s="22"/>
      <c r="S65" s="22"/>
      <c r="W65" s="22"/>
      <c r="AA65" s="22"/>
      <c r="AI65" s="22"/>
      <c r="AM65" s="22"/>
      <c r="AQ65" s="22"/>
    </row>
    <row r="66" spans="1:43" s="21" customFormat="1" x14ac:dyDescent="0.3">
      <c r="K66" s="22"/>
      <c r="O66" s="22"/>
      <c r="S66" s="22"/>
      <c r="W66" s="22"/>
      <c r="AA66" s="22"/>
      <c r="AI66" s="22"/>
      <c r="AM66" s="22"/>
      <c r="AQ66" s="22"/>
    </row>
    <row r="67" spans="1:43" s="21" customFormat="1" x14ac:dyDescent="0.3">
      <c r="K67" s="22"/>
      <c r="O67" s="22"/>
      <c r="S67" s="22"/>
      <c r="W67" s="22"/>
      <c r="AA67" s="22"/>
      <c r="AI67" s="22"/>
      <c r="AM67" s="22"/>
      <c r="AQ67" s="22"/>
    </row>
    <row r="68" spans="1:43" s="21" customFormat="1" x14ac:dyDescent="0.3">
      <c r="K68" s="22"/>
      <c r="O68" s="22"/>
      <c r="S68" s="22"/>
      <c r="W68" s="22"/>
      <c r="AA68" s="22"/>
      <c r="AI68" s="22"/>
      <c r="AM68" s="22"/>
      <c r="AQ68" s="22"/>
    </row>
    <row r="69" spans="1:43" x14ac:dyDescent="0.3">
      <c r="A69" t="s">
        <v>0</v>
      </c>
      <c r="D69">
        <v>4.5199999999999997E-3</v>
      </c>
    </row>
    <row r="70" spans="1:43" x14ac:dyDescent="0.3">
      <c r="C70" t="s">
        <v>1</v>
      </c>
    </row>
    <row r="71" spans="1:43" x14ac:dyDescent="0.3">
      <c r="C71" t="s">
        <v>2</v>
      </c>
    </row>
    <row r="72" spans="1:43" x14ac:dyDescent="0.3">
      <c r="C72" t="s">
        <v>3</v>
      </c>
    </row>
    <row r="73" spans="1:43" x14ac:dyDescent="0.3">
      <c r="C73" t="s">
        <v>4</v>
      </c>
    </row>
  </sheetData>
  <mergeCells count="1">
    <mergeCell ref="F6:AR6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AV73"/>
  <sheetViews>
    <sheetView topLeftCell="A7" zoomScaleNormal="100" workbookViewId="0">
      <pane xSplit="4" ySplit="5" topLeftCell="AC39" activePane="bottomRight" state="frozen"/>
      <selection activeCell="A7" sqref="A7"/>
      <selection pane="topRight" activeCell="E7" sqref="E7"/>
      <selection pane="bottomLeft" activeCell="A12" sqref="A12"/>
      <selection pane="bottomRight" activeCell="AL74" sqref="AL74"/>
    </sheetView>
  </sheetViews>
  <sheetFormatPr defaultRowHeight="15.6" x14ac:dyDescent="0.3"/>
  <cols>
    <col min="1" max="1" width="3.296875" customWidth="1"/>
    <col min="7" max="7" width="15.19921875" bestFit="1" customWidth="1"/>
    <col min="8" max="8" width="12.09765625" bestFit="1" customWidth="1"/>
    <col min="11" max="11" width="12.8984375" style="10" bestFit="1" customWidth="1"/>
    <col min="12" max="12" width="14.69921875" bestFit="1" customWidth="1"/>
    <col min="15" max="15" width="12.8984375" style="10" bestFit="1" customWidth="1"/>
    <col min="16" max="16" width="12.3984375" bestFit="1" customWidth="1"/>
    <col min="19" max="19" width="14" style="10" bestFit="1" customWidth="1"/>
    <col min="20" max="20" width="12.3984375" bestFit="1" customWidth="1"/>
    <col min="23" max="23" width="13.69921875" style="10" bestFit="1" customWidth="1"/>
    <col min="24" max="24" width="12.09765625" bestFit="1" customWidth="1"/>
    <col min="27" max="27" width="12.59765625" style="10" bestFit="1" customWidth="1"/>
    <col min="28" max="28" width="11.09765625" bestFit="1" customWidth="1"/>
    <col min="31" max="31" width="12.59765625" bestFit="1" customWidth="1"/>
    <col min="32" max="32" width="11.09765625" bestFit="1" customWidth="1"/>
    <col min="35" max="35" width="12.59765625" style="10" bestFit="1" customWidth="1"/>
    <col min="36" max="36" width="11.09765625" bestFit="1" customWidth="1"/>
    <col min="39" max="39" width="12.59765625" style="10" bestFit="1" customWidth="1"/>
    <col min="40" max="40" width="11.09765625" bestFit="1" customWidth="1"/>
    <col min="43" max="43" width="12.59765625" style="10" bestFit="1" customWidth="1"/>
    <col min="44" max="44" width="12.09765625" bestFit="1" customWidth="1"/>
    <col min="47" max="47" width="11.09765625" bestFit="1" customWidth="1"/>
    <col min="48" max="48" width="12.09765625" bestFit="1" customWidth="1"/>
  </cols>
  <sheetData>
    <row r="6" spans="1:48" x14ac:dyDescent="0.3">
      <c r="F6" s="88" t="s">
        <v>6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</row>
    <row r="7" spans="1:48" x14ac:dyDescent="0.3">
      <c r="F7">
        <v>1</v>
      </c>
      <c r="J7">
        <v>2</v>
      </c>
      <c r="N7">
        <v>3</v>
      </c>
      <c r="R7">
        <v>4</v>
      </c>
      <c r="V7">
        <v>5</v>
      </c>
      <c r="Z7">
        <v>6</v>
      </c>
      <c r="AD7">
        <v>7</v>
      </c>
      <c r="AH7">
        <v>8</v>
      </c>
      <c r="AL7">
        <v>9</v>
      </c>
      <c r="AP7">
        <v>10</v>
      </c>
    </row>
    <row r="8" spans="1:48" s="21" customFormat="1" x14ac:dyDescent="0.3">
      <c r="K8" s="22"/>
      <c r="O8" s="22"/>
      <c r="S8" s="22"/>
      <c r="W8" s="22"/>
      <c r="AA8" s="22"/>
      <c r="AI8" s="22"/>
      <c r="AM8" s="22"/>
      <c r="AQ8" s="22"/>
    </row>
    <row r="9" spans="1:48" s="21" customFormat="1" x14ac:dyDescent="0.3">
      <c r="A9" s="21" t="s">
        <v>7</v>
      </c>
      <c r="F9" s="21" t="s">
        <v>104</v>
      </c>
      <c r="J9" s="21" t="s">
        <v>105</v>
      </c>
      <c r="K9" s="22"/>
      <c r="N9" s="21" t="s">
        <v>106</v>
      </c>
      <c r="O9" s="22"/>
      <c r="R9" s="38" t="s">
        <v>107</v>
      </c>
      <c r="S9" s="22"/>
      <c r="V9" s="21" t="s">
        <v>108</v>
      </c>
      <c r="W9" s="22"/>
      <c r="Z9" s="21" t="s">
        <v>104</v>
      </c>
      <c r="AA9" s="22"/>
      <c r="AD9" s="21" t="s">
        <v>105</v>
      </c>
      <c r="AH9" s="21" t="s">
        <v>105</v>
      </c>
      <c r="AI9" s="22"/>
      <c r="AL9" s="21" t="s">
        <v>106</v>
      </c>
      <c r="AM9" s="22"/>
      <c r="AP9" s="21" t="s">
        <v>109</v>
      </c>
      <c r="AQ9" s="22"/>
    </row>
    <row r="10" spans="1:48" s="23" customFormat="1" x14ac:dyDescent="0.3"/>
    <row r="11" spans="1:48" s="21" customFormat="1" x14ac:dyDescent="0.3">
      <c r="A11" s="21" t="s">
        <v>5</v>
      </c>
      <c r="D11" s="21">
        <v>1.1480000000000001E-2</v>
      </c>
      <c r="K11" s="22"/>
      <c r="O11" s="22"/>
      <c r="S11" s="22"/>
      <c r="W11" s="22"/>
      <c r="AA11" s="22"/>
      <c r="AI11" s="22"/>
      <c r="AM11" s="22"/>
      <c r="AQ11" s="22"/>
    </row>
    <row r="12" spans="1:48" s="21" customFormat="1" x14ac:dyDescent="0.3">
      <c r="K12" s="22"/>
      <c r="O12" s="22"/>
      <c r="S12" s="22"/>
      <c r="W12" s="22"/>
      <c r="AA12" s="22"/>
      <c r="AI12" s="22"/>
      <c r="AM12" s="22"/>
      <c r="AQ12" s="22"/>
    </row>
    <row r="13" spans="1:48" s="21" customFormat="1" x14ac:dyDescent="0.3">
      <c r="B13" s="21" t="s">
        <v>10</v>
      </c>
      <c r="D13" s="21">
        <v>12.59</v>
      </c>
      <c r="F13" s="24">
        <v>12</v>
      </c>
      <c r="G13" s="24">
        <v>74610</v>
      </c>
      <c r="H13" s="25">
        <f>($D$13*F13)+(G13*$D$11)</f>
        <v>1007.6028000000001</v>
      </c>
      <c r="J13" s="21">
        <v>3</v>
      </c>
      <c r="K13" s="22">
        <v>8380</v>
      </c>
      <c r="L13" s="25">
        <f>($D$13*J13)+(K13*$D$11)</f>
        <v>133.97239999999999</v>
      </c>
      <c r="N13" s="21">
        <v>24</v>
      </c>
      <c r="O13" s="22">
        <v>178390</v>
      </c>
      <c r="P13" s="25">
        <f>($D$13*N13)+(O13*$D$11)</f>
        <v>2350.0772000000002</v>
      </c>
      <c r="R13" s="21">
        <v>9</v>
      </c>
      <c r="S13" s="22">
        <v>44540</v>
      </c>
      <c r="T13" s="25">
        <f>($D$13*R13)+(S13*$D$11)</f>
        <v>624.62920000000008</v>
      </c>
      <c r="V13" s="21">
        <v>3</v>
      </c>
      <c r="W13" s="22">
        <v>142450</v>
      </c>
      <c r="X13" s="25">
        <f>($D$13*V13)+(W13*$D$11)</f>
        <v>1673.096</v>
      </c>
      <c r="Z13" s="21">
        <v>3</v>
      </c>
      <c r="AA13" s="22">
        <v>6150</v>
      </c>
      <c r="AB13" s="25">
        <f>($D$13*Z13)+(AA13*$D$11)</f>
        <v>108.372</v>
      </c>
      <c r="AD13" s="21">
        <v>2</v>
      </c>
      <c r="AE13" s="22">
        <v>9730</v>
      </c>
      <c r="AF13" s="25">
        <f>($D$13*AD13)+(AE13*$D$11)</f>
        <v>136.88040000000001</v>
      </c>
      <c r="AH13" s="21">
        <v>8</v>
      </c>
      <c r="AI13" s="22">
        <v>43740</v>
      </c>
      <c r="AJ13" s="25">
        <f>($D$13*AH13)+(AI13*$D$11)</f>
        <v>602.85520000000008</v>
      </c>
      <c r="AL13" s="21">
        <v>1</v>
      </c>
      <c r="AM13" s="22">
        <v>1420</v>
      </c>
      <c r="AN13" s="25">
        <f>($D$13*AL13)+(AM13*$D$11)</f>
        <v>28.8916</v>
      </c>
      <c r="AP13" s="21">
        <v>14</v>
      </c>
      <c r="AQ13" s="22">
        <v>89780</v>
      </c>
      <c r="AR13" s="25">
        <f>($D$13*AP13)+(AQ13*$D$11)</f>
        <v>1206.9344000000001</v>
      </c>
      <c r="AT13" s="26">
        <f>F13+J13+N13+R13+V13+Z13+AD13+AH13+AL13+AP13</f>
        <v>79</v>
      </c>
      <c r="AU13" s="26">
        <f>G13+K13+O13+S13+W13+AA13+AE13+AI13+AM13+AQ13</f>
        <v>599190</v>
      </c>
      <c r="AV13" s="27">
        <f>H13+L13+P13+T13+X13+AB13+AF13+AJ13+AN13+AR13</f>
        <v>7873.3112000000001</v>
      </c>
    </row>
    <row r="14" spans="1:48" s="21" customFormat="1" x14ac:dyDescent="0.3">
      <c r="B14" s="21" t="s">
        <v>11</v>
      </c>
      <c r="D14" s="21">
        <f>D30*2</f>
        <v>17.98</v>
      </c>
      <c r="F14" s="28">
        <v>1</v>
      </c>
      <c r="G14" s="28">
        <v>10</v>
      </c>
      <c r="H14" s="25">
        <f>($D$14*F14)+(G14*$D$11)</f>
        <v>18.094799999999999</v>
      </c>
      <c r="K14" s="22"/>
      <c r="L14" s="25">
        <f>($D$14*J14)+(K14*$D$11)</f>
        <v>0</v>
      </c>
      <c r="O14" s="22"/>
      <c r="P14" s="25">
        <f>($D$14*N14)+(O14*$D$11)</f>
        <v>0</v>
      </c>
      <c r="S14" s="22"/>
      <c r="T14" s="25">
        <f>($D$14*R14)+(S14*$D$11)</f>
        <v>0</v>
      </c>
      <c r="W14" s="22"/>
      <c r="X14" s="25">
        <f>($D$14*V14)+(W14*$D$11)</f>
        <v>0</v>
      </c>
      <c r="AA14" s="22"/>
      <c r="AB14" s="25">
        <f>($D$14*Z14)+(AA14*$D$11)</f>
        <v>0</v>
      </c>
      <c r="AD14" s="21">
        <v>1</v>
      </c>
      <c r="AE14" s="22">
        <v>15850</v>
      </c>
      <c r="AF14" s="25">
        <f>($D$14*AD14)+(AE14*$D$11)</f>
        <v>199.93799999999999</v>
      </c>
      <c r="AI14" s="22"/>
      <c r="AJ14" s="25">
        <f>($D$14*AH14)+(AI14*$D$11)</f>
        <v>0</v>
      </c>
      <c r="AM14" s="22"/>
      <c r="AN14" s="25">
        <f>($D$14*AL14)+(AM14*$D$11)</f>
        <v>0</v>
      </c>
      <c r="AQ14" s="22"/>
      <c r="AR14" s="25">
        <f>($D$14*AP14)+(AQ14*$D$11)</f>
        <v>0</v>
      </c>
      <c r="AT14" s="26">
        <f t="shared" ref="AT14:AV47" si="0">F14+J14+N14+R14+V14+Z14+AD14+AH14+AL14+AP14</f>
        <v>2</v>
      </c>
      <c r="AU14" s="26">
        <f t="shared" si="0"/>
        <v>15860</v>
      </c>
      <c r="AV14" s="27">
        <f t="shared" si="0"/>
        <v>218.03279999999998</v>
      </c>
    </row>
    <row r="15" spans="1:48" s="21" customFormat="1" x14ac:dyDescent="0.3">
      <c r="B15" s="21" t="s">
        <v>43</v>
      </c>
      <c r="D15" s="21">
        <f>D30*4</f>
        <v>35.96</v>
      </c>
      <c r="F15" s="28"/>
      <c r="G15" s="28"/>
      <c r="H15" s="25"/>
      <c r="K15" s="22"/>
      <c r="L15" s="25"/>
      <c r="O15" s="22"/>
      <c r="P15" s="25"/>
      <c r="S15" s="22"/>
      <c r="T15" s="25"/>
      <c r="W15" s="22"/>
      <c r="X15" s="25"/>
      <c r="AA15" s="22"/>
      <c r="AB15" s="25"/>
      <c r="AE15" s="22"/>
      <c r="AF15" s="25"/>
      <c r="AH15" s="21">
        <v>2</v>
      </c>
      <c r="AI15" s="22">
        <v>7580</v>
      </c>
      <c r="AJ15" s="25">
        <f>($D$15*AH15)+(AI15*$D$11)</f>
        <v>158.9384</v>
      </c>
      <c r="AM15" s="22"/>
      <c r="AN15" s="25">
        <f>($D$15*AL15)+(AM15*$D$11)</f>
        <v>0</v>
      </c>
      <c r="AQ15" s="22"/>
      <c r="AR15" s="25">
        <f>($D$15*AP15)+(AQ15*$D$11)</f>
        <v>0</v>
      </c>
      <c r="AT15" s="26">
        <f t="shared" si="0"/>
        <v>2</v>
      </c>
      <c r="AU15" s="26">
        <f t="shared" si="0"/>
        <v>7580</v>
      </c>
      <c r="AV15" s="27">
        <f t="shared" si="0"/>
        <v>158.9384</v>
      </c>
    </row>
    <row r="16" spans="1:48" s="21" customFormat="1" x14ac:dyDescent="0.3">
      <c r="B16" s="21" t="s">
        <v>12</v>
      </c>
      <c r="D16" s="21">
        <f>5*D30</f>
        <v>44.95</v>
      </c>
      <c r="F16" s="24">
        <v>1</v>
      </c>
      <c r="G16" s="24">
        <v>23130</v>
      </c>
      <c r="H16" s="25">
        <f>($D$16*F16)+(G16*$D$11)</f>
        <v>310.48239999999998</v>
      </c>
      <c r="K16" s="22"/>
      <c r="L16" s="25">
        <f>($D$16*J16)+(K16*$D$11)</f>
        <v>0</v>
      </c>
      <c r="O16" s="22"/>
      <c r="P16" s="25">
        <f>($D$16*N16)+(O16*$D$11)</f>
        <v>0</v>
      </c>
      <c r="S16" s="22"/>
      <c r="T16" s="25">
        <f>($D$16*R16)+(S16*$D$11)</f>
        <v>0</v>
      </c>
      <c r="W16" s="22"/>
      <c r="X16" s="25">
        <f>($D$16*V16)+(W16*$D$11)</f>
        <v>0</v>
      </c>
      <c r="AA16" s="22"/>
      <c r="AB16" s="25">
        <f>($D$16*Z16)+(AA16*$D$11)</f>
        <v>0</v>
      </c>
      <c r="AE16" s="22"/>
      <c r="AF16" s="25">
        <f>($D$16*AD16)+(AE16*$D$11)</f>
        <v>0</v>
      </c>
      <c r="AI16" s="22"/>
      <c r="AJ16" s="25">
        <f>($D$16*AH16)+(AI16*$D$11)</f>
        <v>0</v>
      </c>
      <c r="AM16" s="22"/>
      <c r="AN16" s="25">
        <f>($D$16*AL16)+(AM16*$D$11)</f>
        <v>0</v>
      </c>
      <c r="AQ16" s="22"/>
      <c r="AR16" s="25">
        <f>($D$16*AP16)+(AQ16*$D$11)</f>
        <v>0</v>
      </c>
      <c r="AT16" s="26">
        <f t="shared" si="0"/>
        <v>1</v>
      </c>
      <c r="AU16" s="26">
        <f t="shared" si="0"/>
        <v>23130</v>
      </c>
      <c r="AV16" s="27">
        <f t="shared" si="0"/>
        <v>310.48239999999998</v>
      </c>
    </row>
    <row r="17" spans="2:48" s="21" customFormat="1" x14ac:dyDescent="0.3">
      <c r="F17" s="29"/>
      <c r="G17" s="29"/>
      <c r="H17" s="25"/>
      <c r="K17" s="22"/>
      <c r="L17" s="25"/>
      <c r="O17" s="22"/>
      <c r="P17" s="25"/>
      <c r="S17" s="22"/>
      <c r="T17" s="25"/>
      <c r="W17" s="22"/>
      <c r="X17" s="25"/>
      <c r="AA17" s="22"/>
      <c r="AB17" s="25"/>
      <c r="AE17" s="22"/>
      <c r="AF17" s="25"/>
      <c r="AI17" s="22"/>
      <c r="AJ17" s="25"/>
      <c r="AM17" s="22"/>
      <c r="AN17" s="25"/>
      <c r="AQ17" s="22"/>
      <c r="AR17" s="25"/>
      <c r="AT17" s="26">
        <f t="shared" si="0"/>
        <v>0</v>
      </c>
      <c r="AU17" s="26">
        <f t="shared" si="0"/>
        <v>0</v>
      </c>
      <c r="AV17" s="27">
        <f t="shared" si="0"/>
        <v>0</v>
      </c>
    </row>
    <row r="18" spans="2:48" s="21" customFormat="1" x14ac:dyDescent="0.3">
      <c r="B18" s="21" t="s">
        <v>25</v>
      </c>
      <c r="D18" s="21">
        <f>D30*52</f>
        <v>467.48</v>
      </c>
      <c r="F18" s="29"/>
      <c r="G18" s="29"/>
      <c r="H18" s="25"/>
      <c r="K18" s="22"/>
      <c r="L18" s="25"/>
      <c r="N18" s="21">
        <v>1</v>
      </c>
      <c r="O18" s="22">
        <v>27700</v>
      </c>
      <c r="P18" s="25">
        <f>($D$18*N18)+(O18*$D$11)</f>
        <v>785.47600000000011</v>
      </c>
      <c r="S18" s="22"/>
      <c r="T18" s="25">
        <f>($D$18*R18)+(S18*$D$11)</f>
        <v>0</v>
      </c>
      <c r="W18" s="22"/>
      <c r="X18" s="25">
        <f>($D$18*V18)+(W18*$D$11)</f>
        <v>0</v>
      </c>
      <c r="AA18" s="22"/>
      <c r="AB18" s="25">
        <f>($D$18*Z18)+(AA18*$D$11)</f>
        <v>0</v>
      </c>
      <c r="AE18" s="22"/>
      <c r="AF18" s="25">
        <f>($D$18*AD18)+(AE18*$D$11)</f>
        <v>0</v>
      </c>
      <c r="AI18" s="22"/>
      <c r="AJ18" s="25">
        <f>($D$18*AH18)+(AI18*$D$11)</f>
        <v>0</v>
      </c>
      <c r="AM18" s="22"/>
      <c r="AN18" s="25">
        <f>($D$18*AL18)+(AM18*$D$11)</f>
        <v>0</v>
      </c>
      <c r="AQ18" s="22"/>
      <c r="AR18" s="25">
        <f>($D$18*AP18)+(AQ18*$D$11)</f>
        <v>0</v>
      </c>
      <c r="AT18" s="26">
        <f t="shared" si="0"/>
        <v>1</v>
      </c>
      <c r="AU18" s="26">
        <f t="shared" si="0"/>
        <v>27700</v>
      </c>
      <c r="AV18" s="27">
        <f t="shared" si="0"/>
        <v>785.47600000000011</v>
      </c>
    </row>
    <row r="19" spans="2:48" s="21" customFormat="1" x14ac:dyDescent="0.3">
      <c r="B19" s="21" t="s">
        <v>13</v>
      </c>
      <c r="D19" s="21">
        <v>26.07</v>
      </c>
      <c r="F19" s="24">
        <v>6</v>
      </c>
      <c r="G19" s="30">
        <v>389500</v>
      </c>
      <c r="H19" s="25">
        <f>($D$19*F19)+(G19*$D$11)</f>
        <v>4627.88</v>
      </c>
      <c r="J19" s="21">
        <v>2</v>
      </c>
      <c r="K19" s="22">
        <v>181200</v>
      </c>
      <c r="L19" s="25">
        <f>($D$19*J19)+(K19*$D$11)</f>
        <v>2132.3159999999998</v>
      </c>
      <c r="N19" s="21">
        <v>9</v>
      </c>
      <c r="O19" s="22">
        <v>187570</v>
      </c>
      <c r="P19" s="25">
        <f>($D$19*N19)+(O19*$D$11)</f>
        <v>2387.9336000000003</v>
      </c>
      <c r="R19" s="21">
        <v>5</v>
      </c>
      <c r="S19" s="22">
        <v>14700</v>
      </c>
      <c r="T19" s="25">
        <f>($D$19*R19)+(S19*$D$11)</f>
        <v>299.10599999999999</v>
      </c>
      <c r="V19" s="21">
        <v>1</v>
      </c>
      <c r="W19" s="22">
        <v>23800</v>
      </c>
      <c r="X19" s="25">
        <f>($D$19*V19)+(W19*$D$11)</f>
        <v>299.29399999999998</v>
      </c>
      <c r="AA19" s="22"/>
      <c r="AB19" s="25">
        <f>($D$19*Z19)+(AA19*$D$11)</f>
        <v>0</v>
      </c>
      <c r="AE19" s="22"/>
      <c r="AF19" s="25">
        <f>($D$19*AD19)+(AE19*$D$11)</f>
        <v>0</v>
      </c>
      <c r="AH19" s="21">
        <v>2</v>
      </c>
      <c r="AI19" s="22">
        <v>45700</v>
      </c>
      <c r="AJ19" s="25">
        <f>($D$19*AH19)+(AI19*$D$11)</f>
        <v>576.77600000000007</v>
      </c>
      <c r="AM19" s="22"/>
      <c r="AN19" s="25">
        <f>($D$19*AL19)+(AM19*$D$11)</f>
        <v>0</v>
      </c>
      <c r="AP19" s="21">
        <v>8</v>
      </c>
      <c r="AQ19" s="22">
        <v>216700</v>
      </c>
      <c r="AR19" s="25">
        <f>($D$19*AP19)+(AQ19*$D$11)</f>
        <v>2696.2760000000003</v>
      </c>
      <c r="AT19" s="26">
        <f t="shared" si="0"/>
        <v>33</v>
      </c>
      <c r="AU19" s="26">
        <f t="shared" si="0"/>
        <v>1059170</v>
      </c>
      <c r="AV19" s="27">
        <f t="shared" si="0"/>
        <v>13019.5816</v>
      </c>
    </row>
    <row r="20" spans="2:48" s="21" customFormat="1" x14ac:dyDescent="0.3">
      <c r="B20" s="21" t="s">
        <v>26</v>
      </c>
      <c r="D20" s="21">
        <f>D30*16</f>
        <v>143.84</v>
      </c>
      <c r="F20" s="24"/>
      <c r="G20" s="30"/>
      <c r="H20" s="25"/>
      <c r="K20" s="22"/>
      <c r="L20" s="25"/>
      <c r="N20" s="21">
        <v>1</v>
      </c>
      <c r="O20" s="22">
        <v>15300</v>
      </c>
      <c r="P20" s="25">
        <f>($D$20*N20)+(O20*$D$11)</f>
        <v>319.48400000000004</v>
      </c>
      <c r="S20" s="22"/>
      <c r="T20" s="25">
        <f>($D$20*R20)+(S20*$D$11)</f>
        <v>0</v>
      </c>
      <c r="W20" s="22"/>
      <c r="X20" s="25">
        <f>($D$20*V20)+(W20*$D$11)</f>
        <v>0</v>
      </c>
      <c r="AA20" s="22"/>
      <c r="AB20" s="25">
        <f>($D$20*Z20)+(AA20*$D$11)</f>
        <v>0</v>
      </c>
      <c r="AE20" s="22"/>
      <c r="AF20" s="25">
        <f>($D$20*AD20)+(AE20*$D$11)</f>
        <v>0</v>
      </c>
      <c r="AI20" s="22"/>
      <c r="AJ20" s="25">
        <f>($D$20*AH20)+(AI20*$D$11)</f>
        <v>0</v>
      </c>
      <c r="AM20" s="22"/>
      <c r="AN20" s="25">
        <f>($D$20*AL20)+(AM20*$D$11)</f>
        <v>0</v>
      </c>
      <c r="AQ20" s="22"/>
      <c r="AR20" s="25">
        <f>($D$20*AP20)+(AQ20*$D$11)</f>
        <v>0</v>
      </c>
      <c r="AT20" s="26">
        <f t="shared" si="0"/>
        <v>1</v>
      </c>
      <c r="AU20" s="26">
        <f t="shared" si="0"/>
        <v>15300</v>
      </c>
      <c r="AV20" s="27">
        <f t="shared" si="0"/>
        <v>319.48400000000004</v>
      </c>
    </row>
    <row r="21" spans="2:48" s="21" customFormat="1" x14ac:dyDescent="0.3">
      <c r="B21" s="21" t="s">
        <v>14</v>
      </c>
      <c r="D21" s="21">
        <v>26.07</v>
      </c>
      <c r="F21" s="24">
        <v>4</v>
      </c>
      <c r="G21" s="30">
        <v>32330</v>
      </c>
      <c r="H21" s="25">
        <f>($D$21*F21)+(G21*$D$11)</f>
        <v>475.42840000000001</v>
      </c>
      <c r="J21" s="21">
        <v>1</v>
      </c>
      <c r="K21" s="22">
        <v>15330</v>
      </c>
      <c r="L21" s="25">
        <f>($D$21*J21)+(K21*$D$11)</f>
        <v>202.05840000000001</v>
      </c>
      <c r="N21" s="21">
        <v>7</v>
      </c>
      <c r="O21" s="22">
        <v>60180</v>
      </c>
      <c r="P21" s="25">
        <f>($D$21*N21)+(O21*$D$11)</f>
        <v>873.35640000000001</v>
      </c>
      <c r="R21" s="21">
        <v>2</v>
      </c>
      <c r="S21" s="22">
        <v>39170</v>
      </c>
      <c r="T21" s="25">
        <f>($D$21*R21)+(S21*$D$11)</f>
        <v>501.8116</v>
      </c>
      <c r="V21" s="21">
        <v>1</v>
      </c>
      <c r="W21" s="22">
        <v>430</v>
      </c>
      <c r="X21" s="25">
        <f>($D$21*V21)+(W21*$D$11)</f>
        <v>31.006399999999999</v>
      </c>
      <c r="Z21" s="21">
        <v>2</v>
      </c>
      <c r="AA21" s="22">
        <v>1700</v>
      </c>
      <c r="AB21" s="25">
        <f>($D$21*Z21)+(AA21*$D$11)</f>
        <v>71.656000000000006</v>
      </c>
      <c r="AE21" s="22"/>
      <c r="AF21" s="25">
        <f>($D$21*AD21)+(AE21*$D$11)</f>
        <v>0</v>
      </c>
      <c r="AH21" s="21">
        <v>4</v>
      </c>
      <c r="AI21" s="22">
        <v>100030</v>
      </c>
      <c r="AJ21" s="25">
        <f>($D$21*AH21)+(AI21*$D$11)</f>
        <v>1252.6243999999999</v>
      </c>
      <c r="AM21" s="22"/>
      <c r="AN21" s="25">
        <f>($D$21*AL21)+(AM21*$D$11)</f>
        <v>0</v>
      </c>
      <c r="AP21" s="21">
        <v>2</v>
      </c>
      <c r="AQ21" s="22">
        <v>46830</v>
      </c>
      <c r="AR21" s="25">
        <f>($D$21*AP21)+(AQ21*$D$11)</f>
        <v>589.74840000000006</v>
      </c>
      <c r="AT21" s="26">
        <f t="shared" si="0"/>
        <v>23</v>
      </c>
      <c r="AU21" s="26">
        <f t="shared" si="0"/>
        <v>296000</v>
      </c>
      <c r="AV21" s="27">
        <f t="shared" si="0"/>
        <v>3997.69</v>
      </c>
    </row>
    <row r="22" spans="2:48" s="21" customFormat="1" x14ac:dyDescent="0.3">
      <c r="B22" s="21" t="s">
        <v>15</v>
      </c>
      <c r="D22" s="21">
        <f>D19*68</f>
        <v>1772.76</v>
      </c>
      <c r="F22" s="24">
        <v>1</v>
      </c>
      <c r="G22" s="30">
        <v>310590</v>
      </c>
      <c r="H22" s="25">
        <f>($D$22*F22)+(G22*$D$11)</f>
        <v>5338.3332</v>
      </c>
      <c r="K22" s="22"/>
      <c r="L22" s="25">
        <f>($D$22*J22)+(K22*$D$11)</f>
        <v>0</v>
      </c>
      <c r="O22" s="22"/>
      <c r="P22" s="25">
        <f>($D$22*N22)+(O22*$D$11)</f>
        <v>0</v>
      </c>
      <c r="S22" s="22"/>
      <c r="T22" s="25">
        <f>($D$22*R22)+(S22*$D$11)</f>
        <v>0</v>
      </c>
      <c r="W22" s="22"/>
      <c r="X22" s="25">
        <f>($D$22*V22)+(W22*$D$11)</f>
        <v>0</v>
      </c>
      <c r="AA22" s="22"/>
      <c r="AB22" s="25">
        <f>($D$22*Z22)+(AA22*$D$11)</f>
        <v>0</v>
      </c>
      <c r="AE22" s="22"/>
      <c r="AF22" s="25">
        <f>($D$22*AD22)+(AE22*$D$11)</f>
        <v>0</v>
      </c>
      <c r="AI22" s="22"/>
      <c r="AJ22" s="25">
        <f>($D$22*AH22)+(AI22*$D$11)</f>
        <v>0</v>
      </c>
      <c r="AM22" s="22"/>
      <c r="AN22" s="25">
        <f>($D$22*AL22)+(AM22*$D$11)</f>
        <v>0</v>
      </c>
      <c r="AQ22" s="22"/>
      <c r="AR22" s="25">
        <f>($D$22*AP22)+(AQ22*$D$11)</f>
        <v>0</v>
      </c>
      <c r="AT22" s="26">
        <f t="shared" si="0"/>
        <v>1</v>
      </c>
      <c r="AU22" s="26">
        <f t="shared" si="0"/>
        <v>310590</v>
      </c>
      <c r="AV22" s="27">
        <f t="shared" si="0"/>
        <v>5338.3332</v>
      </c>
    </row>
    <row r="23" spans="2:48" s="21" customFormat="1" x14ac:dyDescent="0.3">
      <c r="F23" s="24"/>
      <c r="G23" s="30"/>
      <c r="H23" s="25"/>
      <c r="K23" s="22"/>
      <c r="L23" s="25"/>
      <c r="O23" s="22"/>
      <c r="P23" s="25"/>
      <c r="S23" s="22"/>
      <c r="T23" s="25"/>
      <c r="W23" s="22"/>
      <c r="X23" s="25"/>
      <c r="AA23" s="22"/>
      <c r="AB23" s="25"/>
      <c r="AE23" s="22"/>
      <c r="AF23" s="25"/>
      <c r="AI23" s="22"/>
      <c r="AJ23" s="25"/>
      <c r="AM23" s="22"/>
      <c r="AN23" s="25"/>
      <c r="AQ23" s="22"/>
      <c r="AR23" s="25"/>
      <c r="AT23" s="26">
        <f t="shared" si="0"/>
        <v>0</v>
      </c>
      <c r="AU23" s="26">
        <f t="shared" si="0"/>
        <v>0</v>
      </c>
      <c r="AV23" s="27">
        <f t="shared" si="0"/>
        <v>0</v>
      </c>
    </row>
    <row r="24" spans="2:48" s="21" customFormat="1" x14ac:dyDescent="0.3">
      <c r="F24" s="29"/>
      <c r="G24" s="30"/>
      <c r="H24" s="25"/>
      <c r="K24" s="22"/>
      <c r="L24" s="25"/>
      <c r="O24" s="22"/>
      <c r="P24" s="25"/>
      <c r="S24" s="22"/>
      <c r="T24" s="25"/>
      <c r="W24" s="22"/>
      <c r="X24" s="25"/>
      <c r="AA24" s="22"/>
      <c r="AB24" s="25"/>
      <c r="AE24" s="22"/>
      <c r="AF24" s="25"/>
      <c r="AI24" s="22"/>
      <c r="AJ24" s="25"/>
      <c r="AM24" s="22"/>
      <c r="AN24" s="25"/>
      <c r="AQ24" s="22"/>
      <c r="AR24" s="25"/>
      <c r="AT24" s="26">
        <f t="shared" si="0"/>
        <v>0</v>
      </c>
      <c r="AU24" s="26">
        <f t="shared" si="0"/>
        <v>0</v>
      </c>
      <c r="AV24" s="27">
        <f t="shared" si="0"/>
        <v>0</v>
      </c>
    </row>
    <row r="25" spans="2:48" s="21" customFormat="1" x14ac:dyDescent="0.3">
      <c r="B25" s="21" t="s">
        <v>27</v>
      </c>
      <c r="D25" s="21">
        <v>98.89</v>
      </c>
      <c r="F25" s="29"/>
      <c r="G25" s="30"/>
      <c r="H25" s="25"/>
      <c r="K25" s="22"/>
      <c r="L25" s="25"/>
      <c r="N25" s="21">
        <v>2</v>
      </c>
      <c r="O25" s="22">
        <v>208200</v>
      </c>
      <c r="P25" s="25">
        <f>($D$25*N25)+(O25*$D$11)</f>
        <v>2587.9160000000002</v>
      </c>
      <c r="R25" s="21">
        <v>1</v>
      </c>
      <c r="S25" s="22">
        <v>560</v>
      </c>
      <c r="T25" s="25">
        <f>($D$25*R25)+(S25*$D$11)</f>
        <v>105.3188</v>
      </c>
      <c r="V25" s="21">
        <v>1</v>
      </c>
      <c r="W25" s="22">
        <v>25400</v>
      </c>
      <c r="X25" s="25">
        <f>($D$25*V25)+(W25*$D$11)</f>
        <v>390.48200000000003</v>
      </c>
      <c r="AA25" s="22"/>
      <c r="AB25" s="25">
        <f>($D$25*Z25)+(AA25*$D$11)</f>
        <v>0</v>
      </c>
      <c r="AE25" s="22"/>
      <c r="AF25" s="25">
        <f>($D$25*AD25)+(AE25*$D$11)</f>
        <v>0</v>
      </c>
      <c r="AI25" s="22"/>
      <c r="AJ25" s="25">
        <f>($D$25*AH25)+(AI25*$D$11)</f>
        <v>0</v>
      </c>
      <c r="AM25" s="22"/>
      <c r="AN25" s="25">
        <f>($D$25*AL25)+(AM25*$D$11)</f>
        <v>0</v>
      </c>
      <c r="AQ25" s="22"/>
      <c r="AR25" s="25">
        <f>($D$25*AP25)+(AQ25*$D$11)</f>
        <v>0</v>
      </c>
      <c r="AT25" s="26">
        <f t="shared" si="0"/>
        <v>4</v>
      </c>
      <c r="AU25" s="26">
        <f t="shared" si="0"/>
        <v>234160</v>
      </c>
      <c r="AV25" s="27">
        <f t="shared" si="0"/>
        <v>3083.7168000000001</v>
      </c>
    </row>
    <row r="26" spans="2:48" s="21" customFormat="1" x14ac:dyDescent="0.3">
      <c r="B26" s="21" t="s">
        <v>16</v>
      </c>
      <c r="D26" s="21">
        <v>98.89</v>
      </c>
      <c r="F26" s="24">
        <v>1</v>
      </c>
      <c r="G26" s="30">
        <v>164440</v>
      </c>
      <c r="H26" s="25">
        <f>($D$26*F26)+(G26*$D$11)</f>
        <v>1986.6612000000002</v>
      </c>
      <c r="J26" s="21">
        <v>1</v>
      </c>
      <c r="K26" s="22">
        <v>5310</v>
      </c>
      <c r="L26" s="25">
        <f>($D$26*J26)+(K26*$D$11)</f>
        <v>159.84880000000001</v>
      </c>
      <c r="O26" s="22"/>
      <c r="P26" s="25">
        <f>($D$26*N26)+(O26*$D$11)</f>
        <v>0</v>
      </c>
      <c r="R26" s="21">
        <v>1</v>
      </c>
      <c r="S26" s="22">
        <v>30950</v>
      </c>
      <c r="T26" s="25">
        <f>($D$26*R26)+(S26*$D$11)</f>
        <v>454.19600000000003</v>
      </c>
      <c r="V26" s="21">
        <v>1</v>
      </c>
      <c r="W26" s="22"/>
      <c r="X26" s="25">
        <f>($D$26*V26)+(W26*$D$11)</f>
        <v>98.89</v>
      </c>
      <c r="Z26" s="21">
        <v>1</v>
      </c>
      <c r="AA26" s="22">
        <v>115980</v>
      </c>
      <c r="AB26" s="25">
        <f>($D$26*Z26)+(AA26*$D$11)</f>
        <v>1430.3404000000003</v>
      </c>
      <c r="AE26" s="22"/>
      <c r="AF26" s="25">
        <f>($D$26*AD26)+(AE26*$D$11)</f>
        <v>0</v>
      </c>
      <c r="AI26" s="22"/>
      <c r="AJ26" s="25">
        <f>($D$26*AH26)+(AI26*$D$11)</f>
        <v>0</v>
      </c>
      <c r="AM26" s="22"/>
      <c r="AN26" s="25">
        <f>($D$26*AL26)+(AM26*$D$11)</f>
        <v>0</v>
      </c>
      <c r="AQ26" s="22"/>
      <c r="AR26" s="25">
        <f>($D$26*AP26)+(AQ26*$D$11)</f>
        <v>0</v>
      </c>
      <c r="AT26" s="26">
        <f t="shared" si="0"/>
        <v>5</v>
      </c>
      <c r="AU26" s="26">
        <f t="shared" si="0"/>
        <v>316680</v>
      </c>
      <c r="AV26" s="27">
        <f t="shared" si="0"/>
        <v>4129.9364000000005</v>
      </c>
    </row>
    <row r="27" spans="2:48" s="21" customFormat="1" x14ac:dyDescent="0.3">
      <c r="F27" s="29"/>
      <c r="G27" s="30"/>
      <c r="H27" s="25"/>
      <c r="K27" s="22"/>
      <c r="L27" s="25"/>
      <c r="O27" s="22"/>
      <c r="P27" s="25"/>
      <c r="S27" s="22"/>
      <c r="T27" s="25"/>
      <c r="W27" s="22"/>
      <c r="X27" s="25"/>
      <c r="AA27" s="22"/>
      <c r="AB27" s="25"/>
      <c r="AE27" s="22"/>
      <c r="AF27" s="25"/>
      <c r="AI27" s="22"/>
      <c r="AJ27" s="25"/>
      <c r="AM27" s="22"/>
      <c r="AN27" s="25"/>
      <c r="AQ27" s="22"/>
      <c r="AR27" s="25"/>
      <c r="AT27" s="26">
        <f t="shared" si="0"/>
        <v>0</v>
      </c>
      <c r="AU27" s="26">
        <f t="shared" si="0"/>
        <v>0</v>
      </c>
      <c r="AV27" s="27">
        <f t="shared" si="0"/>
        <v>0</v>
      </c>
    </row>
    <row r="28" spans="2:48" s="21" customFormat="1" x14ac:dyDescent="0.3">
      <c r="B28" s="21" t="s">
        <v>44</v>
      </c>
      <c r="D28" s="21">
        <f>D30*6</f>
        <v>53.94</v>
      </c>
      <c r="F28" s="29"/>
      <c r="G28" s="30"/>
      <c r="H28" s="25"/>
      <c r="K28" s="22"/>
      <c r="L28" s="25"/>
      <c r="O28" s="22"/>
      <c r="P28" s="25"/>
      <c r="S28" s="22"/>
      <c r="T28" s="25"/>
      <c r="W28" s="22"/>
      <c r="X28" s="25"/>
      <c r="AA28" s="22"/>
      <c r="AB28" s="25"/>
      <c r="AE28" s="22"/>
      <c r="AF28" s="25"/>
      <c r="AH28" s="21">
        <v>1</v>
      </c>
      <c r="AI28" s="22">
        <v>1970</v>
      </c>
      <c r="AJ28" s="25">
        <f>($D$28*AH28)+(AI28*$D$11)</f>
        <v>76.555599999999998</v>
      </c>
      <c r="AM28" s="22"/>
      <c r="AN28" s="25">
        <f>($D$28*AL28)+(AM28*$D$11)</f>
        <v>0</v>
      </c>
      <c r="AQ28" s="22"/>
      <c r="AR28" s="25">
        <f>($D$28*AP28)+(AQ28*$D$11)</f>
        <v>0</v>
      </c>
      <c r="AT28" s="26">
        <f t="shared" si="0"/>
        <v>1</v>
      </c>
      <c r="AU28" s="26">
        <f t="shared" si="0"/>
        <v>1970</v>
      </c>
      <c r="AV28" s="27">
        <f t="shared" si="0"/>
        <v>76.555599999999998</v>
      </c>
    </row>
    <row r="29" spans="2:48" s="21" customFormat="1" x14ac:dyDescent="0.3">
      <c r="B29" s="21" t="s">
        <v>36</v>
      </c>
      <c r="D29" s="21">
        <f>D30*8</f>
        <v>71.92</v>
      </c>
      <c r="F29" s="29"/>
      <c r="G29" s="30"/>
      <c r="H29" s="25"/>
      <c r="K29" s="22"/>
      <c r="L29" s="25"/>
      <c r="O29" s="22"/>
      <c r="P29" s="25"/>
      <c r="S29" s="22"/>
      <c r="T29" s="25"/>
      <c r="V29" s="21">
        <v>2</v>
      </c>
      <c r="W29" s="22">
        <v>53090</v>
      </c>
      <c r="X29" s="25">
        <f>($D$29*V29)+(W29*$D$11)</f>
        <v>753.31320000000005</v>
      </c>
      <c r="AA29" s="22"/>
      <c r="AB29" s="25">
        <f>($D$29*Z29)+(AA29*$D$11)</f>
        <v>0</v>
      </c>
      <c r="AE29" s="22"/>
      <c r="AF29" s="25">
        <f>($D$29*AD29)+(AE29*$D$11)</f>
        <v>0</v>
      </c>
      <c r="AI29" s="22"/>
      <c r="AJ29" s="25">
        <f>($D$29*AH29)+(AI29*$D$11)</f>
        <v>0</v>
      </c>
      <c r="AM29" s="22"/>
      <c r="AN29" s="25">
        <f>($D$29*AL29)+(AM29*$D$11)</f>
        <v>0</v>
      </c>
      <c r="AQ29" s="22"/>
      <c r="AR29" s="25">
        <f>($D$29*AP29)+(AQ29*$D$11)</f>
        <v>0</v>
      </c>
      <c r="AT29" s="26">
        <f t="shared" si="0"/>
        <v>2</v>
      </c>
      <c r="AU29" s="26">
        <f t="shared" si="0"/>
        <v>53090</v>
      </c>
      <c r="AV29" s="27">
        <f t="shared" si="0"/>
        <v>753.31320000000005</v>
      </c>
    </row>
    <row r="30" spans="2:48" s="21" customFormat="1" x14ac:dyDescent="0.3">
      <c r="B30" s="21" t="s">
        <v>17</v>
      </c>
      <c r="D30" s="21">
        <v>8.99</v>
      </c>
      <c r="F30" s="24">
        <v>3821</v>
      </c>
      <c r="G30" s="30">
        <v>12963790</v>
      </c>
      <c r="H30" s="25">
        <f>($D$30*F30)+(G30*$D$11)</f>
        <v>183175.09920000003</v>
      </c>
      <c r="J30" s="21">
        <v>1918</v>
      </c>
      <c r="K30" s="22">
        <v>5519960</v>
      </c>
      <c r="L30" s="25">
        <f>($D$30*J30)+(K30*$D$11)</f>
        <v>80611.960800000001</v>
      </c>
      <c r="N30" s="21">
        <v>1916</v>
      </c>
      <c r="O30" s="22">
        <v>6227400</v>
      </c>
      <c r="P30" s="25">
        <f>($D$30*N30)+(O30*$D$11)</f>
        <v>88715.392000000007</v>
      </c>
      <c r="R30" s="21">
        <v>2470</v>
      </c>
      <c r="S30" s="22">
        <v>7793380</v>
      </c>
      <c r="T30" s="25">
        <f>($D$30*R30)+(S30*$D$11)</f>
        <v>111673.3024</v>
      </c>
      <c r="V30" s="21">
        <v>1626</v>
      </c>
      <c r="W30" s="22">
        <v>5151190</v>
      </c>
      <c r="X30" s="25">
        <f>($D$30*V30)+(W30*$D$11)</f>
        <v>73753.401200000008</v>
      </c>
      <c r="Z30" s="21">
        <v>391</v>
      </c>
      <c r="AA30" s="22">
        <v>1312720</v>
      </c>
      <c r="AB30" s="25">
        <f>($D$30*Z30)+(AA30*$D$11)</f>
        <v>18585.115600000001</v>
      </c>
      <c r="AD30" s="21">
        <v>648</v>
      </c>
      <c r="AE30" s="22">
        <v>1985480</v>
      </c>
      <c r="AF30" s="25">
        <f>($D$30*AD30)+(AE30*$D$11)</f>
        <v>28618.830400000003</v>
      </c>
      <c r="AH30" s="21">
        <v>877</v>
      </c>
      <c r="AI30" s="22">
        <v>2776670</v>
      </c>
      <c r="AJ30" s="25">
        <f>($D$30*AH30)+(AI30*$D$11)</f>
        <v>39760.401600000005</v>
      </c>
      <c r="AL30" s="21">
        <v>392</v>
      </c>
      <c r="AM30" s="22">
        <v>1285550</v>
      </c>
      <c r="AN30" s="25">
        <f>($D$30*AL30)+(AM30*$D$11)</f>
        <v>18282.194000000003</v>
      </c>
      <c r="AP30" s="21">
        <v>2227</v>
      </c>
      <c r="AQ30" s="22">
        <v>6412880</v>
      </c>
      <c r="AR30" s="25">
        <f>($D$30*AP30)+(AQ30*$D$11)</f>
        <v>93640.592399999994</v>
      </c>
      <c r="AT30" s="26">
        <f t="shared" si="0"/>
        <v>16286</v>
      </c>
      <c r="AU30" s="26">
        <f t="shared" si="0"/>
        <v>51429020</v>
      </c>
      <c r="AV30" s="27">
        <f t="shared" si="0"/>
        <v>736816.28960000002</v>
      </c>
    </row>
    <row r="31" spans="2:48" s="21" customFormat="1" x14ac:dyDescent="0.3">
      <c r="B31" s="21" t="s">
        <v>18</v>
      </c>
      <c r="D31" s="21">
        <f>D30*2</f>
        <v>17.98</v>
      </c>
      <c r="F31" s="24">
        <v>41</v>
      </c>
      <c r="G31" s="30">
        <v>349460</v>
      </c>
      <c r="H31" s="25">
        <f>($D$31*F31)+(G31*$D$11)</f>
        <v>4748.9808000000003</v>
      </c>
      <c r="J31" s="21">
        <v>11</v>
      </c>
      <c r="K31" s="22">
        <v>51770</v>
      </c>
      <c r="L31" s="25">
        <f>($D$31*J31)+(K31*$D$11)</f>
        <v>792.09960000000001</v>
      </c>
      <c r="N31" s="21">
        <v>21</v>
      </c>
      <c r="O31" s="22">
        <v>111850</v>
      </c>
      <c r="P31" s="25">
        <f>($D$31*N31)+(O31*$D$11)</f>
        <v>1661.6179999999999</v>
      </c>
      <c r="R31" s="21">
        <v>8</v>
      </c>
      <c r="S31" s="22">
        <v>38700</v>
      </c>
      <c r="T31" s="25">
        <f>($D$31*R31)+(S31*$D$11)</f>
        <v>588.11599999999999</v>
      </c>
      <c r="V31" s="21">
        <v>20</v>
      </c>
      <c r="W31" s="22">
        <v>89490</v>
      </c>
      <c r="X31" s="25">
        <f>($D$31*V31)+(W31*$D$11)</f>
        <v>1386.9452000000001</v>
      </c>
      <c r="Z31" s="21">
        <v>3</v>
      </c>
      <c r="AA31" s="22">
        <v>24920</v>
      </c>
      <c r="AB31" s="25">
        <f>($D$31*Z31)+(AA31*$D$11)</f>
        <v>340.02160000000003</v>
      </c>
      <c r="AD31" s="21">
        <v>16</v>
      </c>
      <c r="AE31" s="36">
        <v>85730</v>
      </c>
      <c r="AF31" s="25">
        <f>($D$31*AD31)+(AE31*$D$11)</f>
        <v>1271.8604</v>
      </c>
      <c r="AH31" s="21">
        <v>10</v>
      </c>
      <c r="AI31" s="22">
        <v>48230</v>
      </c>
      <c r="AJ31" s="25">
        <f>($D$31*AH31)+(AI31*$D$11)</f>
        <v>733.48040000000015</v>
      </c>
      <c r="AL31" s="21">
        <v>4</v>
      </c>
      <c r="AM31" s="22">
        <v>12950</v>
      </c>
      <c r="AN31" s="25">
        <f>($D$31*AL31)+(AM31*$D$11)</f>
        <v>220.58600000000001</v>
      </c>
      <c r="AP31" s="21">
        <v>18</v>
      </c>
      <c r="AQ31" s="22">
        <v>118480</v>
      </c>
      <c r="AR31" s="25">
        <f>($D$31*AP31)+(AQ31*$D$11)</f>
        <v>1683.7903999999999</v>
      </c>
      <c r="AT31" s="26">
        <f t="shared" si="0"/>
        <v>152</v>
      </c>
      <c r="AU31" s="26">
        <f t="shared" si="0"/>
        <v>931580</v>
      </c>
      <c r="AV31" s="27">
        <f t="shared" si="0"/>
        <v>13427.4984</v>
      </c>
    </row>
    <row r="32" spans="2:48" s="21" customFormat="1" x14ac:dyDescent="0.3">
      <c r="B32" s="21" t="s">
        <v>19</v>
      </c>
      <c r="D32" s="21">
        <f>D30*3</f>
        <v>26.97</v>
      </c>
      <c r="F32" s="24">
        <v>5</v>
      </c>
      <c r="G32" s="30">
        <v>39840</v>
      </c>
      <c r="H32" s="25">
        <f>($D$32*F32)+(G32*$D$11)</f>
        <v>592.21320000000003</v>
      </c>
      <c r="K32" s="22"/>
      <c r="L32" s="25">
        <f>($D$32*J32)+(K32*$D$11)</f>
        <v>0</v>
      </c>
      <c r="N32" s="21">
        <v>1</v>
      </c>
      <c r="O32" s="22">
        <v>5780</v>
      </c>
      <c r="P32" s="25">
        <f>($D$32*N32)+(O32*$D$11)</f>
        <v>93.324399999999997</v>
      </c>
      <c r="R32" s="21">
        <v>2</v>
      </c>
      <c r="S32" s="22">
        <v>20190</v>
      </c>
      <c r="T32" s="25">
        <f>($D$32*R32)+(S32*$D$11)</f>
        <v>285.72120000000001</v>
      </c>
      <c r="V32" s="21">
        <v>3</v>
      </c>
      <c r="W32" s="22">
        <v>28730</v>
      </c>
      <c r="X32" s="25">
        <f>($D$32*V32)+(W32*$D$11)</f>
        <v>410.73040000000003</v>
      </c>
      <c r="AA32" s="22"/>
      <c r="AB32" s="25">
        <f>($D$32*Z32)+(AA32*$D$11)</f>
        <v>0</v>
      </c>
      <c r="AD32" s="21">
        <v>2</v>
      </c>
      <c r="AE32" s="22">
        <v>10110</v>
      </c>
      <c r="AF32" s="25">
        <f>($D$32*AD32)+(AE32*$D$11)</f>
        <v>170.00280000000001</v>
      </c>
      <c r="AH32" s="21">
        <v>1</v>
      </c>
      <c r="AI32" s="22">
        <v>17760</v>
      </c>
      <c r="AJ32" s="25">
        <f>($D$32*AH32)+(AI32*$D$11)</f>
        <v>230.85480000000001</v>
      </c>
      <c r="AL32" s="21">
        <v>1</v>
      </c>
      <c r="AM32" s="22">
        <v>7150</v>
      </c>
      <c r="AN32" s="25">
        <f>($D$32*AL32)+(AM32*$D$11)</f>
        <v>109.05200000000001</v>
      </c>
      <c r="AP32" s="21">
        <v>2</v>
      </c>
      <c r="AQ32" s="22">
        <v>5990</v>
      </c>
      <c r="AR32" s="25">
        <f>($D$32*AP32)+(AQ32*$D$11)</f>
        <v>122.7052</v>
      </c>
      <c r="AT32" s="26">
        <f t="shared" si="0"/>
        <v>17</v>
      </c>
      <c r="AU32" s="26">
        <f t="shared" si="0"/>
        <v>135550</v>
      </c>
      <c r="AV32" s="27">
        <f t="shared" si="0"/>
        <v>2014.604</v>
      </c>
    </row>
    <row r="33" spans="2:48" s="21" customFormat="1" x14ac:dyDescent="0.3">
      <c r="B33" s="32" t="s">
        <v>20</v>
      </c>
      <c r="D33" s="21">
        <f>D30*4</f>
        <v>35.96</v>
      </c>
      <c r="F33" s="24">
        <v>1</v>
      </c>
      <c r="G33" s="30">
        <v>970</v>
      </c>
      <c r="H33" s="25">
        <f>($D$33*F33)+(G33*$D$11)</f>
        <v>47.095600000000005</v>
      </c>
      <c r="K33" s="22"/>
      <c r="L33" s="25">
        <f>($D$33*J33)+(K33*$D$11)</f>
        <v>0</v>
      </c>
      <c r="N33" s="21">
        <v>1</v>
      </c>
      <c r="O33" s="22">
        <v>21730</v>
      </c>
      <c r="P33" s="25">
        <f>($D$33*N33)+(O33*$D$11)</f>
        <v>285.42040000000003</v>
      </c>
      <c r="R33" s="21">
        <v>2</v>
      </c>
      <c r="S33" s="22">
        <v>30270</v>
      </c>
      <c r="T33" s="25">
        <f>($D$33*R33)+(S33*$D$11)</f>
        <v>419.41960000000006</v>
      </c>
      <c r="V33" s="21">
        <v>1</v>
      </c>
      <c r="W33" s="22">
        <v>8950</v>
      </c>
      <c r="X33" s="25">
        <f>($D$33*V33)+(W33*$D$11)</f>
        <v>138.70600000000002</v>
      </c>
      <c r="AA33" s="22"/>
      <c r="AB33" s="25">
        <f>($D$33*Z33)+(AA33*$D$11)</f>
        <v>0</v>
      </c>
      <c r="AE33" s="22"/>
      <c r="AF33" s="25">
        <f>($D$33*AD33)+(AE33*$D$11)</f>
        <v>0</v>
      </c>
      <c r="AI33" s="22"/>
      <c r="AJ33" s="25">
        <f>($D$33*AH33)+(AI33*$D$11)</f>
        <v>0</v>
      </c>
      <c r="AM33" s="22"/>
      <c r="AN33" s="25">
        <f>($D$33*AL33)+(AM33*$D$11)</f>
        <v>0</v>
      </c>
      <c r="AP33" s="21">
        <v>1</v>
      </c>
      <c r="AQ33" s="22">
        <v>188140</v>
      </c>
      <c r="AR33" s="25">
        <f>($D$33*AP33)+(AQ33*$D$11)</f>
        <v>2195.8072000000002</v>
      </c>
      <c r="AT33" s="26">
        <f t="shared" si="0"/>
        <v>6</v>
      </c>
      <c r="AU33" s="26">
        <f t="shared" si="0"/>
        <v>250060</v>
      </c>
      <c r="AV33" s="27">
        <f t="shared" si="0"/>
        <v>3086.4488000000001</v>
      </c>
    </row>
    <row r="34" spans="2:48" s="21" customFormat="1" x14ac:dyDescent="0.3">
      <c r="B34" s="33" t="s">
        <v>37</v>
      </c>
      <c r="D34" s="21">
        <f>D30</f>
        <v>8.99</v>
      </c>
      <c r="F34" s="24"/>
      <c r="G34" s="30"/>
      <c r="H34" s="25"/>
      <c r="K34" s="22"/>
      <c r="L34" s="25"/>
      <c r="O34" s="22"/>
      <c r="P34" s="25"/>
      <c r="S34" s="22"/>
      <c r="T34" s="25"/>
      <c r="V34" s="21">
        <v>6</v>
      </c>
      <c r="W34" s="22">
        <v>18160</v>
      </c>
      <c r="X34" s="25">
        <f>($D$34*V34)+(W34*$D$11)</f>
        <v>262.41679999999997</v>
      </c>
      <c r="AA34" s="22"/>
      <c r="AB34" s="25">
        <f>($D$34*Z34)+(AA34*$D$11)</f>
        <v>0</v>
      </c>
      <c r="AE34" s="22"/>
      <c r="AF34" s="25">
        <f>($D$34*AD34)+(AE34*$D$11)</f>
        <v>0</v>
      </c>
      <c r="AI34" s="22"/>
      <c r="AJ34" s="25">
        <f>($D$34*AH34)+(AI34*$D$11)</f>
        <v>0</v>
      </c>
      <c r="AM34" s="22"/>
      <c r="AN34" s="25">
        <f>($D$34*AL34)+(AM34*$D$11)</f>
        <v>0</v>
      </c>
      <c r="AQ34" s="22"/>
      <c r="AR34" s="25">
        <f>($D$34*AP34)+(AQ34*$D$11)</f>
        <v>0</v>
      </c>
      <c r="AT34" s="26">
        <f t="shared" si="0"/>
        <v>6</v>
      </c>
      <c r="AU34" s="26">
        <f t="shared" si="0"/>
        <v>18160</v>
      </c>
      <c r="AV34" s="27">
        <f t="shared" si="0"/>
        <v>262.41679999999997</v>
      </c>
    </row>
    <row r="35" spans="2:48" s="21" customFormat="1" x14ac:dyDescent="0.3">
      <c r="F35" s="29"/>
      <c r="G35" s="34"/>
      <c r="H35" s="25"/>
      <c r="K35" s="22"/>
      <c r="L35" s="25"/>
      <c r="O35" s="22"/>
      <c r="P35" s="25"/>
      <c r="S35" s="22"/>
      <c r="T35" s="25"/>
      <c r="W35" s="22"/>
      <c r="X35" s="25"/>
      <c r="AA35" s="22"/>
      <c r="AB35" s="25"/>
      <c r="AE35" s="22"/>
      <c r="AF35" s="25"/>
      <c r="AI35" s="22"/>
      <c r="AJ35" s="25"/>
      <c r="AM35" s="22"/>
      <c r="AN35" s="25"/>
      <c r="AQ35" s="22"/>
      <c r="AR35" s="25"/>
      <c r="AT35" s="26">
        <f t="shared" si="0"/>
        <v>0</v>
      </c>
      <c r="AU35" s="26">
        <f t="shared" si="0"/>
        <v>0</v>
      </c>
      <c r="AV35" s="27">
        <f t="shared" si="0"/>
        <v>0</v>
      </c>
    </row>
    <row r="36" spans="2:48" s="21" customFormat="1" x14ac:dyDescent="0.3">
      <c r="B36" s="21" t="s">
        <v>51</v>
      </c>
      <c r="D36" s="21">
        <v>125.86</v>
      </c>
      <c r="F36" s="29"/>
      <c r="G36" s="34"/>
      <c r="H36" s="25"/>
      <c r="K36" s="22"/>
      <c r="L36" s="25"/>
      <c r="O36" s="22"/>
      <c r="P36" s="25"/>
      <c r="R36" s="21">
        <v>1</v>
      </c>
      <c r="S36" s="22">
        <v>5600</v>
      </c>
      <c r="T36" s="25">
        <f>($D$36*R36)+(S36*$D$11)</f>
        <v>190.148</v>
      </c>
      <c r="W36" s="22"/>
      <c r="X36" s="25"/>
      <c r="AA36" s="22"/>
      <c r="AB36" s="25"/>
      <c r="AE36" s="22"/>
      <c r="AF36" s="25"/>
      <c r="AI36" s="22"/>
      <c r="AJ36" s="25"/>
      <c r="AM36" s="22"/>
      <c r="AN36" s="25"/>
      <c r="AQ36" s="22"/>
      <c r="AR36" s="25"/>
      <c r="AT36" s="26">
        <f t="shared" si="0"/>
        <v>1</v>
      </c>
      <c r="AU36" s="26">
        <f t="shared" si="0"/>
        <v>5600</v>
      </c>
      <c r="AV36" s="27">
        <f t="shared" si="0"/>
        <v>190.148</v>
      </c>
    </row>
    <row r="37" spans="2:48" s="21" customFormat="1" x14ac:dyDescent="0.3">
      <c r="B37" s="21" t="s">
        <v>21</v>
      </c>
      <c r="D37" s="21">
        <v>125.86</v>
      </c>
      <c r="F37" s="24">
        <v>1</v>
      </c>
      <c r="G37" s="30">
        <v>368000</v>
      </c>
      <c r="H37" s="25">
        <f>($D$37*F37)+(G37*$D$11)</f>
        <v>4350.5</v>
      </c>
      <c r="J37" s="21">
        <v>1</v>
      </c>
      <c r="K37" s="22">
        <v>109000</v>
      </c>
      <c r="L37" s="25">
        <f>($D$37*J37)+(K37*$D$11)</f>
        <v>1377.18</v>
      </c>
      <c r="O37" s="22"/>
      <c r="P37" s="25">
        <f>($D$37*N37)+(O37*$D$11)</f>
        <v>0</v>
      </c>
      <c r="R37" s="21">
        <v>1</v>
      </c>
      <c r="S37" s="22">
        <v>48000</v>
      </c>
      <c r="T37" s="25">
        <f>($D$37*R37)+(S37*$D$11)</f>
        <v>676.90000000000009</v>
      </c>
      <c r="W37" s="22"/>
      <c r="X37" s="25">
        <f>($D$37*V37)+(W37*$D$11)</f>
        <v>0</v>
      </c>
      <c r="AA37" s="22"/>
      <c r="AB37" s="25">
        <f>($D$37*Z37)+(AA37*$D$11)</f>
        <v>0</v>
      </c>
      <c r="AE37" s="22"/>
      <c r="AF37" s="25">
        <f>($D$37*AD37)+(AE37*$D$11)</f>
        <v>0</v>
      </c>
      <c r="AI37" s="22"/>
      <c r="AJ37" s="25">
        <f>($D$37*AH37)+(AI37*$D$11)</f>
        <v>0</v>
      </c>
      <c r="AM37" s="22"/>
      <c r="AN37" s="25">
        <f>($D$37*AL37)+(AM37*$D$11)</f>
        <v>0</v>
      </c>
      <c r="AP37" s="21">
        <v>2</v>
      </c>
      <c r="AQ37" s="22">
        <v>387000</v>
      </c>
      <c r="AR37" s="25">
        <f>($D$37*AP37)+(AQ37*$D$11)</f>
        <v>4694.4800000000005</v>
      </c>
      <c r="AT37" s="26">
        <f t="shared" si="0"/>
        <v>5</v>
      </c>
      <c r="AU37" s="26">
        <f t="shared" si="0"/>
        <v>912000</v>
      </c>
      <c r="AV37" s="27">
        <f t="shared" si="0"/>
        <v>11099.060000000001</v>
      </c>
    </row>
    <row r="38" spans="2:48" s="21" customFormat="1" x14ac:dyDescent="0.3">
      <c r="B38" s="21" t="s">
        <v>22</v>
      </c>
      <c r="D38" s="21">
        <v>125.86</v>
      </c>
      <c r="F38" s="24">
        <v>2</v>
      </c>
      <c r="G38" s="30">
        <v>308470</v>
      </c>
      <c r="H38" s="25">
        <f>($D$38*F38)+(G38*$D$11)</f>
        <v>3792.9555999999998</v>
      </c>
      <c r="K38" s="22"/>
      <c r="L38" s="25">
        <f>($D$38*J38)+(K38*$D$11)</f>
        <v>0</v>
      </c>
      <c r="O38" s="22"/>
      <c r="P38" s="25">
        <f>($D$38*N38)+(O38*$D$11)</f>
        <v>0</v>
      </c>
      <c r="S38" s="22"/>
      <c r="T38" s="25">
        <f>($D$38*R38)+(S38*$D$11)</f>
        <v>0</v>
      </c>
      <c r="W38" s="22"/>
      <c r="X38" s="25">
        <f>($D$38*V38)+(W38*$D$11)</f>
        <v>0</v>
      </c>
      <c r="AA38" s="22"/>
      <c r="AB38" s="25">
        <f>($D$38*Z38)+(AA38*$D$11)</f>
        <v>0</v>
      </c>
      <c r="AE38" s="22"/>
      <c r="AF38" s="25">
        <f>($D$38*AD38)+(AE38*$D$11)</f>
        <v>0</v>
      </c>
      <c r="AI38" s="22"/>
      <c r="AJ38" s="25">
        <f>($D$38*AH38)+(AI38*$D$11)</f>
        <v>0</v>
      </c>
      <c r="AM38" s="22"/>
      <c r="AN38" s="25">
        <f>($D$38*AL38)+(AM38*$D$11)</f>
        <v>0</v>
      </c>
      <c r="AQ38" s="22"/>
      <c r="AR38" s="25">
        <f>($D$38*AP38)+(AQ38*$D$11)</f>
        <v>0</v>
      </c>
      <c r="AT38" s="26">
        <f t="shared" si="0"/>
        <v>2</v>
      </c>
      <c r="AU38" s="26">
        <f t="shared" si="0"/>
        <v>308470</v>
      </c>
      <c r="AV38" s="27">
        <f t="shared" si="0"/>
        <v>3792.9555999999998</v>
      </c>
    </row>
    <row r="39" spans="2:48" s="21" customFormat="1" x14ac:dyDescent="0.3">
      <c r="F39" s="29"/>
      <c r="G39" s="34"/>
      <c r="H39" s="25"/>
      <c r="K39" s="22"/>
      <c r="L39" s="25"/>
      <c r="O39" s="22"/>
      <c r="P39" s="25"/>
      <c r="S39" s="22"/>
      <c r="T39" s="25"/>
      <c r="W39" s="22"/>
      <c r="X39" s="25"/>
      <c r="AA39" s="22"/>
      <c r="AB39" s="25"/>
      <c r="AE39" s="22"/>
      <c r="AF39" s="25"/>
      <c r="AI39" s="22"/>
      <c r="AJ39" s="25"/>
      <c r="AM39" s="22"/>
      <c r="AN39" s="25"/>
      <c r="AQ39" s="22"/>
      <c r="AR39" s="25"/>
      <c r="AT39" s="26">
        <f t="shared" si="0"/>
        <v>0</v>
      </c>
      <c r="AU39" s="26">
        <f t="shared" si="0"/>
        <v>0</v>
      </c>
      <c r="AV39" s="27">
        <f t="shared" si="0"/>
        <v>0</v>
      </c>
    </row>
    <row r="40" spans="2:48" s="21" customFormat="1" x14ac:dyDescent="0.3">
      <c r="B40" s="21" t="s">
        <v>23</v>
      </c>
      <c r="D40" s="21">
        <f>188.79</f>
        <v>188.79</v>
      </c>
      <c r="F40" s="24">
        <v>1</v>
      </c>
      <c r="G40" s="30">
        <v>82000</v>
      </c>
      <c r="H40" s="25">
        <f>($D$40*F40)+(G40*$D$11)</f>
        <v>1130.1500000000001</v>
      </c>
      <c r="K40" s="22"/>
      <c r="L40" s="25">
        <f>($D$40*J40)+(K40*$D$11)</f>
        <v>0</v>
      </c>
      <c r="O40" s="22"/>
      <c r="P40" s="25">
        <f>($D$40*N40)+(O40*$D$11)</f>
        <v>0</v>
      </c>
      <c r="R40" s="21">
        <v>1</v>
      </c>
      <c r="S40" s="22">
        <v>68000</v>
      </c>
      <c r="T40" s="25">
        <f>($D$40*R40)+(S40*$D$11)</f>
        <v>969.43</v>
      </c>
      <c r="W40" s="22"/>
      <c r="X40" s="25">
        <f>($D$40*V40)+(W40*$D$11)</f>
        <v>0</v>
      </c>
      <c r="AA40" s="22"/>
      <c r="AB40" s="25">
        <f>($D$40*Z40)+(AA40*$D$11)</f>
        <v>0</v>
      </c>
      <c r="AE40" s="22"/>
      <c r="AF40" s="25">
        <f>($D$40*AD40)+(AE40*$D$11)</f>
        <v>0</v>
      </c>
      <c r="AI40" s="22"/>
      <c r="AJ40" s="25">
        <f>($D$40*AH40)+(AI40*$D$11)</f>
        <v>0</v>
      </c>
      <c r="AM40" s="22"/>
      <c r="AN40" s="25">
        <f>($D$40*AL40)+(AM40*$D$11)</f>
        <v>0</v>
      </c>
      <c r="AP40" s="21">
        <v>1</v>
      </c>
      <c r="AQ40" s="22">
        <v>35000</v>
      </c>
      <c r="AR40" s="25">
        <f>($D$40*AP40)+(AQ40*$D$11)</f>
        <v>590.59</v>
      </c>
      <c r="AT40" s="26">
        <f t="shared" si="0"/>
        <v>3</v>
      </c>
      <c r="AU40" s="26">
        <f t="shared" si="0"/>
        <v>185000</v>
      </c>
      <c r="AV40" s="27">
        <f t="shared" si="0"/>
        <v>2690.17</v>
      </c>
    </row>
    <row r="41" spans="2:48" s="21" customFormat="1" x14ac:dyDescent="0.3">
      <c r="B41" s="21" t="s">
        <v>38</v>
      </c>
      <c r="D41" s="21">
        <f>D34*84</f>
        <v>755.16</v>
      </c>
      <c r="F41" s="24"/>
      <c r="G41" s="30"/>
      <c r="H41" s="25"/>
      <c r="K41" s="22"/>
      <c r="L41" s="25"/>
      <c r="O41" s="22"/>
      <c r="P41" s="25"/>
      <c r="S41" s="22"/>
      <c r="T41" s="25"/>
      <c r="V41" s="21">
        <v>1</v>
      </c>
      <c r="W41" s="22">
        <v>140000</v>
      </c>
      <c r="X41" s="25">
        <f>($D$41*V41)+(W41*$D$11)</f>
        <v>2362.36</v>
      </c>
      <c r="AA41" s="22"/>
      <c r="AB41" s="25">
        <f>($D$41*Z41)+(AA41*$D$11)</f>
        <v>0</v>
      </c>
      <c r="AE41" s="22"/>
      <c r="AF41" s="25">
        <f>($D$41*AD41)+(AE41*$D$11)</f>
        <v>0</v>
      </c>
      <c r="AI41" s="22"/>
      <c r="AJ41" s="25">
        <f>($D$41*AH41)+(AI41*$D$11)</f>
        <v>0</v>
      </c>
      <c r="AM41" s="22"/>
      <c r="AN41" s="25">
        <f>($D$41*AL41)+(AM41*$D$11)</f>
        <v>0</v>
      </c>
      <c r="AQ41" s="22"/>
      <c r="AR41" s="25">
        <f>($D$41*AP41)+(AQ41*$D$11)</f>
        <v>0</v>
      </c>
      <c r="AT41" s="26">
        <f t="shared" si="0"/>
        <v>1</v>
      </c>
      <c r="AU41" s="26">
        <f t="shared" si="0"/>
        <v>140000</v>
      </c>
      <c r="AV41" s="27">
        <f t="shared" si="0"/>
        <v>2362.36</v>
      </c>
    </row>
    <row r="42" spans="2:48" s="21" customFormat="1" x14ac:dyDescent="0.3">
      <c r="B42" s="21" t="s">
        <v>61</v>
      </c>
      <c r="D42" s="21">
        <v>188.79</v>
      </c>
      <c r="F42" s="24"/>
      <c r="G42" s="30"/>
      <c r="H42" s="25"/>
      <c r="K42" s="22"/>
      <c r="L42" s="25"/>
      <c r="N42" s="21">
        <v>1</v>
      </c>
      <c r="O42" s="22"/>
      <c r="P42" s="25">
        <f>($D$42*N42)+(O42*$D$11)</f>
        <v>188.79</v>
      </c>
      <c r="S42" s="22"/>
      <c r="T42" s="25"/>
      <c r="W42" s="22"/>
      <c r="AA42" s="22"/>
      <c r="AE42" s="22"/>
      <c r="AI42" s="22"/>
      <c r="AM42" s="22"/>
      <c r="AQ42" s="22"/>
      <c r="AT42" s="26">
        <f t="shared" si="0"/>
        <v>1</v>
      </c>
      <c r="AU42" s="26">
        <f t="shared" si="0"/>
        <v>0</v>
      </c>
      <c r="AV42" s="27">
        <f t="shared" si="0"/>
        <v>188.79</v>
      </c>
    </row>
    <row r="43" spans="2:48" s="21" customFormat="1" x14ac:dyDescent="0.3">
      <c r="F43" s="24"/>
      <c r="G43" s="30"/>
      <c r="H43" s="25"/>
      <c r="K43" s="22"/>
      <c r="L43" s="25"/>
      <c r="O43" s="22"/>
      <c r="P43" s="25"/>
      <c r="S43" s="22"/>
      <c r="T43" s="25"/>
      <c r="W43" s="22"/>
      <c r="AA43" s="22"/>
      <c r="AE43" s="22"/>
      <c r="AI43" s="22"/>
      <c r="AM43" s="22"/>
      <c r="AQ43" s="22"/>
      <c r="AT43" s="26">
        <f t="shared" si="0"/>
        <v>0</v>
      </c>
      <c r="AU43" s="26">
        <f t="shared" si="0"/>
        <v>0</v>
      </c>
      <c r="AV43" s="27">
        <f t="shared" si="0"/>
        <v>0</v>
      </c>
    </row>
    <row r="44" spans="2:48" s="21" customFormat="1" x14ac:dyDescent="0.3">
      <c r="F44" s="24"/>
      <c r="G44" s="30"/>
      <c r="H44" s="25"/>
      <c r="K44" s="22"/>
      <c r="L44" s="25"/>
      <c r="O44" s="22"/>
      <c r="P44" s="25"/>
      <c r="S44" s="22"/>
      <c r="T44" s="25"/>
      <c r="W44" s="22"/>
      <c r="AA44" s="22"/>
      <c r="AE44" s="22"/>
      <c r="AI44" s="22"/>
      <c r="AM44" s="22"/>
      <c r="AQ44" s="22"/>
      <c r="AT44" s="26">
        <f t="shared" si="0"/>
        <v>0</v>
      </c>
      <c r="AU44" s="26">
        <f t="shared" si="0"/>
        <v>0</v>
      </c>
      <c r="AV44" s="27">
        <f t="shared" si="0"/>
        <v>0</v>
      </c>
    </row>
    <row r="45" spans="2:48" s="21" customFormat="1" x14ac:dyDescent="0.3">
      <c r="B45" s="21" t="s">
        <v>39</v>
      </c>
      <c r="D45" s="21">
        <v>4.5199999999999997E-3</v>
      </c>
      <c r="F45" s="24"/>
      <c r="G45" s="30"/>
      <c r="H45" s="25"/>
      <c r="K45" s="22"/>
      <c r="L45" s="25"/>
      <c r="O45" s="22"/>
      <c r="P45" s="25"/>
      <c r="S45" s="22"/>
      <c r="T45" s="25"/>
      <c r="V45" s="21">
        <v>1</v>
      </c>
      <c r="W45" s="22">
        <v>6194000</v>
      </c>
      <c r="X45" s="35">
        <f>W45*D45</f>
        <v>27996.879999999997</v>
      </c>
      <c r="AA45" s="22"/>
      <c r="AB45" s="35">
        <f>AA45*H45</f>
        <v>0</v>
      </c>
      <c r="AE45" s="22"/>
      <c r="AF45" s="35">
        <f>AE45*L45</f>
        <v>0</v>
      </c>
      <c r="AI45" s="22"/>
      <c r="AJ45" s="35">
        <f>AI45*P45</f>
        <v>0</v>
      </c>
      <c r="AM45" s="22"/>
      <c r="AN45" s="35">
        <f>AM45*T45</f>
        <v>0</v>
      </c>
      <c r="AQ45" s="22"/>
      <c r="AR45" s="35">
        <f>AQ45*X45</f>
        <v>0</v>
      </c>
      <c r="AT45" s="26">
        <f>F45+J45+N45+R45+V45+Z45+AD45+AH45+AL45+AP45</f>
        <v>1</v>
      </c>
      <c r="AU45" s="26">
        <f>G45+K45+O45+S45+W45+AA45+AE45+AI45+AM45+AQ45</f>
        <v>6194000</v>
      </c>
      <c r="AV45" s="27">
        <f t="shared" si="0"/>
        <v>27996.879999999997</v>
      </c>
    </row>
    <row r="46" spans="2:48" s="21" customFormat="1" x14ac:dyDescent="0.3">
      <c r="B46" s="21" t="s">
        <v>40</v>
      </c>
      <c r="D46" s="21">
        <v>188.79</v>
      </c>
      <c r="F46" s="24"/>
      <c r="G46" s="30"/>
      <c r="H46" s="25"/>
      <c r="K46" s="22"/>
      <c r="L46" s="25"/>
      <c r="O46" s="22"/>
      <c r="P46" s="25"/>
      <c r="S46" s="22"/>
      <c r="T46" s="25"/>
      <c r="V46" s="21">
        <v>1</v>
      </c>
      <c r="W46" s="22"/>
      <c r="X46" s="25">
        <f>($D$46*V46)+(W46*$D$11)</f>
        <v>188.79</v>
      </c>
      <c r="AA46" s="22"/>
      <c r="AB46" s="25">
        <f>($D$46*Z46)+(AA46*$D$11)</f>
        <v>0</v>
      </c>
      <c r="AE46" s="22"/>
      <c r="AF46" s="25">
        <f>($D$46*AD46)+(AE46*$D$11)</f>
        <v>0</v>
      </c>
      <c r="AI46" s="22"/>
      <c r="AJ46" s="25">
        <f>($D$46*AH46)+(AI46*$D$11)</f>
        <v>0</v>
      </c>
      <c r="AM46" s="22"/>
      <c r="AN46" s="25">
        <f>($D$46*AL46)+(AM46*$D$11)</f>
        <v>0</v>
      </c>
      <c r="AQ46" s="22"/>
      <c r="AR46" s="25">
        <f>($D$46*AP46)+(AQ46*$D$11)</f>
        <v>0</v>
      </c>
      <c r="AT46" s="26">
        <f t="shared" si="0"/>
        <v>1</v>
      </c>
      <c r="AU46" s="26">
        <f t="shared" si="0"/>
        <v>0</v>
      </c>
      <c r="AV46" s="27">
        <f t="shared" si="0"/>
        <v>188.79</v>
      </c>
    </row>
    <row r="47" spans="2:48" s="21" customFormat="1" x14ac:dyDescent="0.3">
      <c r="B47" s="21" t="s">
        <v>41</v>
      </c>
      <c r="F47" s="24"/>
      <c r="G47" s="30"/>
      <c r="H47" s="25"/>
      <c r="K47" s="22"/>
      <c r="L47" s="25"/>
      <c r="O47" s="22"/>
      <c r="P47" s="25"/>
      <c r="S47" s="22"/>
      <c r="T47" s="25"/>
      <c r="V47" s="21">
        <v>1</v>
      </c>
      <c r="W47" s="22"/>
      <c r="AA47" s="22"/>
      <c r="AE47" s="22"/>
      <c r="AI47" s="22"/>
      <c r="AM47" s="22"/>
      <c r="AQ47" s="22"/>
      <c r="AT47" s="26">
        <f t="shared" si="0"/>
        <v>1</v>
      </c>
      <c r="AU47" s="26">
        <f t="shared" si="0"/>
        <v>0</v>
      </c>
      <c r="AV47" s="27">
        <f t="shared" si="0"/>
        <v>0</v>
      </c>
    </row>
    <row r="48" spans="2:48" s="21" customFormat="1" x14ac:dyDescent="0.3">
      <c r="B48" s="21" t="s">
        <v>2</v>
      </c>
      <c r="D48" s="21">
        <v>4.5199999999999997E-3</v>
      </c>
      <c r="F48" s="24"/>
      <c r="G48" s="30"/>
      <c r="H48" s="25"/>
      <c r="K48" s="22"/>
      <c r="L48" s="25"/>
      <c r="O48" s="22"/>
      <c r="P48" s="25"/>
      <c r="S48" s="22"/>
      <c r="T48" s="25"/>
      <c r="W48" s="22"/>
      <c r="AA48" s="22"/>
      <c r="AE48" s="22"/>
      <c r="AI48" s="22"/>
      <c r="AL48" s="21">
        <v>1</v>
      </c>
      <c r="AM48" s="22">
        <v>175500</v>
      </c>
      <c r="AN48" s="35">
        <f>AM48*D48</f>
        <v>793.26</v>
      </c>
      <c r="AQ48" s="22"/>
      <c r="AT48" s="26">
        <f t="shared" ref="AT48:AV51" si="1">F48+J48+N48+R48+V48+Z48+AD48+AH48+AL48+AP48</f>
        <v>1</v>
      </c>
      <c r="AU48" s="26">
        <f t="shared" si="1"/>
        <v>175500</v>
      </c>
      <c r="AV48" s="27">
        <f t="shared" si="1"/>
        <v>793.26</v>
      </c>
    </row>
    <row r="49" spans="1:48" s="21" customFormat="1" x14ac:dyDescent="0.3">
      <c r="F49" s="24"/>
      <c r="G49" s="30"/>
      <c r="H49" s="25"/>
      <c r="K49" s="22"/>
      <c r="L49" s="25"/>
      <c r="O49" s="22"/>
      <c r="P49" s="25"/>
      <c r="S49" s="22"/>
      <c r="T49" s="25"/>
      <c r="W49" s="22"/>
      <c r="AA49" s="22"/>
      <c r="AE49" s="22"/>
      <c r="AI49" s="22"/>
      <c r="AM49" s="22"/>
      <c r="AQ49" s="22"/>
      <c r="AT49" s="26">
        <f t="shared" si="1"/>
        <v>0</v>
      </c>
      <c r="AU49" s="26">
        <f t="shared" si="1"/>
        <v>0</v>
      </c>
      <c r="AV49" s="27">
        <f t="shared" si="1"/>
        <v>0</v>
      </c>
    </row>
    <row r="50" spans="1:48" s="21" customFormat="1" x14ac:dyDescent="0.3">
      <c r="F50" s="24"/>
      <c r="G50" s="30"/>
      <c r="H50" s="25"/>
      <c r="K50" s="22"/>
      <c r="L50" s="25"/>
      <c r="O50" s="22"/>
      <c r="P50" s="25"/>
      <c r="S50" s="22"/>
      <c r="T50" s="25"/>
      <c r="W50" s="22"/>
      <c r="AA50" s="22"/>
      <c r="AI50" s="22"/>
      <c r="AM50" s="22"/>
      <c r="AQ50" s="22"/>
      <c r="AT50" s="26">
        <f t="shared" si="1"/>
        <v>0</v>
      </c>
      <c r="AU50" s="26">
        <f t="shared" si="1"/>
        <v>0</v>
      </c>
      <c r="AV50" s="27">
        <f t="shared" si="1"/>
        <v>0</v>
      </c>
    </row>
    <row r="51" spans="1:48" s="21" customFormat="1" x14ac:dyDescent="0.3">
      <c r="H51" s="25"/>
      <c r="K51" s="22"/>
      <c r="L51" s="25"/>
      <c r="O51" s="22"/>
      <c r="P51" s="25"/>
      <c r="S51" s="22"/>
      <c r="T51" s="25"/>
      <c r="W51" s="22"/>
      <c r="AA51" s="22"/>
      <c r="AI51" s="22"/>
      <c r="AM51" s="22"/>
      <c r="AQ51" s="22"/>
      <c r="AT51" s="26">
        <f t="shared" si="1"/>
        <v>0</v>
      </c>
      <c r="AU51" s="26">
        <f t="shared" si="1"/>
        <v>0</v>
      </c>
      <c r="AV51" s="27">
        <f t="shared" si="1"/>
        <v>0</v>
      </c>
    </row>
    <row r="52" spans="1:48" s="21" customFormat="1" x14ac:dyDescent="0.3">
      <c r="B52" s="21" t="s">
        <v>24</v>
      </c>
      <c r="H52" s="25"/>
      <c r="K52" s="22"/>
      <c r="L52" s="25"/>
      <c r="O52" s="22"/>
      <c r="P52" s="25"/>
      <c r="S52" s="22"/>
      <c r="T52" s="25"/>
      <c r="W52" s="22"/>
      <c r="AA52" s="22"/>
      <c r="AI52" s="22"/>
      <c r="AM52" s="22"/>
      <c r="AQ52" s="22"/>
    </row>
    <row r="53" spans="1:48" s="21" customFormat="1" x14ac:dyDescent="0.3">
      <c r="H53" s="25"/>
      <c r="K53" s="22"/>
      <c r="L53" s="25"/>
      <c r="O53" s="22"/>
      <c r="S53" s="22"/>
      <c r="W53" s="22"/>
      <c r="AA53" s="22"/>
      <c r="AI53" s="22"/>
      <c r="AM53" s="22"/>
      <c r="AQ53" s="22"/>
    </row>
    <row r="54" spans="1:48" s="21" customFormat="1" x14ac:dyDescent="0.3">
      <c r="F54" s="39">
        <f>SUM(F13:F53)</f>
        <v>3898</v>
      </c>
      <c r="G54" s="39">
        <f>SUM(G13:G53)</f>
        <v>15107140</v>
      </c>
      <c r="H54" s="25">
        <f>SUM(H13:H51)</f>
        <v>211601.47719999999</v>
      </c>
      <c r="J54" s="22">
        <f>SUM(J12:J53)</f>
        <v>1937</v>
      </c>
      <c r="K54" s="22">
        <f>SUM(K12:K53)</f>
        <v>5890950</v>
      </c>
      <c r="L54" s="25">
        <f>SUM(L13:L53)</f>
        <v>85409.436000000002</v>
      </c>
      <c r="N54" s="22">
        <f>SUM(N12:N53)</f>
        <v>1984</v>
      </c>
      <c r="O54" s="22">
        <f>SUM(O12:O53)</f>
        <v>7044100</v>
      </c>
      <c r="P54" s="25">
        <f>SUM(P13:P53)</f>
        <v>100248.788</v>
      </c>
      <c r="R54" s="22">
        <f>SUM(R12:R53)</f>
        <v>2503</v>
      </c>
      <c r="S54" s="22">
        <f>SUM(S12:S53)</f>
        <v>8134060</v>
      </c>
      <c r="T54" s="25">
        <f>SUM(T13:T53)</f>
        <v>116788.09879999998</v>
      </c>
      <c r="V54" s="22">
        <f>SUM(V12:V53)</f>
        <v>1669</v>
      </c>
      <c r="W54" s="22">
        <f>SUM(W12:W53)</f>
        <v>11875690</v>
      </c>
      <c r="X54" s="25">
        <f>SUM(X13:X53)</f>
        <v>109746.31120000001</v>
      </c>
      <c r="Z54" s="22">
        <f>SUM(Z12:Z53)</f>
        <v>400</v>
      </c>
      <c r="AA54" s="22">
        <f>SUM(AA12:AA53)</f>
        <v>1461470</v>
      </c>
      <c r="AB54" s="25">
        <f>SUM(AB13:AB53)</f>
        <v>20535.5056</v>
      </c>
      <c r="AD54" s="22">
        <f>SUM(AD12:AD53)</f>
        <v>669</v>
      </c>
      <c r="AE54" s="22">
        <f>SUM(AE12:AE53)</f>
        <v>2106900</v>
      </c>
      <c r="AF54" s="25">
        <f>SUM(AF13:AF53)</f>
        <v>30397.512000000002</v>
      </c>
      <c r="AH54" s="22">
        <f>SUM(AH12:AH53)</f>
        <v>905</v>
      </c>
      <c r="AI54" s="22">
        <f>SUM(AI12:AI53)</f>
        <v>3041680</v>
      </c>
      <c r="AJ54" s="25">
        <f>SUM(AJ13:AJ53)</f>
        <v>43392.486400000009</v>
      </c>
      <c r="AL54" s="22">
        <f>SUM(AL12:AL53)</f>
        <v>399</v>
      </c>
      <c r="AM54" s="22">
        <f>SUM(AM12:AM53)</f>
        <v>1482570</v>
      </c>
      <c r="AN54" s="25">
        <f>SUM(AN13:AN53)</f>
        <v>19433.9836</v>
      </c>
      <c r="AP54" s="22">
        <f>SUM(AP12:AP53)</f>
        <v>2275</v>
      </c>
      <c r="AQ54" s="22">
        <f>SUM(AQ12:AQ53)</f>
        <v>7500800</v>
      </c>
      <c r="AR54" s="25">
        <f>SUM(AR13:AR53)</f>
        <v>107420.92399999997</v>
      </c>
      <c r="AT54" s="26">
        <f>SUM(AT13:AT52)</f>
        <v>16639</v>
      </c>
      <c r="AU54" s="26">
        <f>SUM(AU13:AU52)</f>
        <v>63645360</v>
      </c>
      <c r="AV54" s="26">
        <f>SUM(AV13:AV52)</f>
        <v>844974.52280000027</v>
      </c>
    </row>
    <row r="55" spans="1:48" s="21" customFormat="1" x14ac:dyDescent="0.3">
      <c r="K55" s="22"/>
      <c r="L55" s="25"/>
      <c r="O55" s="22"/>
      <c r="S55" s="22"/>
      <c r="W55" s="22"/>
      <c r="AA55" s="22"/>
      <c r="AI55" s="22"/>
      <c r="AM55" s="22"/>
      <c r="AQ55" s="22"/>
      <c r="AT55" s="26">
        <f>F54+J54+N54+R54+V54+AD54+AH54+AL54+AP54+Z54</f>
        <v>16639</v>
      </c>
      <c r="AU55" s="26">
        <f>G54+K54+O54+S54+W54+AE54+AI54+AM54+AQ54+AA54</f>
        <v>63645360</v>
      </c>
      <c r="AV55" s="26">
        <f>H54+L54+P54+T54+X54+AF54+AJ54+AN54+AR54+AB54</f>
        <v>844974.52280000015</v>
      </c>
    </row>
    <row r="56" spans="1:48" s="21" customFormat="1" x14ac:dyDescent="0.3">
      <c r="K56" s="22"/>
      <c r="O56" s="22"/>
      <c r="S56" s="22"/>
      <c r="W56" s="22"/>
      <c r="AA56" s="22"/>
      <c r="AI56" s="22"/>
      <c r="AM56" s="22"/>
      <c r="AQ56" s="22"/>
      <c r="AT56" s="26">
        <f>AT54-AT55</f>
        <v>0</v>
      </c>
      <c r="AU56" s="26">
        <f>AU54-AU55</f>
        <v>0</v>
      </c>
      <c r="AV56" s="26">
        <f>AV54-AV55</f>
        <v>0</v>
      </c>
    </row>
    <row r="57" spans="1:48" s="21" customFormat="1" x14ac:dyDescent="0.3">
      <c r="K57" s="22"/>
      <c r="O57" s="22"/>
      <c r="S57" s="22"/>
      <c r="W57" s="22"/>
      <c r="AA57" s="22"/>
      <c r="AI57" s="22"/>
      <c r="AM57" s="22"/>
      <c r="AQ57" s="22"/>
    </row>
    <row r="58" spans="1:48" s="21" customFormat="1" x14ac:dyDescent="0.3">
      <c r="A58" s="21" t="s">
        <v>8</v>
      </c>
      <c r="K58" s="22"/>
      <c r="O58" s="22"/>
      <c r="S58" s="22"/>
      <c r="W58" s="22"/>
      <c r="AA58" s="22"/>
      <c r="AI58" s="22"/>
      <c r="AM58" s="22"/>
      <c r="AQ58" s="22"/>
    </row>
    <row r="59" spans="1:48" s="21" customFormat="1" x14ac:dyDescent="0.3">
      <c r="B59" s="21" t="s">
        <v>29</v>
      </c>
      <c r="F59" s="21">
        <f>F61-F60</f>
        <v>596</v>
      </c>
      <c r="J59" s="21" t="s">
        <v>42</v>
      </c>
      <c r="K59" s="22"/>
      <c r="N59" s="21">
        <f>N61-N60</f>
        <v>498</v>
      </c>
      <c r="O59" s="22"/>
      <c r="R59" s="21">
        <f>R61-R60</f>
        <v>53</v>
      </c>
      <c r="S59" s="22"/>
      <c r="V59" s="21">
        <f>V61-V60</f>
        <v>97</v>
      </c>
      <c r="W59" s="22"/>
      <c r="Z59" s="21">
        <f>Z61-Z60</f>
        <v>67</v>
      </c>
      <c r="AA59" s="22"/>
      <c r="AD59" s="21" t="s">
        <v>42</v>
      </c>
      <c r="AH59" s="21">
        <f>AH61-AH60</f>
        <v>5</v>
      </c>
      <c r="AI59" s="22"/>
      <c r="AL59" s="22">
        <f>AL61-AL60</f>
        <v>225</v>
      </c>
      <c r="AM59" s="22"/>
      <c r="AP59" s="22">
        <f>AP61-AP60</f>
        <v>732</v>
      </c>
      <c r="AQ59" s="22"/>
      <c r="AU59" s="21">
        <f>SUM(F59:AT59)</f>
        <v>2273</v>
      </c>
    </row>
    <row r="60" spans="1:48" s="21" customFormat="1" x14ac:dyDescent="0.3">
      <c r="B60" s="21" t="s">
        <v>30</v>
      </c>
      <c r="F60" s="21">
        <v>2</v>
      </c>
      <c r="K60" s="22"/>
      <c r="N60" s="21">
        <v>12</v>
      </c>
      <c r="O60" s="22"/>
      <c r="S60" s="22"/>
      <c r="V60" s="21">
        <v>4</v>
      </c>
      <c r="W60" s="22"/>
      <c r="AA60" s="22"/>
      <c r="AI60" s="22"/>
      <c r="AL60" s="22">
        <v>2</v>
      </c>
      <c r="AM60" s="22"/>
      <c r="AP60" s="22">
        <v>2</v>
      </c>
      <c r="AQ60" s="22"/>
      <c r="AU60" s="21">
        <f t="shared" ref="AU60" si="2">SUM(F60:AT60)</f>
        <v>22</v>
      </c>
    </row>
    <row r="61" spans="1:48" s="21" customFormat="1" x14ac:dyDescent="0.3">
      <c r="B61" s="21" t="s">
        <v>28</v>
      </c>
      <c r="F61" s="21">
        <v>598</v>
      </c>
      <c r="K61" s="22"/>
      <c r="N61" s="21">
        <v>510</v>
      </c>
      <c r="O61" s="22"/>
      <c r="R61" s="21">
        <v>53</v>
      </c>
      <c r="S61" s="22"/>
      <c r="V61" s="21">
        <v>101</v>
      </c>
      <c r="W61" s="22"/>
      <c r="Z61" s="21">
        <v>67</v>
      </c>
      <c r="AA61" s="22"/>
      <c r="AH61" s="21">
        <v>5</v>
      </c>
      <c r="AI61" s="22"/>
      <c r="AL61" s="22">
        <v>227</v>
      </c>
      <c r="AM61" s="22"/>
      <c r="AP61" s="22">
        <v>734</v>
      </c>
      <c r="AQ61" s="22"/>
      <c r="AU61" s="21">
        <f>SUM(F61:AT61)</f>
        <v>2295</v>
      </c>
    </row>
    <row r="62" spans="1:48" s="21" customFormat="1" x14ac:dyDescent="0.3">
      <c r="K62" s="22"/>
      <c r="O62" s="22"/>
      <c r="S62" s="22"/>
      <c r="V62" s="21" t="s">
        <v>73</v>
      </c>
      <c r="W62" s="22"/>
      <c r="AA62" s="22"/>
      <c r="AI62" s="22"/>
      <c r="AM62" s="22"/>
      <c r="AQ62" s="22"/>
    </row>
    <row r="63" spans="1:48" s="21" customFormat="1" x14ac:dyDescent="0.3">
      <c r="K63" s="22"/>
      <c r="O63" s="22"/>
      <c r="S63" s="22"/>
      <c r="W63" s="22"/>
      <c r="AA63" s="22"/>
      <c r="AI63" s="22"/>
      <c r="AM63" s="22"/>
      <c r="AQ63" s="22"/>
    </row>
    <row r="64" spans="1:48" s="21" customFormat="1" x14ac:dyDescent="0.3">
      <c r="A64" s="21" t="s">
        <v>9</v>
      </c>
      <c r="G64" s="21">
        <v>940</v>
      </c>
      <c r="K64" s="22"/>
      <c r="O64" s="36">
        <v>1030</v>
      </c>
      <c r="S64" s="22">
        <v>37920</v>
      </c>
      <c r="W64" s="22" t="s">
        <v>42</v>
      </c>
      <c r="AA64" s="22">
        <v>48120</v>
      </c>
      <c r="AI64" s="22">
        <v>0</v>
      </c>
      <c r="AM64" s="22"/>
      <c r="AQ64" s="22">
        <v>170</v>
      </c>
      <c r="AU64" s="21">
        <f>SUM(F64:AT64)</f>
        <v>88180</v>
      </c>
    </row>
    <row r="65" spans="1:43" s="21" customFormat="1" x14ac:dyDescent="0.3">
      <c r="K65" s="22"/>
      <c r="O65" s="22"/>
      <c r="S65" s="22"/>
      <c r="W65" s="22"/>
      <c r="AA65" s="22"/>
      <c r="AI65" s="22"/>
      <c r="AM65" s="22"/>
      <c r="AQ65" s="22"/>
    </row>
    <row r="66" spans="1:43" s="21" customFormat="1" x14ac:dyDescent="0.3">
      <c r="K66" s="22"/>
      <c r="O66" s="22"/>
      <c r="S66" s="22"/>
      <c r="W66" s="22"/>
      <c r="AA66" s="22"/>
      <c r="AI66" s="22"/>
      <c r="AM66" s="22"/>
      <c r="AQ66" s="22"/>
    </row>
    <row r="67" spans="1:43" s="21" customFormat="1" x14ac:dyDescent="0.3">
      <c r="K67" s="22"/>
      <c r="O67" s="22"/>
      <c r="S67" s="22"/>
      <c r="W67" s="22"/>
      <c r="AA67" s="22"/>
      <c r="AI67" s="22"/>
      <c r="AM67" s="22"/>
      <c r="AQ67" s="22"/>
    </row>
    <row r="68" spans="1:43" s="21" customFormat="1" x14ac:dyDescent="0.3">
      <c r="K68" s="22"/>
      <c r="O68" s="22"/>
      <c r="S68" s="22"/>
      <c r="W68" s="22"/>
      <c r="AA68" s="22"/>
      <c r="AI68" s="22"/>
      <c r="AM68" s="22"/>
      <c r="AQ68" s="22"/>
    </row>
    <row r="69" spans="1:43" x14ac:dyDescent="0.3">
      <c r="A69" t="s">
        <v>0</v>
      </c>
      <c r="D69">
        <v>4.5199999999999997E-3</v>
      </c>
    </row>
    <row r="70" spans="1:43" x14ac:dyDescent="0.3">
      <c r="C70" t="s">
        <v>1</v>
      </c>
    </row>
    <row r="71" spans="1:43" x14ac:dyDescent="0.3">
      <c r="C71" t="s">
        <v>2</v>
      </c>
    </row>
    <row r="72" spans="1:43" x14ac:dyDescent="0.3">
      <c r="C72" t="s">
        <v>3</v>
      </c>
    </row>
    <row r="73" spans="1:43" x14ac:dyDescent="0.3">
      <c r="C73" t="s">
        <v>4</v>
      </c>
    </row>
  </sheetData>
  <mergeCells count="1">
    <mergeCell ref="F6:AR6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55AF2-EBA7-454F-B955-8174C01F7E1D}">
  <dimension ref="A10:BI101"/>
  <sheetViews>
    <sheetView tabSelected="1" topLeftCell="A4" zoomScaleNormal="100" workbookViewId="0">
      <pane xSplit="4" ySplit="9" topLeftCell="E13" activePane="bottomRight" state="frozen"/>
      <selection activeCell="A4" sqref="A4"/>
      <selection pane="topRight" activeCell="E4" sqref="E4"/>
      <selection pane="bottomLeft" activeCell="A13" sqref="A13"/>
      <selection pane="bottomRight" activeCell="AX56" sqref="AX56"/>
    </sheetView>
  </sheetViews>
  <sheetFormatPr defaultRowHeight="15.6" x14ac:dyDescent="0.3"/>
  <cols>
    <col min="1" max="1" width="8.796875" style="44"/>
    <col min="2" max="2" width="16.3984375" style="44" customWidth="1"/>
    <col min="3" max="3" width="8.796875" style="44"/>
    <col min="4" max="4" width="9.59765625" style="44" bestFit="1" customWidth="1"/>
    <col min="5" max="5" width="8.796875" style="44"/>
    <col min="6" max="6" width="10.09765625" style="44" bestFit="1" customWidth="1"/>
    <col min="7" max="7" width="13.69921875" style="44" bestFit="1" customWidth="1"/>
    <col min="8" max="8" width="11.8984375" style="44" bestFit="1" customWidth="1"/>
    <col min="9" max="9" width="8.796875" style="44"/>
    <col min="10" max="10" width="10.09765625" style="44" bestFit="1" customWidth="1"/>
    <col min="11" max="11" width="13.69921875" style="44" bestFit="1" customWidth="1"/>
    <col min="12" max="12" width="11.09765625" style="44" bestFit="1" customWidth="1"/>
    <col min="13" max="13" width="8.796875" style="44"/>
    <col min="14" max="14" width="10.09765625" style="44" bestFit="1" customWidth="1"/>
    <col min="15" max="15" width="13.69921875" style="44" bestFit="1" customWidth="1"/>
    <col min="16" max="16" width="11.09765625" style="44" bestFit="1" customWidth="1"/>
    <col min="17" max="17" width="8.796875" style="44"/>
    <col min="18" max="18" width="10.09765625" style="44" bestFit="1" customWidth="1"/>
    <col min="19" max="19" width="13.69921875" style="44" bestFit="1" customWidth="1"/>
    <col min="20" max="20" width="11.09765625" style="44" bestFit="1" customWidth="1"/>
    <col min="21" max="21" width="8.796875" style="44"/>
    <col min="22" max="22" width="10.09765625" style="44" bestFit="1" customWidth="1"/>
    <col min="23" max="23" width="13.69921875" style="44" bestFit="1" customWidth="1"/>
    <col min="24" max="24" width="11.09765625" style="44" bestFit="1" customWidth="1"/>
    <col min="25" max="25" width="8.796875" style="44"/>
    <col min="26" max="26" width="10.09765625" style="44" bestFit="1" customWidth="1"/>
    <col min="27" max="27" width="13.69921875" style="44" bestFit="1" customWidth="1"/>
    <col min="28" max="28" width="11.09765625" style="44" bestFit="1" customWidth="1"/>
    <col min="29" max="29" width="8.796875" style="44"/>
    <col min="30" max="30" width="10.09765625" style="44" bestFit="1" customWidth="1"/>
    <col min="31" max="31" width="13.69921875" style="44" bestFit="1" customWidth="1"/>
    <col min="32" max="32" width="11.09765625" style="44" bestFit="1" customWidth="1"/>
    <col min="33" max="33" width="8.796875" style="44"/>
    <col min="34" max="34" width="10.09765625" style="44" bestFit="1" customWidth="1"/>
    <col min="35" max="35" width="13.69921875" style="44" bestFit="1" customWidth="1"/>
    <col min="36" max="36" width="11.09765625" style="44" bestFit="1" customWidth="1"/>
    <col min="37" max="37" width="8.796875" style="44"/>
    <col min="38" max="38" width="10.09765625" style="44" bestFit="1" customWidth="1"/>
    <col min="39" max="39" width="13.69921875" style="44" bestFit="1" customWidth="1"/>
    <col min="40" max="40" width="11.09765625" style="44" bestFit="1" customWidth="1"/>
    <col min="41" max="41" width="8.796875" style="44"/>
    <col min="42" max="42" width="10.09765625" style="44" bestFit="1" customWidth="1"/>
    <col min="43" max="43" width="13.69921875" style="44" bestFit="1" customWidth="1"/>
    <col min="44" max="44" width="11.09765625" style="44" bestFit="1" customWidth="1"/>
    <col min="45" max="45" width="8.796875" style="44"/>
    <col min="46" max="46" width="10.09765625" style="44" bestFit="1" customWidth="1"/>
    <col min="47" max="47" width="13.69921875" style="44" bestFit="1" customWidth="1"/>
    <col min="48" max="48" width="11.09765625" style="44" bestFit="1" customWidth="1"/>
    <col min="49" max="49" width="8.796875" style="44"/>
    <col min="50" max="50" width="10.09765625" style="44" bestFit="1" customWidth="1"/>
    <col min="51" max="51" width="13.69921875" style="44" bestFit="1" customWidth="1"/>
    <col min="52" max="52" width="11.09765625" style="44" bestFit="1" customWidth="1"/>
    <col min="53" max="53" width="8.796875" style="44"/>
    <col min="54" max="54" width="11.09765625" style="44" bestFit="1" customWidth="1"/>
    <col min="55" max="55" width="14.69921875" style="44" bestFit="1" customWidth="1"/>
    <col min="56" max="56" width="13.69921875" style="44" bestFit="1" customWidth="1"/>
    <col min="57" max="57" width="12.59765625" style="44" bestFit="1" customWidth="1"/>
    <col min="58" max="58" width="14.3984375" style="44" bestFit="1" customWidth="1"/>
    <col min="59" max="59" width="14.69921875" style="44" bestFit="1" customWidth="1"/>
    <col min="60" max="16384" width="8.796875" style="44"/>
  </cols>
  <sheetData>
    <row r="10" spans="1:56" x14ac:dyDescent="0.3">
      <c r="F10" s="44" t="s">
        <v>119</v>
      </c>
      <c r="J10" s="44" t="s">
        <v>120</v>
      </c>
      <c r="N10" s="44" t="s">
        <v>121</v>
      </c>
      <c r="R10" s="44" t="s">
        <v>122</v>
      </c>
      <c r="V10" s="44" t="s">
        <v>123</v>
      </c>
      <c r="Z10" s="44" t="s">
        <v>124</v>
      </c>
      <c r="AD10" s="44" t="s">
        <v>125</v>
      </c>
      <c r="AH10" s="44" t="s">
        <v>126</v>
      </c>
      <c r="AL10" s="44" t="s">
        <v>127</v>
      </c>
      <c r="AP10" s="44" t="s">
        <v>128</v>
      </c>
      <c r="AT10" s="44" t="s">
        <v>129</v>
      </c>
      <c r="AX10" s="44" t="s">
        <v>130</v>
      </c>
      <c r="BB10" s="44" t="s">
        <v>28</v>
      </c>
    </row>
    <row r="11" spans="1:56" x14ac:dyDescent="0.3">
      <c r="F11" s="51" t="s">
        <v>161</v>
      </c>
      <c r="G11" s="51"/>
      <c r="H11" s="51"/>
      <c r="J11" s="51" t="s">
        <v>161</v>
      </c>
      <c r="K11" s="51"/>
      <c r="L11" s="51"/>
      <c r="N11" s="51" t="s">
        <v>161</v>
      </c>
      <c r="O11" s="51"/>
      <c r="P11" s="51"/>
      <c r="R11" s="51" t="s">
        <v>161</v>
      </c>
      <c r="S11" s="51"/>
      <c r="T11" s="51"/>
      <c r="V11" s="51" t="s">
        <v>161</v>
      </c>
      <c r="W11" s="51"/>
      <c r="X11" s="51"/>
      <c r="Z11" s="51" t="s">
        <v>161</v>
      </c>
      <c r="AA11" s="51"/>
      <c r="AB11" s="51"/>
      <c r="AD11" s="51" t="s">
        <v>161</v>
      </c>
      <c r="AE11" s="51"/>
      <c r="AF11" s="51"/>
      <c r="AH11" s="51" t="s">
        <v>161</v>
      </c>
      <c r="AI11" s="51"/>
      <c r="AJ11" s="51"/>
      <c r="AL11" s="51" t="s">
        <v>161</v>
      </c>
      <c r="AM11" s="51"/>
      <c r="AN11" s="51"/>
      <c r="AP11" s="51" t="s">
        <v>161</v>
      </c>
      <c r="AQ11" s="51"/>
      <c r="AR11" s="51"/>
      <c r="AT11" s="51" t="s">
        <v>161</v>
      </c>
      <c r="AU11" s="51"/>
      <c r="AV11" s="51"/>
      <c r="AX11" s="51" t="s">
        <v>161</v>
      </c>
      <c r="AY11" s="51"/>
      <c r="AZ11" s="51"/>
      <c r="BB11" s="51" t="s">
        <v>161</v>
      </c>
      <c r="BC11" s="51"/>
      <c r="BD11" s="51"/>
    </row>
    <row r="12" spans="1:56" x14ac:dyDescent="0.3">
      <c r="F12" s="51" t="s">
        <v>162</v>
      </c>
      <c r="G12" s="51" t="s">
        <v>163</v>
      </c>
      <c r="H12" s="51" t="s">
        <v>164</v>
      </c>
      <c r="J12" s="51" t="s">
        <v>162</v>
      </c>
      <c r="K12" s="51" t="s">
        <v>163</v>
      </c>
      <c r="L12" s="51" t="s">
        <v>164</v>
      </c>
      <c r="N12" s="51" t="s">
        <v>162</v>
      </c>
      <c r="O12" s="51" t="s">
        <v>163</v>
      </c>
      <c r="P12" s="51" t="s">
        <v>164</v>
      </c>
      <c r="R12" s="51" t="s">
        <v>162</v>
      </c>
      <c r="S12" s="51" t="s">
        <v>163</v>
      </c>
      <c r="T12" s="51" t="s">
        <v>164</v>
      </c>
      <c r="V12" s="51" t="s">
        <v>162</v>
      </c>
      <c r="W12" s="51" t="s">
        <v>163</v>
      </c>
      <c r="X12" s="51" t="s">
        <v>164</v>
      </c>
      <c r="Z12" s="51" t="s">
        <v>162</v>
      </c>
      <c r="AA12" s="51" t="s">
        <v>163</v>
      </c>
      <c r="AB12" s="51" t="s">
        <v>164</v>
      </c>
      <c r="AD12" s="51" t="s">
        <v>162</v>
      </c>
      <c r="AE12" s="51" t="s">
        <v>163</v>
      </c>
      <c r="AF12" s="51" t="s">
        <v>164</v>
      </c>
      <c r="AH12" s="51" t="s">
        <v>162</v>
      </c>
      <c r="AI12" s="51" t="s">
        <v>163</v>
      </c>
      <c r="AJ12" s="51" t="s">
        <v>164</v>
      </c>
      <c r="AL12" s="51" t="s">
        <v>162</v>
      </c>
      <c r="AM12" s="51" t="s">
        <v>163</v>
      </c>
      <c r="AN12" s="51" t="s">
        <v>164</v>
      </c>
      <c r="AP12" s="51" t="s">
        <v>162</v>
      </c>
      <c r="AQ12" s="51" t="s">
        <v>163</v>
      </c>
      <c r="AR12" s="51" t="s">
        <v>164</v>
      </c>
      <c r="AT12" s="51" t="s">
        <v>162</v>
      </c>
      <c r="AU12" s="51" t="s">
        <v>163</v>
      </c>
      <c r="AV12" s="51" t="s">
        <v>164</v>
      </c>
      <c r="AX12" s="51" t="s">
        <v>162</v>
      </c>
      <c r="AY12" s="51" t="s">
        <v>163</v>
      </c>
      <c r="AZ12" s="51" t="s">
        <v>164</v>
      </c>
      <c r="BB12" s="51" t="s">
        <v>162</v>
      </c>
      <c r="BC12" s="51" t="s">
        <v>163</v>
      </c>
      <c r="BD12" s="51" t="s">
        <v>164</v>
      </c>
    </row>
    <row r="13" spans="1:56" x14ac:dyDescent="0.3">
      <c r="A13" s="45"/>
      <c r="B13" s="45" t="s">
        <v>10</v>
      </c>
      <c r="C13" s="45"/>
      <c r="D13" s="45">
        <v>12.59</v>
      </c>
      <c r="F13" s="44">
        <f>January!AT13</f>
        <v>63</v>
      </c>
      <c r="G13" s="44">
        <f>January!AU13</f>
        <v>724230</v>
      </c>
      <c r="H13" s="44">
        <f>January!AV13</f>
        <v>8861.0921999999991</v>
      </c>
      <c r="J13" s="44">
        <f>Feb!AT13</f>
        <v>63</v>
      </c>
      <c r="K13" s="44">
        <f>Feb!AU13</f>
        <v>676340</v>
      </c>
      <c r="L13" s="44">
        <f>Feb!AV13</f>
        <v>8444.0408000000007</v>
      </c>
      <c r="N13" s="44">
        <f>March!AT13</f>
        <v>63</v>
      </c>
      <c r="O13" s="44">
        <f>March!AU13</f>
        <v>713900</v>
      </c>
      <c r="P13" s="44">
        <f>March!AV13</f>
        <v>8988.7420000000002</v>
      </c>
      <c r="R13" s="44">
        <f>April!AT13</f>
        <v>63</v>
      </c>
      <c r="S13" s="44">
        <f>April!AU13</f>
        <v>648750</v>
      </c>
      <c r="T13" s="44">
        <f>April!AV13</f>
        <v>8240.82</v>
      </c>
      <c r="V13" s="44">
        <f>May!AT13</f>
        <v>70</v>
      </c>
      <c r="W13" s="44">
        <f>May!AU13</f>
        <v>658910</v>
      </c>
      <c r="X13" s="44">
        <f>May!AV13</f>
        <v>8445.5868000000009</v>
      </c>
      <c r="Z13" s="44">
        <f>June!AT13</f>
        <v>80</v>
      </c>
      <c r="AA13" s="44">
        <f>June!AU13</f>
        <v>727370</v>
      </c>
      <c r="AB13" s="44">
        <f>June!AV13</f>
        <v>9357.4076000000005</v>
      </c>
      <c r="AD13" s="44">
        <f>July!AT13</f>
        <v>84</v>
      </c>
      <c r="AE13" s="44">
        <f>July!AU13</f>
        <v>868570</v>
      </c>
      <c r="AF13" s="44">
        <f>July!AV13</f>
        <v>11028.7436</v>
      </c>
      <c r="AH13" s="44">
        <f>August!AT13</f>
        <v>81</v>
      </c>
      <c r="AI13" s="44">
        <f>August!AU13</f>
        <v>683650</v>
      </c>
      <c r="AJ13" s="44">
        <f>August!AV13</f>
        <v>8868.0920000000006</v>
      </c>
      <c r="AL13" s="44">
        <f>September!AT13</f>
        <v>79</v>
      </c>
      <c r="AM13" s="44">
        <f>September!AU13</f>
        <v>738550</v>
      </c>
      <c r="AN13" s="44">
        <f>September!AV13</f>
        <v>9473.1640000000007</v>
      </c>
      <c r="AP13" s="44">
        <f>October!AT13</f>
        <v>79</v>
      </c>
      <c r="AQ13" s="44">
        <f>October!AU13</f>
        <v>777100</v>
      </c>
      <c r="AR13" s="44">
        <f>October!AV13</f>
        <v>9915.7180000000008</v>
      </c>
      <c r="AT13" s="44">
        <f>November!AT13</f>
        <v>79</v>
      </c>
      <c r="AU13" s="44">
        <f>November!AU13</f>
        <v>726800</v>
      </c>
      <c r="AV13" s="44">
        <f>November!AV13</f>
        <v>9338.2740000000013</v>
      </c>
      <c r="AX13" s="44">
        <f>December!AT13</f>
        <v>79</v>
      </c>
      <c r="AY13" s="44">
        <f>December!AU13</f>
        <v>599190</v>
      </c>
      <c r="AZ13" s="44">
        <f>December!AV13</f>
        <v>7873.3112000000001</v>
      </c>
      <c r="BB13" s="44">
        <f>F13+J13+N13+R13+V13+Z13+AD13+AH13+AL13+AP13+AT13+AX13</f>
        <v>883</v>
      </c>
      <c r="BC13" s="44">
        <f t="shared" ref="BC13:BD13" si="0">G13+K13+O13+S13+W13+AA13+AE13+AI13+AM13+AQ13+AU13+AY13</f>
        <v>8543360</v>
      </c>
      <c r="BD13" s="44">
        <f t="shared" si="0"/>
        <v>108834.99220000001</v>
      </c>
    </row>
    <row r="14" spans="1:56" x14ac:dyDescent="0.3">
      <c r="A14" s="45"/>
      <c r="B14" s="45" t="s">
        <v>11</v>
      </c>
      <c r="C14" s="45"/>
      <c r="D14" s="45">
        <f>D30*2</f>
        <v>17.98</v>
      </c>
      <c r="F14" s="44">
        <f>January!AT14</f>
        <v>2</v>
      </c>
      <c r="G14" s="44">
        <f>January!AU14</f>
        <v>13420</v>
      </c>
      <c r="H14" s="44">
        <f>January!AV14</f>
        <v>185.4588</v>
      </c>
      <c r="J14" s="44">
        <f>Feb!AT14</f>
        <v>2</v>
      </c>
      <c r="K14" s="44">
        <f>Feb!AU14</f>
        <v>14330</v>
      </c>
      <c r="L14" s="44">
        <f>Feb!AV14</f>
        <v>195.59620000000001</v>
      </c>
      <c r="N14" s="44">
        <f>March!AT14</f>
        <v>2</v>
      </c>
      <c r="O14" s="44">
        <f>March!AU14</f>
        <v>15520</v>
      </c>
      <c r="P14" s="44">
        <f>March!AV14</f>
        <v>214.12960000000001</v>
      </c>
      <c r="R14" s="44">
        <f>April!AT14</f>
        <v>2</v>
      </c>
      <c r="S14" s="44">
        <f>April!AU14</f>
        <v>17070</v>
      </c>
      <c r="T14" s="44">
        <f>April!AV14</f>
        <v>231.92359999999999</v>
      </c>
      <c r="V14" s="44">
        <f>May!AT14</f>
        <v>2</v>
      </c>
      <c r="W14" s="44">
        <f>May!AU14</f>
        <v>18560</v>
      </c>
      <c r="X14" s="44">
        <f>May!AV14</f>
        <v>249.02879999999999</v>
      </c>
      <c r="Z14" s="44">
        <f>June!AT14</f>
        <v>2</v>
      </c>
      <c r="AA14" s="44">
        <f>June!AU14</f>
        <v>18480</v>
      </c>
      <c r="AB14" s="44">
        <f>June!AV14</f>
        <v>248.1104</v>
      </c>
      <c r="AD14" s="44">
        <f>July!AT14</f>
        <v>2</v>
      </c>
      <c r="AE14" s="44">
        <f>July!AU14</f>
        <v>17300</v>
      </c>
      <c r="AF14" s="44">
        <f>July!AV14</f>
        <v>234.56400000000002</v>
      </c>
      <c r="AH14" s="44">
        <f>August!AT14</f>
        <v>2</v>
      </c>
      <c r="AI14" s="44">
        <f>August!AU14</f>
        <v>17680</v>
      </c>
      <c r="AJ14" s="44">
        <f>August!AV14</f>
        <v>238.9264</v>
      </c>
      <c r="AL14" s="44">
        <f>September!AT14</f>
        <v>2</v>
      </c>
      <c r="AM14" s="44">
        <f>September!AU14</f>
        <v>17770</v>
      </c>
      <c r="AN14" s="44">
        <f>September!AV14</f>
        <v>239.95959999999999</v>
      </c>
      <c r="AP14" s="44">
        <f>October!AT14</f>
        <v>2</v>
      </c>
      <c r="AQ14" s="44">
        <f>October!AU14</f>
        <v>16930</v>
      </c>
      <c r="AR14" s="44">
        <f>October!AV14</f>
        <v>230.31639999999999</v>
      </c>
      <c r="AT14" s="44">
        <f>November!AT14</f>
        <v>2</v>
      </c>
      <c r="AU14" s="44">
        <f>November!AU14</f>
        <v>14050</v>
      </c>
      <c r="AV14" s="44">
        <f>November!AV14</f>
        <v>197.25400000000002</v>
      </c>
      <c r="AX14" s="44">
        <f>December!AT14</f>
        <v>2</v>
      </c>
      <c r="AY14" s="44">
        <f>December!AU14</f>
        <v>15860</v>
      </c>
      <c r="AZ14" s="44">
        <f>December!AV14</f>
        <v>218.03279999999998</v>
      </c>
      <c r="BB14" s="44">
        <f t="shared" ref="BB14:BB93" si="1">F14+J14+N14+R14+V14+Z14+AD14+AH14+AL14+AP14+AT14+AX14</f>
        <v>24</v>
      </c>
      <c r="BC14" s="44">
        <f t="shared" ref="BC14:BC93" si="2">G14+K14+O14+S14+W14+AA14+AE14+AI14+AM14+AQ14+AU14+AY14</f>
        <v>196970</v>
      </c>
      <c r="BD14" s="44">
        <f t="shared" ref="BD14:BD93" si="3">H14+L14+P14+T14+X14+AB14+AF14+AJ14+AN14+AR14+AV14+AZ14</f>
        <v>2683.3006</v>
      </c>
    </row>
    <row r="15" spans="1:56" x14ac:dyDescent="0.3">
      <c r="A15" s="45"/>
      <c r="B15" s="45" t="s">
        <v>43</v>
      </c>
      <c r="C15" s="45"/>
      <c r="D15" s="45">
        <f>D30*4</f>
        <v>35.96</v>
      </c>
      <c r="F15" s="44">
        <f>January!AT15</f>
        <v>2</v>
      </c>
      <c r="G15" s="44">
        <f>January!AU15</f>
        <v>4670</v>
      </c>
      <c r="H15" s="44">
        <f>January!AV15</f>
        <v>123.94380000000001</v>
      </c>
      <c r="J15" s="44">
        <f>Feb!AT15</f>
        <v>2</v>
      </c>
      <c r="K15" s="44">
        <f>Feb!AU15</f>
        <v>7240</v>
      </c>
      <c r="L15" s="44">
        <f>Feb!AV15</f>
        <v>152.5736</v>
      </c>
      <c r="N15" s="44">
        <f>March!AT15</f>
        <v>2</v>
      </c>
      <c r="O15" s="44">
        <f>March!AU15</f>
        <v>2730</v>
      </c>
      <c r="P15" s="44">
        <f>March!AV15</f>
        <v>103.2604</v>
      </c>
      <c r="R15" s="44">
        <f>April!AT15</f>
        <v>2</v>
      </c>
      <c r="S15" s="44">
        <f>April!AU15</f>
        <v>2050</v>
      </c>
      <c r="T15" s="44">
        <f>April!AV15</f>
        <v>95.454000000000008</v>
      </c>
      <c r="V15" s="44">
        <f>May!AT15</f>
        <v>2</v>
      </c>
      <c r="W15" s="44">
        <f>May!AU15</f>
        <v>2740</v>
      </c>
      <c r="X15" s="44">
        <f>May!AV15</f>
        <v>103.37520000000001</v>
      </c>
      <c r="Z15" s="44">
        <f>June!AT15</f>
        <v>2</v>
      </c>
      <c r="AA15" s="44">
        <f>June!AU15</f>
        <v>3910</v>
      </c>
      <c r="AB15" s="44">
        <f>June!AV15</f>
        <v>116.80680000000001</v>
      </c>
      <c r="AD15" s="44">
        <f>July!AT15</f>
        <v>2</v>
      </c>
      <c r="AE15" s="44">
        <f>July!AU15</f>
        <v>4110</v>
      </c>
      <c r="AF15" s="44">
        <f>July!AV15</f>
        <v>119.1028</v>
      </c>
      <c r="AH15" s="44">
        <f>August!AT15</f>
        <v>2</v>
      </c>
      <c r="AI15" s="44">
        <f>August!AU15</f>
        <v>5390</v>
      </c>
      <c r="AJ15" s="44">
        <f>August!AV15</f>
        <v>133.7972</v>
      </c>
      <c r="AL15" s="44">
        <f>September!AT15</f>
        <v>2</v>
      </c>
      <c r="AM15" s="44">
        <f>September!AU15</f>
        <v>5920</v>
      </c>
      <c r="AN15" s="44">
        <f>September!AV15</f>
        <v>139.88159999999999</v>
      </c>
      <c r="AP15" s="44">
        <f>October!AT15</f>
        <v>2</v>
      </c>
      <c r="AQ15" s="44">
        <f>October!AU15</f>
        <v>2830</v>
      </c>
      <c r="AR15" s="44">
        <f>October!AV15</f>
        <v>104.4084</v>
      </c>
      <c r="AT15" s="44">
        <f>November!AT15</f>
        <v>2</v>
      </c>
      <c r="AU15" s="44">
        <f>November!AU15</f>
        <v>3580</v>
      </c>
      <c r="AV15" s="44">
        <f>November!AV15</f>
        <v>113.01840000000001</v>
      </c>
      <c r="AX15" s="44">
        <f>December!AT15</f>
        <v>2</v>
      </c>
      <c r="AY15" s="44">
        <f>December!AU15</f>
        <v>7580</v>
      </c>
      <c r="AZ15" s="44">
        <f>December!AV15</f>
        <v>158.9384</v>
      </c>
      <c r="BB15" s="44">
        <f t="shared" si="1"/>
        <v>24</v>
      </c>
      <c r="BC15" s="44">
        <f t="shared" si="2"/>
        <v>52750</v>
      </c>
      <c r="BD15" s="44">
        <f t="shared" si="3"/>
        <v>1464.5606</v>
      </c>
    </row>
    <row r="16" spans="1:56" x14ac:dyDescent="0.3">
      <c r="A16" s="45"/>
      <c r="B16" s="45" t="s">
        <v>12</v>
      </c>
      <c r="C16" s="45"/>
      <c r="D16" s="45">
        <f>5*D30</f>
        <v>44.95</v>
      </c>
      <c r="F16" s="44">
        <f>January!AT16</f>
        <v>1</v>
      </c>
      <c r="G16" s="44">
        <f>January!AU16</f>
        <v>27250</v>
      </c>
      <c r="H16" s="44">
        <f>January!AV16</f>
        <v>348.51499999999999</v>
      </c>
      <c r="J16" s="44">
        <f>Feb!AT16</f>
        <v>1</v>
      </c>
      <c r="K16" s="44">
        <f>Feb!AU16</f>
        <v>30940</v>
      </c>
      <c r="L16" s="44">
        <f>Feb!AV16</f>
        <v>389.6216</v>
      </c>
      <c r="N16" s="44">
        <f>March!AT16</f>
        <v>1</v>
      </c>
      <c r="O16" s="44">
        <f>March!AU16</f>
        <v>24640</v>
      </c>
      <c r="P16" s="44">
        <f>March!AV16</f>
        <v>327.81720000000001</v>
      </c>
      <c r="R16" s="44">
        <f>April!AT16</f>
        <v>1</v>
      </c>
      <c r="S16" s="44">
        <f>April!AU16</f>
        <v>21900</v>
      </c>
      <c r="T16" s="44">
        <f>April!AV16</f>
        <v>296.36200000000002</v>
      </c>
      <c r="V16" s="44">
        <f>May!AT16</f>
        <v>1</v>
      </c>
      <c r="W16" s="44">
        <f>May!AU16</f>
        <v>20580</v>
      </c>
      <c r="X16" s="44">
        <f>May!AV16</f>
        <v>281.20840000000004</v>
      </c>
      <c r="Z16" s="44">
        <f>June!AT16</f>
        <v>1</v>
      </c>
      <c r="AA16" s="44">
        <f>June!AU16</f>
        <v>23200</v>
      </c>
      <c r="AB16" s="44">
        <f>June!AV16</f>
        <v>311.286</v>
      </c>
      <c r="AD16" s="44">
        <f>July!AT16</f>
        <v>1</v>
      </c>
      <c r="AE16" s="44">
        <f>July!AU16</f>
        <v>20590</v>
      </c>
      <c r="AF16" s="44">
        <f>July!AV16</f>
        <v>281.32320000000004</v>
      </c>
      <c r="AH16" s="44">
        <f>August!AT16</f>
        <v>1</v>
      </c>
      <c r="AI16" s="44">
        <f>August!AU16</f>
        <v>18740</v>
      </c>
      <c r="AJ16" s="44">
        <f>August!AV16</f>
        <v>260.08519999999999</v>
      </c>
      <c r="AL16" s="44">
        <f>September!AT16</f>
        <v>1</v>
      </c>
      <c r="AM16" s="44">
        <f>September!AU16</f>
        <v>19750</v>
      </c>
      <c r="AN16" s="44">
        <f>September!AV16</f>
        <v>271.68</v>
      </c>
      <c r="AP16" s="44">
        <f>October!AT16</f>
        <v>1</v>
      </c>
      <c r="AQ16" s="44">
        <f>October!AU16</f>
        <v>17290</v>
      </c>
      <c r="AR16" s="44">
        <f>October!AV16</f>
        <v>243.43920000000003</v>
      </c>
      <c r="AT16" s="44">
        <f>November!AT16</f>
        <v>1</v>
      </c>
      <c r="AU16" s="44">
        <f>November!AU16</f>
        <v>19550</v>
      </c>
      <c r="AV16" s="44">
        <f>November!AV16</f>
        <v>269.38400000000001</v>
      </c>
      <c r="AX16" s="44">
        <f>December!AT16</f>
        <v>1</v>
      </c>
      <c r="AY16" s="44">
        <f>December!AU16</f>
        <v>23130</v>
      </c>
      <c r="AZ16" s="44">
        <f>December!AV16</f>
        <v>310.48239999999998</v>
      </c>
      <c r="BB16" s="44">
        <f t="shared" si="1"/>
        <v>12</v>
      </c>
      <c r="BC16" s="44">
        <f t="shared" si="2"/>
        <v>267560</v>
      </c>
      <c r="BD16" s="44">
        <f t="shared" si="3"/>
        <v>3591.2042000000001</v>
      </c>
    </row>
    <row r="17" spans="1:56" x14ac:dyDescent="0.3">
      <c r="A17" s="45"/>
      <c r="B17" s="45"/>
      <c r="C17" s="45"/>
      <c r="D17" s="45"/>
      <c r="BB17" s="44">
        <f t="shared" si="1"/>
        <v>0</v>
      </c>
      <c r="BC17" s="44">
        <f t="shared" si="2"/>
        <v>0</v>
      </c>
      <c r="BD17" s="44">
        <f t="shared" si="3"/>
        <v>0</v>
      </c>
    </row>
    <row r="18" spans="1:56" x14ac:dyDescent="0.3">
      <c r="A18" s="45"/>
      <c r="B18" s="45" t="s">
        <v>25</v>
      </c>
      <c r="C18" s="45"/>
      <c r="D18" s="45">
        <f>D30*52</f>
        <v>467.48</v>
      </c>
      <c r="F18" s="44">
        <f>January!AT18</f>
        <v>1</v>
      </c>
      <c r="G18" s="44">
        <f>January!AU18</f>
        <v>152900</v>
      </c>
      <c r="H18" s="44">
        <f>January!AV18</f>
        <v>2170.7860000000001</v>
      </c>
      <c r="J18" s="44">
        <f>Feb!AT18</f>
        <v>1</v>
      </c>
      <c r="K18" s="44">
        <f>Feb!AU18</f>
        <v>97200</v>
      </c>
      <c r="L18" s="44">
        <f>Feb!AV18</f>
        <v>1550.288</v>
      </c>
      <c r="N18" s="44">
        <f>March!AT18</f>
        <v>1</v>
      </c>
      <c r="O18" s="44">
        <f>March!AU18</f>
        <v>72600</v>
      </c>
      <c r="P18" s="44">
        <f>March!AV18</f>
        <v>1300.9280000000001</v>
      </c>
      <c r="R18" s="44">
        <f>April!AT18</f>
        <v>1</v>
      </c>
      <c r="S18" s="44">
        <f>April!AU18</f>
        <v>92500</v>
      </c>
      <c r="T18" s="44">
        <f>April!AV18</f>
        <v>1529.38</v>
      </c>
      <c r="V18" s="44">
        <f>May!AT18</f>
        <v>1</v>
      </c>
      <c r="W18" s="44">
        <f>May!AU18</f>
        <v>58700</v>
      </c>
      <c r="X18" s="44">
        <f>May!AV18</f>
        <v>1141.3560000000002</v>
      </c>
      <c r="Z18" s="44">
        <f>June!AT18</f>
        <v>1</v>
      </c>
      <c r="AA18" s="44">
        <f>June!AU18</f>
        <v>73400</v>
      </c>
      <c r="AB18" s="44">
        <f>June!AV18</f>
        <v>1310.1120000000001</v>
      </c>
      <c r="AD18" s="44">
        <f>July!AT18</f>
        <v>1</v>
      </c>
      <c r="AE18" s="44">
        <f>July!AU18</f>
        <v>68900</v>
      </c>
      <c r="AF18" s="44">
        <f>July!AV18</f>
        <v>1258.4520000000002</v>
      </c>
      <c r="AH18" s="44">
        <f>August!AT18</f>
        <v>1</v>
      </c>
      <c r="AI18" s="44">
        <f>August!AU18</f>
        <v>69200</v>
      </c>
      <c r="AJ18" s="44">
        <f>August!AV18</f>
        <v>1261.8960000000002</v>
      </c>
      <c r="AL18" s="44">
        <f>September!AT18</f>
        <v>1</v>
      </c>
      <c r="AM18" s="44">
        <f>September!AU18</f>
        <v>79400</v>
      </c>
      <c r="AN18" s="44">
        <f>September!AV18</f>
        <v>1378.9920000000002</v>
      </c>
      <c r="AP18" s="44">
        <f>October!AT18</f>
        <v>1</v>
      </c>
      <c r="AQ18" s="44">
        <f>October!AU18</f>
        <v>70600</v>
      </c>
      <c r="AR18" s="44">
        <f>October!AV18</f>
        <v>1277.9680000000001</v>
      </c>
      <c r="AT18" s="44">
        <f>November!AT18</f>
        <v>1</v>
      </c>
      <c r="AU18" s="44">
        <f>November!AU18</f>
        <v>90900</v>
      </c>
      <c r="AV18" s="44">
        <f>November!AV18</f>
        <v>1511.0120000000002</v>
      </c>
      <c r="AX18" s="44">
        <f>December!AT18</f>
        <v>1</v>
      </c>
      <c r="AY18" s="44">
        <f>December!AU18</f>
        <v>27700</v>
      </c>
      <c r="AZ18" s="44">
        <f>December!AV18</f>
        <v>785.47600000000011</v>
      </c>
      <c r="BB18" s="44">
        <f t="shared" si="1"/>
        <v>12</v>
      </c>
      <c r="BC18" s="44">
        <f t="shared" si="2"/>
        <v>954000</v>
      </c>
      <c r="BD18" s="44">
        <f t="shared" si="3"/>
        <v>16476.646000000004</v>
      </c>
    </row>
    <row r="19" spans="1:56" x14ac:dyDescent="0.3">
      <c r="A19" s="45"/>
      <c r="B19" s="45" t="s">
        <v>13</v>
      </c>
      <c r="C19" s="45"/>
      <c r="D19" s="45">
        <v>26.07</v>
      </c>
      <c r="F19" s="44">
        <f>January!AT19</f>
        <v>33</v>
      </c>
      <c r="G19" s="44">
        <f>January!AU19</f>
        <v>1065600</v>
      </c>
      <c r="H19" s="44">
        <f>January!AV19</f>
        <v>12731.094000000001</v>
      </c>
      <c r="J19" s="44">
        <f>Feb!AT19</f>
        <v>34</v>
      </c>
      <c r="K19" s="44">
        <f>Feb!AU19</f>
        <v>1111410</v>
      </c>
      <c r="L19" s="44">
        <f>Feb!AV19</f>
        <v>13354.8334</v>
      </c>
      <c r="N19" s="44">
        <f>March!AT19</f>
        <v>34</v>
      </c>
      <c r="O19" s="44">
        <f>March!AU19</f>
        <v>1062400</v>
      </c>
      <c r="P19" s="44">
        <f>March!AV19</f>
        <v>13082.732000000002</v>
      </c>
      <c r="R19" s="44">
        <f>April!AT19</f>
        <v>32</v>
      </c>
      <c r="S19" s="44">
        <f>April!AU19</f>
        <v>1194730</v>
      </c>
      <c r="T19" s="44">
        <f>April!AV19</f>
        <v>14549.740400000001</v>
      </c>
      <c r="V19" s="44">
        <f>May!AT19</f>
        <v>32</v>
      </c>
      <c r="W19" s="44">
        <f>May!AU19</f>
        <v>1100730</v>
      </c>
      <c r="X19" s="44">
        <f>May!AV19</f>
        <v>13470.620400000002</v>
      </c>
      <c r="Z19" s="44">
        <f>June!AT19</f>
        <v>32</v>
      </c>
      <c r="AA19" s="44">
        <f>June!AU19</f>
        <v>748660</v>
      </c>
      <c r="AB19" s="44">
        <f>June!AV19</f>
        <v>9428.8568000000014</v>
      </c>
      <c r="AD19" s="44">
        <f>July!AT19</f>
        <v>32</v>
      </c>
      <c r="AE19" s="44">
        <f>July!AU19</f>
        <v>788230</v>
      </c>
      <c r="AF19" s="44">
        <f>July!AV19</f>
        <v>9883.1203999999998</v>
      </c>
      <c r="AH19" s="44">
        <f>August!AT19</f>
        <v>32</v>
      </c>
      <c r="AI19" s="44">
        <f>August!AU19</f>
        <v>926140</v>
      </c>
      <c r="AJ19" s="44">
        <f>August!AV19</f>
        <v>11466.327200000002</v>
      </c>
      <c r="AL19" s="44">
        <f>September!AT19</f>
        <v>33</v>
      </c>
      <c r="AM19" s="44">
        <f>September!AU19</f>
        <v>1196220</v>
      </c>
      <c r="AN19" s="44">
        <f>September!AV19</f>
        <v>14592.915600000002</v>
      </c>
      <c r="AP19" s="44">
        <f>October!AT19</f>
        <v>33</v>
      </c>
      <c r="AQ19" s="44">
        <f>October!AU19</f>
        <v>1066130</v>
      </c>
      <c r="AR19" s="44">
        <f>October!AV19</f>
        <v>13099.482400000001</v>
      </c>
      <c r="AT19" s="44">
        <f>November!AT19</f>
        <v>33</v>
      </c>
      <c r="AU19" s="44">
        <f>November!AU19</f>
        <v>946230</v>
      </c>
      <c r="AV19" s="44">
        <f>November!AV19</f>
        <v>11723.030400000001</v>
      </c>
      <c r="AX19" s="44">
        <f>December!AT19</f>
        <v>33</v>
      </c>
      <c r="AY19" s="44">
        <f>December!AU19</f>
        <v>1059170</v>
      </c>
      <c r="AZ19" s="44">
        <f>December!AV19</f>
        <v>13019.5816</v>
      </c>
      <c r="BB19" s="44">
        <f t="shared" si="1"/>
        <v>393</v>
      </c>
      <c r="BC19" s="44">
        <f t="shared" si="2"/>
        <v>12265650</v>
      </c>
      <c r="BD19" s="44">
        <f t="shared" si="3"/>
        <v>150402.3346</v>
      </c>
    </row>
    <row r="20" spans="1:56" x14ac:dyDescent="0.3">
      <c r="A20" s="45"/>
      <c r="B20" s="45" t="s">
        <v>26</v>
      </c>
      <c r="C20" s="45"/>
      <c r="D20" s="45">
        <f>D30*16</f>
        <v>143.84</v>
      </c>
      <c r="F20" s="44">
        <f>January!AT20</f>
        <v>1</v>
      </c>
      <c r="G20" s="44">
        <f>January!AU20</f>
        <v>21900</v>
      </c>
      <c r="H20" s="44">
        <f>January!AV20</f>
        <v>387.80600000000004</v>
      </c>
      <c r="J20" s="44">
        <f>Feb!AT20</f>
        <v>1</v>
      </c>
      <c r="K20" s="44">
        <f>Feb!AU20</f>
        <v>17000</v>
      </c>
      <c r="L20" s="44">
        <f>Feb!AV20</f>
        <v>333.22</v>
      </c>
      <c r="N20" s="44">
        <f>March!AT20</f>
        <v>1</v>
      </c>
      <c r="O20" s="44">
        <f>March!AU20</f>
        <v>17300</v>
      </c>
      <c r="P20" s="44">
        <f>March!AV20</f>
        <v>342.44400000000002</v>
      </c>
      <c r="R20" s="44">
        <f>April!AT20</f>
        <v>1</v>
      </c>
      <c r="S20" s="44">
        <f>April!AU20</f>
        <v>17400</v>
      </c>
      <c r="T20" s="44">
        <f>April!AV20</f>
        <v>343.59199999999998</v>
      </c>
      <c r="V20" s="44">
        <f>May!AT20</f>
        <v>1</v>
      </c>
      <c r="W20" s="44">
        <f>May!AU20</f>
        <v>15600</v>
      </c>
      <c r="X20" s="44">
        <f>May!AV20</f>
        <v>322.928</v>
      </c>
      <c r="Z20" s="44">
        <f>June!AT20</f>
        <v>1</v>
      </c>
      <c r="AA20" s="44">
        <f>June!AU20</f>
        <v>16200</v>
      </c>
      <c r="AB20" s="44">
        <f>June!AV20</f>
        <v>329.81600000000003</v>
      </c>
      <c r="AD20" s="44">
        <f>July!AT20</f>
        <v>1</v>
      </c>
      <c r="AE20" s="44">
        <f>July!AU20</f>
        <v>18200</v>
      </c>
      <c r="AF20" s="44">
        <f>July!AV20</f>
        <v>352.77600000000001</v>
      </c>
      <c r="AH20" s="44">
        <f>August!AT20</f>
        <v>1</v>
      </c>
      <c r="AI20" s="44">
        <f>August!AU20</f>
        <v>23700</v>
      </c>
      <c r="AJ20" s="44">
        <f>August!AV20</f>
        <v>415.91600000000005</v>
      </c>
      <c r="AL20" s="44">
        <f>September!AT20</f>
        <v>1</v>
      </c>
      <c r="AM20" s="44">
        <f>September!AU20</f>
        <v>36500</v>
      </c>
      <c r="AN20" s="44">
        <f>September!AV20</f>
        <v>562.86</v>
      </c>
      <c r="AP20" s="44">
        <f>October!AT20</f>
        <v>1</v>
      </c>
      <c r="AQ20" s="44">
        <f>October!AU20</f>
        <v>14000</v>
      </c>
      <c r="AR20" s="44">
        <f>October!AV20</f>
        <v>304.56</v>
      </c>
      <c r="AT20" s="44">
        <f>November!AT20</f>
        <v>1</v>
      </c>
      <c r="AU20" s="44">
        <f>November!AU20</f>
        <v>12200</v>
      </c>
      <c r="AV20" s="44">
        <f>November!AV20</f>
        <v>283.89600000000002</v>
      </c>
      <c r="AX20" s="44">
        <f>December!AT20</f>
        <v>1</v>
      </c>
      <c r="AY20" s="44">
        <f>December!AU20</f>
        <v>15300</v>
      </c>
      <c r="AZ20" s="44">
        <f>December!AV20</f>
        <v>319.48400000000004</v>
      </c>
      <c r="BB20" s="44">
        <f t="shared" si="1"/>
        <v>12</v>
      </c>
      <c r="BC20" s="44">
        <f t="shared" si="2"/>
        <v>225300</v>
      </c>
      <c r="BD20" s="44">
        <f t="shared" si="3"/>
        <v>4299.2979999999998</v>
      </c>
    </row>
    <row r="21" spans="1:56" x14ac:dyDescent="0.3">
      <c r="A21" s="45"/>
      <c r="B21" s="45" t="s">
        <v>14</v>
      </c>
      <c r="C21" s="45"/>
      <c r="D21" s="45">
        <v>26.07</v>
      </c>
      <c r="F21" s="44">
        <f>January!AT21</f>
        <v>21</v>
      </c>
      <c r="G21" s="44">
        <f>January!AU21</f>
        <v>1693120</v>
      </c>
      <c r="H21" s="44">
        <f>January!AV21</f>
        <v>19408.826799999995</v>
      </c>
      <c r="J21" s="44">
        <f>Feb!AT21</f>
        <v>21</v>
      </c>
      <c r="K21" s="44">
        <f>Feb!AU21</f>
        <v>769840</v>
      </c>
      <c r="L21" s="44">
        <f>Feb!AV21</f>
        <v>9161.0303999999996</v>
      </c>
      <c r="N21" s="44">
        <f>March!AT21</f>
        <v>20</v>
      </c>
      <c r="O21" s="44">
        <f>March!AU21</f>
        <v>656780</v>
      </c>
      <c r="P21" s="44">
        <f>March!AV21</f>
        <v>8061.2343999999994</v>
      </c>
      <c r="R21" s="44">
        <f>April!AT21</f>
        <v>20</v>
      </c>
      <c r="S21" s="44">
        <f>April!AU21</f>
        <v>719390</v>
      </c>
      <c r="T21" s="44">
        <f>April!AV21</f>
        <v>8779.9971999999998</v>
      </c>
      <c r="V21" s="44">
        <f>May!AT21</f>
        <v>21</v>
      </c>
      <c r="W21" s="44">
        <f>May!AU21</f>
        <v>806920</v>
      </c>
      <c r="X21" s="44">
        <f>May!AV21</f>
        <v>9810.9116000000013</v>
      </c>
      <c r="Z21" s="44">
        <f>June!AT21</f>
        <v>21</v>
      </c>
      <c r="AA21" s="44">
        <f>June!AU21</f>
        <v>871600</v>
      </c>
      <c r="AB21" s="44">
        <f>June!AV21</f>
        <v>10553.438</v>
      </c>
      <c r="AD21" s="44">
        <f>July!AT21</f>
        <v>21</v>
      </c>
      <c r="AE21" s="44">
        <f>July!AU21</f>
        <v>878030</v>
      </c>
      <c r="AF21" s="44">
        <f>July!AV21</f>
        <v>10627.254400000002</v>
      </c>
      <c r="AH21" s="44">
        <f>August!AT21</f>
        <v>21</v>
      </c>
      <c r="AI21" s="44">
        <f>August!AU21</f>
        <v>1069390</v>
      </c>
      <c r="AJ21" s="44">
        <f>August!AV21</f>
        <v>12824.067200000001</v>
      </c>
      <c r="AL21" s="44">
        <f>September!AT21</f>
        <v>21</v>
      </c>
      <c r="AM21" s="44">
        <f>September!AU21</f>
        <v>998520</v>
      </c>
      <c r="AN21" s="44">
        <f>September!AV21</f>
        <v>12010.479600000002</v>
      </c>
      <c r="AP21" s="44">
        <f>October!AT21</f>
        <v>22</v>
      </c>
      <c r="AQ21" s="44">
        <f>October!AU21</f>
        <v>332040</v>
      </c>
      <c r="AR21" s="44">
        <f>October!AV21</f>
        <v>4385.3591999999999</v>
      </c>
      <c r="AT21" s="44">
        <f>November!AT21</f>
        <v>22</v>
      </c>
      <c r="AU21" s="44">
        <f>November!AU21</f>
        <v>336280</v>
      </c>
      <c r="AV21" s="44">
        <f>November!AV21</f>
        <v>4434.0344000000005</v>
      </c>
      <c r="AX21" s="44">
        <f>December!AT21</f>
        <v>23</v>
      </c>
      <c r="AY21" s="44">
        <f>December!AU21</f>
        <v>296000</v>
      </c>
      <c r="AZ21" s="44">
        <f>December!AV21</f>
        <v>3997.69</v>
      </c>
      <c r="BB21" s="44">
        <f t="shared" si="1"/>
        <v>254</v>
      </c>
      <c r="BC21" s="44">
        <f t="shared" si="2"/>
        <v>9427910</v>
      </c>
      <c r="BD21" s="44">
        <f t="shared" si="3"/>
        <v>114054.32320000001</v>
      </c>
    </row>
    <row r="22" spans="1:56" x14ac:dyDescent="0.3">
      <c r="A22" s="45"/>
      <c r="B22" s="45" t="s">
        <v>15</v>
      </c>
      <c r="C22" s="45"/>
      <c r="D22" s="45">
        <f>D19*68</f>
        <v>1772.76</v>
      </c>
      <c r="F22" s="44">
        <f>January!AT22</f>
        <v>1</v>
      </c>
      <c r="G22" s="44">
        <f>January!AU22</f>
        <v>261880</v>
      </c>
      <c r="H22" s="44">
        <f>January!AV22</f>
        <v>4690.1032000000005</v>
      </c>
      <c r="J22" s="44">
        <f>Feb!AT22</f>
        <v>1</v>
      </c>
      <c r="K22" s="44">
        <f>Feb!AU22</f>
        <v>55080</v>
      </c>
      <c r="L22" s="44">
        <f>Feb!AV22</f>
        <v>2386.3512000000001</v>
      </c>
      <c r="N22" s="44">
        <f>March!AT22</f>
        <v>1</v>
      </c>
      <c r="O22" s="44">
        <f>March!AU22</f>
        <v>74170</v>
      </c>
      <c r="P22" s="44">
        <f>March!AV22</f>
        <v>2624.2316000000001</v>
      </c>
      <c r="R22" s="44">
        <f>April!AT22</f>
        <v>1</v>
      </c>
      <c r="S22" s="44">
        <f>April!AU22</f>
        <v>62850</v>
      </c>
      <c r="T22" s="44">
        <f>April!AV22</f>
        <v>2494.2780000000002</v>
      </c>
      <c r="V22" s="44">
        <f>May!AT22</f>
        <v>1</v>
      </c>
      <c r="W22" s="44">
        <f>May!AU22</f>
        <v>78280</v>
      </c>
      <c r="X22" s="44">
        <f>May!AV22</f>
        <v>2671.4144000000001</v>
      </c>
      <c r="Z22" s="44">
        <f>June!AT22</f>
        <v>1</v>
      </c>
      <c r="AA22" s="44">
        <f>June!AU22</f>
        <v>76680</v>
      </c>
      <c r="AB22" s="44">
        <f>June!AV22</f>
        <v>2653.0464000000002</v>
      </c>
      <c r="AD22" s="44">
        <f>July!AT22</f>
        <v>1</v>
      </c>
      <c r="AE22" s="44">
        <f>July!AU22</f>
        <v>74330</v>
      </c>
      <c r="AF22" s="44">
        <f>July!AV22</f>
        <v>2626.0684000000001</v>
      </c>
      <c r="AH22" s="44">
        <f>August!AT22</f>
        <v>1</v>
      </c>
      <c r="AI22" s="44">
        <f>August!AU22</f>
        <v>254420</v>
      </c>
      <c r="AJ22" s="44">
        <f>August!AV22</f>
        <v>4693.5016000000005</v>
      </c>
      <c r="AL22" s="44">
        <f>September!AT22</f>
        <v>1</v>
      </c>
      <c r="AM22" s="44">
        <f>September!AU22</f>
        <v>231630</v>
      </c>
      <c r="AN22" s="44">
        <f>September!AV22</f>
        <v>4431.8724000000002</v>
      </c>
      <c r="AP22" s="44">
        <f>October!AT22</f>
        <v>1</v>
      </c>
      <c r="AQ22" s="44">
        <f>October!AU22</f>
        <v>303960</v>
      </c>
      <c r="AR22" s="44">
        <f>October!AV22</f>
        <v>5262.2208000000001</v>
      </c>
      <c r="AT22" s="44">
        <f>November!AT22</f>
        <v>1</v>
      </c>
      <c r="AU22" s="44">
        <f>November!AU22</f>
        <v>263330</v>
      </c>
      <c r="AV22" s="44">
        <f>November!AV22</f>
        <v>4795.7884000000004</v>
      </c>
      <c r="AX22" s="44">
        <f>December!AT22</f>
        <v>1</v>
      </c>
      <c r="AY22" s="44">
        <f>December!AU22</f>
        <v>310590</v>
      </c>
      <c r="AZ22" s="44">
        <f>December!AV22</f>
        <v>5338.3332</v>
      </c>
      <c r="BB22" s="44">
        <f t="shared" si="1"/>
        <v>12</v>
      </c>
      <c r="BC22" s="44">
        <f t="shared" si="2"/>
        <v>2047200</v>
      </c>
      <c r="BD22" s="44">
        <f t="shared" si="3"/>
        <v>44667.209600000002</v>
      </c>
    </row>
    <row r="23" spans="1:56" x14ac:dyDescent="0.3">
      <c r="A23" s="45"/>
      <c r="B23" s="45"/>
      <c r="C23" s="45"/>
      <c r="D23" s="45"/>
      <c r="BB23" s="44">
        <f t="shared" si="1"/>
        <v>0</v>
      </c>
      <c r="BC23" s="44">
        <f t="shared" si="2"/>
        <v>0</v>
      </c>
      <c r="BD23" s="44">
        <f t="shared" si="3"/>
        <v>0</v>
      </c>
    </row>
    <row r="24" spans="1:56" x14ac:dyDescent="0.3">
      <c r="A24" s="45"/>
      <c r="B24" s="45"/>
      <c r="C24" s="45"/>
      <c r="D24" s="45"/>
      <c r="BB24" s="44">
        <f t="shared" si="1"/>
        <v>0</v>
      </c>
      <c r="BC24" s="44">
        <f t="shared" si="2"/>
        <v>0</v>
      </c>
      <c r="BD24" s="44">
        <f t="shared" si="3"/>
        <v>0</v>
      </c>
    </row>
    <row r="25" spans="1:56" x14ac:dyDescent="0.3">
      <c r="A25" s="45"/>
      <c r="B25" s="45" t="s">
        <v>27</v>
      </c>
      <c r="C25" s="45"/>
      <c r="D25" s="45">
        <v>98.89</v>
      </c>
      <c r="F25" s="44">
        <f>January!AT25</f>
        <v>4</v>
      </c>
      <c r="G25" s="44">
        <f>January!AU25</f>
        <v>266000</v>
      </c>
      <c r="H25" s="44">
        <f>January!AV25</f>
        <v>3358.8</v>
      </c>
      <c r="J25" s="44">
        <f>Feb!AT25</f>
        <v>4</v>
      </c>
      <c r="K25" s="44">
        <f>Feb!AU25</f>
        <v>217400</v>
      </c>
      <c r="L25" s="44">
        <f>Feb!AV25</f>
        <v>2835.4160000000002</v>
      </c>
      <c r="N25" s="44">
        <f>March!AT25</f>
        <v>4</v>
      </c>
      <c r="O25" s="44">
        <f>March!AU25</f>
        <v>224900</v>
      </c>
      <c r="P25" s="44">
        <f>March!AV25</f>
        <v>2977.4120000000003</v>
      </c>
      <c r="R25" s="44">
        <f>April!AT25</f>
        <v>4</v>
      </c>
      <c r="S25" s="44">
        <f>April!AU25</f>
        <v>211700</v>
      </c>
      <c r="T25" s="44">
        <f>April!AV25</f>
        <v>2825.8760000000002</v>
      </c>
      <c r="V25" s="44">
        <f>May!AT25</f>
        <v>4</v>
      </c>
      <c r="W25" s="44">
        <f>May!AU25</f>
        <v>239100</v>
      </c>
      <c r="X25" s="44">
        <f>May!AV25</f>
        <v>3140.4279999999999</v>
      </c>
      <c r="Z25" s="44">
        <f>June!AT25</f>
        <v>4</v>
      </c>
      <c r="AA25" s="44">
        <f>June!AU25</f>
        <v>244500</v>
      </c>
      <c r="AB25" s="44">
        <f>June!AV25</f>
        <v>3202.42</v>
      </c>
      <c r="AD25" s="44">
        <f>July!AT25</f>
        <v>4</v>
      </c>
      <c r="AE25" s="44">
        <f>July!AU25</f>
        <v>291400</v>
      </c>
      <c r="AF25" s="44">
        <f>July!AV25</f>
        <v>3740.8320000000003</v>
      </c>
      <c r="AH25" s="44">
        <f>August!AT25</f>
        <v>4</v>
      </c>
      <c r="AI25" s="44">
        <f>August!AU25</f>
        <v>304300</v>
      </c>
      <c r="AJ25" s="44">
        <f>August!AV25</f>
        <v>3888.9240000000004</v>
      </c>
      <c r="AL25" s="44">
        <f>September!AT25</f>
        <v>4</v>
      </c>
      <c r="AM25" s="44">
        <f>September!AU25</f>
        <v>245400</v>
      </c>
      <c r="AN25" s="44">
        <f>September!AV25</f>
        <v>3212.7520000000004</v>
      </c>
      <c r="AP25" s="44">
        <f>October!AT25</f>
        <v>4</v>
      </c>
      <c r="AQ25" s="44">
        <f>October!AU25</f>
        <v>236600</v>
      </c>
      <c r="AR25" s="44">
        <f>October!AV25</f>
        <v>3111.7280000000005</v>
      </c>
      <c r="AT25" s="44">
        <f>November!AT25</f>
        <v>4</v>
      </c>
      <c r="AU25" s="44">
        <f>November!AU25</f>
        <v>273480</v>
      </c>
      <c r="AV25" s="44">
        <f>November!AV25</f>
        <v>3535.1104000000005</v>
      </c>
      <c r="AX25" s="44">
        <f>December!AT25</f>
        <v>4</v>
      </c>
      <c r="AY25" s="44">
        <f>December!AU25</f>
        <v>234160</v>
      </c>
      <c r="AZ25" s="44">
        <f>December!AV25</f>
        <v>3083.7168000000001</v>
      </c>
      <c r="BB25" s="44">
        <f t="shared" si="1"/>
        <v>48</v>
      </c>
      <c r="BC25" s="44">
        <f t="shared" si="2"/>
        <v>2988940</v>
      </c>
      <c r="BD25" s="44">
        <f t="shared" si="3"/>
        <v>38913.415200000003</v>
      </c>
    </row>
    <row r="26" spans="1:56" x14ac:dyDescent="0.3">
      <c r="A26" s="45"/>
      <c r="B26" s="45" t="s">
        <v>16</v>
      </c>
      <c r="C26" s="45"/>
      <c r="D26" s="45">
        <v>98.89</v>
      </c>
      <c r="F26" s="44">
        <f>January!AT26</f>
        <v>5</v>
      </c>
      <c r="G26" s="44">
        <f>January!AU26</f>
        <v>209120</v>
      </c>
      <c r="H26" s="44">
        <f>January!AV26</f>
        <v>2824.0468000000001</v>
      </c>
      <c r="J26" s="44">
        <f>Feb!AT26</f>
        <v>5</v>
      </c>
      <c r="K26" s="44">
        <f>Feb!AU26</f>
        <v>233750</v>
      </c>
      <c r="L26" s="44">
        <f>Feb!AV26</f>
        <v>3114.8164000000006</v>
      </c>
      <c r="N26" s="44">
        <f>March!AT26</f>
        <v>5</v>
      </c>
      <c r="O26" s="44">
        <f>March!AU26</f>
        <v>336310</v>
      </c>
      <c r="P26" s="44">
        <f>March!AV26</f>
        <v>4355.2888000000003</v>
      </c>
      <c r="R26" s="44">
        <f>April!AT26</f>
        <v>5</v>
      </c>
      <c r="S26" s="44">
        <f>April!AU26</f>
        <v>264780</v>
      </c>
      <c r="T26" s="44">
        <f>April!AV26</f>
        <v>3534.1244000000006</v>
      </c>
      <c r="V26" s="44">
        <f>May!AT26</f>
        <v>5</v>
      </c>
      <c r="W26" s="44">
        <f>May!AU26</f>
        <v>219600</v>
      </c>
      <c r="X26" s="44">
        <f>May!AV26</f>
        <v>3015.4580000000005</v>
      </c>
      <c r="Z26" s="44">
        <f>June!AT26</f>
        <v>5</v>
      </c>
      <c r="AA26" s="44">
        <f>June!AU26</f>
        <v>239240</v>
      </c>
      <c r="AB26" s="44">
        <f>June!AV26</f>
        <v>3240.9252000000006</v>
      </c>
      <c r="AD26" s="44">
        <f>July!AT26</f>
        <v>5</v>
      </c>
      <c r="AE26" s="44">
        <f>July!AU26</f>
        <v>505540</v>
      </c>
      <c r="AF26" s="44">
        <f>July!AV26</f>
        <v>6298.0491999999995</v>
      </c>
      <c r="AH26" s="44">
        <f>August!AT26</f>
        <v>5</v>
      </c>
      <c r="AI26" s="44">
        <f>August!AU26</f>
        <v>272450</v>
      </c>
      <c r="AJ26" s="44">
        <f>August!AV26</f>
        <v>3622.1760000000004</v>
      </c>
      <c r="AL26" s="44">
        <f>September!AT26</f>
        <v>5</v>
      </c>
      <c r="AM26" s="44">
        <f>September!AU26</f>
        <v>310420</v>
      </c>
      <c r="AN26" s="44">
        <f>September!AV26</f>
        <v>4058.0716000000002</v>
      </c>
      <c r="AP26" s="44">
        <f>October!AT26</f>
        <v>5</v>
      </c>
      <c r="AQ26" s="44">
        <f>October!AU26</f>
        <v>225170</v>
      </c>
      <c r="AR26" s="44">
        <f>October!AV26</f>
        <v>3079.4016000000001</v>
      </c>
      <c r="AT26" s="44">
        <f>November!AT26</f>
        <v>5</v>
      </c>
      <c r="AU26" s="44">
        <f>November!AU26</f>
        <v>162980</v>
      </c>
      <c r="AV26" s="44">
        <f>November!AV26</f>
        <v>2365.4603999999999</v>
      </c>
      <c r="AX26" s="44">
        <f>December!AT26</f>
        <v>5</v>
      </c>
      <c r="AY26" s="44">
        <f>December!AU26</f>
        <v>316680</v>
      </c>
      <c r="AZ26" s="44">
        <f>December!AV26</f>
        <v>4129.9364000000005</v>
      </c>
      <c r="BB26" s="44">
        <f t="shared" si="1"/>
        <v>60</v>
      </c>
      <c r="BC26" s="44">
        <f t="shared" si="2"/>
        <v>3296040</v>
      </c>
      <c r="BD26" s="44">
        <f t="shared" si="3"/>
        <v>43637.754800000002</v>
      </c>
    </row>
    <row r="27" spans="1:56" x14ac:dyDescent="0.3">
      <c r="A27" s="45"/>
      <c r="B27" s="45"/>
      <c r="C27" s="45"/>
      <c r="D27" s="45"/>
      <c r="BB27" s="44">
        <f t="shared" si="1"/>
        <v>0</v>
      </c>
      <c r="BC27" s="44">
        <f t="shared" si="2"/>
        <v>0</v>
      </c>
      <c r="BD27" s="44">
        <f t="shared" si="3"/>
        <v>0</v>
      </c>
    </row>
    <row r="28" spans="1:56" x14ac:dyDescent="0.3">
      <c r="A28" s="45"/>
      <c r="B28" s="45" t="s">
        <v>44</v>
      </c>
      <c r="C28" s="45"/>
      <c r="D28" s="45">
        <f>D30*6</f>
        <v>53.94</v>
      </c>
      <c r="F28" s="44">
        <f>January!AT28</f>
        <v>1</v>
      </c>
      <c r="G28" s="44">
        <f>January!AU28</f>
        <v>2480</v>
      </c>
      <c r="H28" s="44">
        <f>January!AV28</f>
        <v>81.5672</v>
      </c>
      <c r="J28" s="44">
        <f>Feb!AT28</f>
        <v>1</v>
      </c>
      <c r="K28" s="44">
        <f>Feb!AU28</f>
        <v>2330</v>
      </c>
      <c r="L28" s="44">
        <f>Feb!AV28</f>
        <v>79.896199999999993</v>
      </c>
      <c r="N28" s="44">
        <f>March!AT28</f>
        <v>1</v>
      </c>
      <c r="O28" s="44">
        <f>March!AU28</f>
        <v>5870</v>
      </c>
      <c r="P28" s="44">
        <f>March!AV28</f>
        <v>121.3276</v>
      </c>
      <c r="R28" s="44">
        <f>April!AT28</f>
        <v>1</v>
      </c>
      <c r="S28" s="44">
        <f>April!AU28</f>
        <v>5110</v>
      </c>
      <c r="T28" s="44">
        <f>April!AV28</f>
        <v>112.6028</v>
      </c>
      <c r="V28" s="44">
        <f>May!AT28</f>
        <v>1</v>
      </c>
      <c r="W28" s="44">
        <f>May!AU28</f>
        <v>13160</v>
      </c>
      <c r="X28" s="44">
        <f>May!AV28</f>
        <v>205.01680000000002</v>
      </c>
      <c r="Z28" s="44">
        <f>June!AT28</f>
        <v>1</v>
      </c>
      <c r="AA28" s="44">
        <f>June!AU28</f>
        <v>13380</v>
      </c>
      <c r="AB28" s="44">
        <f>June!AV28</f>
        <v>207.54240000000001</v>
      </c>
      <c r="AD28" s="44">
        <f>July!AT28</f>
        <v>1</v>
      </c>
      <c r="AE28" s="44">
        <f>July!AU28</f>
        <v>4870</v>
      </c>
      <c r="AF28" s="44">
        <f>July!AV28</f>
        <v>109.8476</v>
      </c>
      <c r="AH28" s="44">
        <f>August!AT28</f>
        <v>1</v>
      </c>
      <c r="AI28" s="44">
        <f>August!AU28</f>
        <v>2280</v>
      </c>
      <c r="AJ28" s="44">
        <f>August!AV28</f>
        <v>80.114400000000003</v>
      </c>
      <c r="AL28" s="44">
        <f>September!AT28</f>
        <v>1</v>
      </c>
      <c r="AM28" s="44">
        <f>September!AU28</f>
        <v>2890</v>
      </c>
      <c r="AN28" s="44">
        <f>September!AV28</f>
        <v>87.117199999999997</v>
      </c>
      <c r="AP28" s="44">
        <f>October!AT28</f>
        <v>1</v>
      </c>
      <c r="AQ28" s="44">
        <f>October!AU28</f>
        <v>2150</v>
      </c>
      <c r="AR28" s="44">
        <f>October!AV28</f>
        <v>78.622</v>
      </c>
      <c r="AT28" s="44">
        <f>November!AT28</f>
        <v>1</v>
      </c>
      <c r="AU28" s="44">
        <f>November!AU28</f>
        <v>2460</v>
      </c>
      <c r="AV28" s="44">
        <f>November!AV28</f>
        <v>82.180800000000005</v>
      </c>
      <c r="AX28" s="44">
        <f>December!AT28</f>
        <v>1</v>
      </c>
      <c r="AY28" s="44">
        <f>December!AU28</f>
        <v>1970</v>
      </c>
      <c r="AZ28" s="44">
        <f>December!AV28</f>
        <v>76.555599999999998</v>
      </c>
      <c r="BB28" s="44">
        <f t="shared" si="1"/>
        <v>12</v>
      </c>
      <c r="BC28" s="44">
        <f t="shared" si="2"/>
        <v>58950</v>
      </c>
      <c r="BD28" s="44">
        <f t="shared" si="3"/>
        <v>1322.3906000000002</v>
      </c>
    </row>
    <row r="29" spans="1:56" x14ac:dyDescent="0.3">
      <c r="A29" s="45"/>
      <c r="B29" s="45" t="s">
        <v>36</v>
      </c>
      <c r="C29" s="45"/>
      <c r="D29" s="45">
        <f>D30*8</f>
        <v>71.92</v>
      </c>
      <c r="F29" s="44">
        <f>January!AT29</f>
        <v>2</v>
      </c>
      <c r="G29" s="44">
        <f>January!AU29</f>
        <v>106040</v>
      </c>
      <c r="H29" s="44">
        <f>January!AV29</f>
        <v>1325.1256000000001</v>
      </c>
      <c r="J29" s="44">
        <f>Feb!AT29</f>
        <v>2</v>
      </c>
      <c r="K29" s="44">
        <f>Feb!AU29</f>
        <v>153390</v>
      </c>
      <c r="L29" s="44">
        <f>Feb!AV29</f>
        <v>1904.7572</v>
      </c>
      <c r="N29" s="44">
        <f>March!AT29</f>
        <v>2</v>
      </c>
      <c r="O29" s="44">
        <f>March!AU29</f>
        <v>157790</v>
      </c>
      <c r="P29" s="44">
        <f>March!AV29</f>
        <v>1955.2692</v>
      </c>
      <c r="R29" s="44">
        <f>April!AT29</f>
        <v>2</v>
      </c>
      <c r="S29" s="44">
        <f>April!AU29</f>
        <v>175270</v>
      </c>
      <c r="T29" s="44">
        <f>April!AV29</f>
        <v>2155.9396000000002</v>
      </c>
      <c r="V29" s="44">
        <f>May!AT29</f>
        <v>2</v>
      </c>
      <c r="W29" s="44">
        <f>May!AU29</f>
        <v>163380</v>
      </c>
      <c r="X29" s="44">
        <f>May!AV29</f>
        <v>2019.4423999999999</v>
      </c>
      <c r="Z29" s="44">
        <f>June!AT29</f>
        <v>2</v>
      </c>
      <c r="AA29" s="44">
        <f>June!AU29</f>
        <v>146480</v>
      </c>
      <c r="AB29" s="44">
        <f>June!AV29</f>
        <v>1825.4304</v>
      </c>
      <c r="AD29" s="44">
        <f>July!AT29</f>
        <v>2</v>
      </c>
      <c r="AE29" s="44">
        <f>July!AU29</f>
        <v>33580</v>
      </c>
      <c r="AF29" s="44">
        <f>July!AV29</f>
        <v>529.33839999999998</v>
      </c>
      <c r="AH29" s="44">
        <f>August!AT29</f>
        <v>2</v>
      </c>
      <c r="AI29" s="44">
        <f>August!AU29</f>
        <v>36990</v>
      </c>
      <c r="AJ29" s="44">
        <f>August!AV29</f>
        <v>568.48520000000008</v>
      </c>
      <c r="AL29" s="44">
        <f>September!AT29</f>
        <v>2</v>
      </c>
      <c r="AM29" s="44">
        <f>September!AU29</f>
        <v>43460</v>
      </c>
      <c r="AN29" s="44">
        <f>September!AV29</f>
        <v>642.76080000000002</v>
      </c>
      <c r="AP29" s="44">
        <f>October!AT29</f>
        <v>2</v>
      </c>
      <c r="AQ29" s="44">
        <f>October!AU29</f>
        <v>52500</v>
      </c>
      <c r="AR29" s="44">
        <f>October!AV29</f>
        <v>746.54000000000008</v>
      </c>
      <c r="AT29" s="44">
        <f>November!AT29</f>
        <v>2</v>
      </c>
      <c r="AU29" s="44">
        <f>November!AU29</f>
        <v>58930</v>
      </c>
      <c r="AV29" s="44">
        <f>November!AV29</f>
        <v>820.35640000000012</v>
      </c>
      <c r="AX29" s="44">
        <f>December!AT29</f>
        <v>2</v>
      </c>
      <c r="AY29" s="44">
        <f>December!AU29</f>
        <v>53090</v>
      </c>
      <c r="AZ29" s="44">
        <f>December!AV29</f>
        <v>753.31320000000005</v>
      </c>
      <c r="BB29" s="44">
        <f t="shared" si="1"/>
        <v>24</v>
      </c>
      <c r="BC29" s="44">
        <f t="shared" si="2"/>
        <v>1180900</v>
      </c>
      <c r="BD29" s="44">
        <f t="shared" si="3"/>
        <v>15246.758400000002</v>
      </c>
    </row>
    <row r="30" spans="1:56" x14ac:dyDescent="0.3">
      <c r="A30" s="45"/>
      <c r="B30" s="45" t="s">
        <v>17</v>
      </c>
      <c r="C30" s="45"/>
      <c r="D30" s="45">
        <v>8.99</v>
      </c>
      <c r="F30" s="44">
        <f>January!AT30</f>
        <v>16102</v>
      </c>
      <c r="G30" s="44">
        <f>January!AU30</f>
        <v>50278900</v>
      </c>
      <c r="H30" s="44">
        <f>January!AV30</f>
        <v>704863.92599999998</v>
      </c>
      <c r="J30" s="44">
        <f>Feb!AT30</f>
        <v>16071</v>
      </c>
      <c r="K30" s="44">
        <f>Feb!AU30</f>
        <v>55735278</v>
      </c>
      <c r="L30" s="44">
        <f>Feb!AV30</f>
        <v>771909.94443999999</v>
      </c>
      <c r="N30" s="44">
        <f>March!AT30</f>
        <v>16135</v>
      </c>
      <c r="O30" s="44">
        <f>March!AU30</f>
        <v>48207847</v>
      </c>
      <c r="P30" s="44">
        <f>March!AV30</f>
        <v>698479.73356000008</v>
      </c>
      <c r="R30" s="44">
        <f>April!AT30</f>
        <v>16190</v>
      </c>
      <c r="S30" s="44">
        <f>April!AU30</f>
        <v>46287657</v>
      </c>
      <c r="T30" s="44">
        <f>April!AV30</f>
        <v>676930.40236000007</v>
      </c>
      <c r="V30" s="44">
        <f>May!AT30</f>
        <v>16273</v>
      </c>
      <c r="W30" s="44">
        <f>May!AU30</f>
        <v>49424243</v>
      </c>
      <c r="X30" s="44">
        <f>May!AV30</f>
        <v>713684.57964000001</v>
      </c>
      <c r="Z30" s="44">
        <f>June!AT30</f>
        <v>16294</v>
      </c>
      <c r="AA30" s="44">
        <f>June!AU30</f>
        <v>57182000</v>
      </c>
      <c r="AB30" s="44">
        <f>June!AV30</f>
        <v>802932.42000000016</v>
      </c>
      <c r="AD30" s="44">
        <f>July!AT30</f>
        <v>16316</v>
      </c>
      <c r="AE30" s="44">
        <f>July!AU30</f>
        <v>54711778</v>
      </c>
      <c r="AF30" s="44">
        <f>July!AV30</f>
        <v>774772.05143999995</v>
      </c>
      <c r="AH30" s="44">
        <f>August!AT30</f>
        <v>16324</v>
      </c>
      <c r="AI30" s="44">
        <f>August!AU30</f>
        <v>53779785</v>
      </c>
      <c r="AJ30" s="44">
        <f>August!AV30</f>
        <v>764144.69179999991</v>
      </c>
      <c r="AL30" s="44">
        <f>September!AT30</f>
        <v>16330</v>
      </c>
      <c r="AM30" s="44">
        <f>September!AU30</f>
        <v>52751939</v>
      </c>
      <c r="AN30" s="44">
        <f>September!AV30</f>
        <v>752398.95972000016</v>
      </c>
      <c r="AP30" s="44">
        <f>October!AT30</f>
        <v>16341</v>
      </c>
      <c r="AQ30" s="44">
        <f>October!AU30</f>
        <v>47520151</v>
      </c>
      <c r="AR30" s="44">
        <f>October!AV30</f>
        <v>692436.92348</v>
      </c>
      <c r="AT30" s="44">
        <f>November!AT30</f>
        <v>16309</v>
      </c>
      <c r="AU30" s="44">
        <f>November!AU30</f>
        <v>46761565</v>
      </c>
      <c r="AV30" s="44">
        <f>November!AV30</f>
        <v>683440.6762000001</v>
      </c>
      <c r="AX30" s="44">
        <f>December!AT30</f>
        <v>16286</v>
      </c>
      <c r="AY30" s="44">
        <f>December!AU30</f>
        <v>51429020</v>
      </c>
      <c r="AZ30" s="44">
        <f>December!AV30</f>
        <v>736816.28960000002</v>
      </c>
      <c r="BB30" s="44">
        <f t="shared" si="1"/>
        <v>194971</v>
      </c>
      <c r="BC30" s="44">
        <f t="shared" si="2"/>
        <v>614070163</v>
      </c>
      <c r="BD30" s="44">
        <f t="shared" si="3"/>
        <v>8772810.5982400011</v>
      </c>
    </row>
    <row r="31" spans="1:56" x14ac:dyDescent="0.3">
      <c r="A31" s="45"/>
      <c r="B31" s="45" t="s">
        <v>18</v>
      </c>
      <c r="C31" s="45"/>
      <c r="D31" s="45">
        <f>D30*2</f>
        <v>17.98</v>
      </c>
      <c r="F31" s="44">
        <f>January!AT31</f>
        <v>149</v>
      </c>
      <c r="G31" s="44">
        <f>January!AU31</f>
        <v>955840</v>
      </c>
      <c r="H31" s="44">
        <f>January!AV31</f>
        <v>13327.077600000001</v>
      </c>
      <c r="J31" s="44">
        <f>Feb!AT31</f>
        <v>148</v>
      </c>
      <c r="K31" s="44">
        <f>Feb!AU31</f>
        <v>810900</v>
      </c>
      <c r="L31" s="44">
        <f>Feb!AV31</f>
        <v>11789.084599999998</v>
      </c>
      <c r="N31" s="44">
        <f>March!AT31</f>
        <v>152</v>
      </c>
      <c r="O31" s="44">
        <f>March!AU31</f>
        <v>731480</v>
      </c>
      <c r="P31" s="44">
        <f>March!AV31</f>
        <v>11130.350400000001</v>
      </c>
      <c r="R31" s="44">
        <f>April!AT31</f>
        <v>150</v>
      </c>
      <c r="S31" s="44">
        <f>April!AU31</f>
        <v>737020</v>
      </c>
      <c r="T31" s="44">
        <f>April!AV31</f>
        <v>11157.989599999999</v>
      </c>
      <c r="V31" s="44">
        <f>May!AT31</f>
        <v>149</v>
      </c>
      <c r="W31" s="44">
        <f>May!AU31</f>
        <v>775450</v>
      </c>
      <c r="X31" s="44">
        <f>May!AV31</f>
        <v>11581.186000000002</v>
      </c>
      <c r="Z31" s="44">
        <f>June!AT31</f>
        <v>151</v>
      </c>
      <c r="AA31" s="44">
        <f>June!AU31</f>
        <v>912530</v>
      </c>
      <c r="AB31" s="44">
        <f>June!AV31</f>
        <v>13190.8244</v>
      </c>
      <c r="AD31" s="44">
        <f>July!AT31</f>
        <v>149</v>
      </c>
      <c r="AE31" s="44">
        <f>July!AU31</f>
        <v>952560</v>
      </c>
      <c r="AF31" s="44">
        <f>July!AV31</f>
        <v>13614.408800000001</v>
      </c>
      <c r="AH31" s="44">
        <f>August!AT31</f>
        <v>151</v>
      </c>
      <c r="AI31" s="44">
        <f>August!AU31</f>
        <v>855320</v>
      </c>
      <c r="AJ31" s="44">
        <f>August!AV31</f>
        <v>12534.053600000001</v>
      </c>
      <c r="AL31" s="44">
        <f>September!AT31</f>
        <v>151</v>
      </c>
      <c r="AM31" s="44">
        <f>September!AU31</f>
        <v>920270</v>
      </c>
      <c r="AN31" s="44">
        <f>September!AV31</f>
        <v>13279.679600000001</v>
      </c>
      <c r="AP31" s="44">
        <f>October!AT31</f>
        <v>151</v>
      </c>
      <c r="AQ31" s="44">
        <f>October!AU31</f>
        <v>1592470</v>
      </c>
      <c r="AR31" s="44">
        <f>October!AV31</f>
        <v>20996.535599999999</v>
      </c>
      <c r="AT31" s="44">
        <f>November!AT31</f>
        <v>150</v>
      </c>
      <c r="AU31" s="44">
        <f>November!AU31</f>
        <v>746720</v>
      </c>
      <c r="AV31" s="44">
        <f>November!AV31</f>
        <v>11269.345600000001</v>
      </c>
      <c r="AX31" s="44">
        <f>December!AT31</f>
        <v>152</v>
      </c>
      <c r="AY31" s="44">
        <f>December!AU31</f>
        <v>931580</v>
      </c>
      <c r="AZ31" s="44">
        <f>December!AV31</f>
        <v>13427.4984</v>
      </c>
      <c r="BB31" s="44">
        <f t="shared" si="1"/>
        <v>1803</v>
      </c>
      <c r="BC31" s="44">
        <f t="shared" si="2"/>
        <v>10922140</v>
      </c>
      <c r="BD31" s="44">
        <f t="shared" si="3"/>
        <v>157298.03420000002</v>
      </c>
    </row>
    <row r="32" spans="1:56" x14ac:dyDescent="0.3">
      <c r="A32" s="45"/>
      <c r="B32" s="45" t="s">
        <v>19</v>
      </c>
      <c r="C32" s="45"/>
      <c r="D32" s="45">
        <f>D30*3</f>
        <v>26.97</v>
      </c>
      <c r="F32" s="44">
        <f>January!AT32</f>
        <v>17</v>
      </c>
      <c r="G32" s="44">
        <f>January!AU32</f>
        <v>152320</v>
      </c>
      <c r="H32" s="44">
        <f>January!AV32</f>
        <v>2155.3347999999996</v>
      </c>
      <c r="J32" s="44">
        <f>Feb!AT32</f>
        <v>17</v>
      </c>
      <c r="K32" s="44">
        <f>Feb!AU32</f>
        <v>130080</v>
      </c>
      <c r="L32" s="44">
        <f>Feb!AV32</f>
        <v>1931.1941999999999</v>
      </c>
      <c r="N32" s="44">
        <f>March!AT32</f>
        <v>17</v>
      </c>
      <c r="O32" s="44">
        <f>March!AU32</f>
        <v>114070</v>
      </c>
      <c r="P32" s="44">
        <f>March!AV32</f>
        <v>1768.0136000000002</v>
      </c>
      <c r="R32" s="44">
        <f>April!AT32</f>
        <v>17</v>
      </c>
      <c r="S32" s="44">
        <f>April!AU32</f>
        <v>124470</v>
      </c>
      <c r="T32" s="44">
        <f>April!AV32</f>
        <v>1887.4056</v>
      </c>
      <c r="V32" s="44">
        <f>May!AT32</f>
        <v>17</v>
      </c>
      <c r="W32" s="44">
        <f>May!AU32</f>
        <v>111890</v>
      </c>
      <c r="X32" s="44">
        <f>May!AV32</f>
        <v>1742.9872</v>
      </c>
      <c r="Z32" s="44">
        <f>June!AT32</f>
        <v>17</v>
      </c>
      <c r="AA32" s="44">
        <f>June!AU32</f>
        <v>120960</v>
      </c>
      <c r="AB32" s="44">
        <f>June!AV32</f>
        <v>1847.1107999999999</v>
      </c>
      <c r="AD32" s="44">
        <f>July!AT32</f>
        <v>17</v>
      </c>
      <c r="AE32" s="44">
        <f>July!AU32</f>
        <v>110240</v>
      </c>
      <c r="AF32" s="44">
        <f>July!AV32</f>
        <v>1724.0452</v>
      </c>
      <c r="AH32" s="44">
        <f>August!AT32</f>
        <v>17</v>
      </c>
      <c r="AI32" s="44">
        <f>August!AU32</f>
        <v>124670</v>
      </c>
      <c r="AJ32" s="44">
        <f>August!AV32</f>
        <v>1889.7016000000001</v>
      </c>
      <c r="AL32" s="44">
        <f>September!AT32</f>
        <v>17</v>
      </c>
      <c r="AM32" s="44">
        <f>September!AU32</f>
        <v>117970</v>
      </c>
      <c r="AN32" s="44">
        <f>September!AV32</f>
        <v>1812.7856000000002</v>
      </c>
      <c r="AP32" s="44">
        <f>October!AT32</f>
        <v>17</v>
      </c>
      <c r="AQ32" s="44">
        <f>October!AU32</f>
        <v>116760</v>
      </c>
      <c r="AR32" s="44">
        <f>October!AV32</f>
        <v>1798.8948</v>
      </c>
      <c r="AT32" s="44">
        <f>November!AT32</f>
        <v>17</v>
      </c>
      <c r="AU32" s="44">
        <f>November!AU32</f>
        <v>120980</v>
      </c>
      <c r="AV32" s="44">
        <f>November!AV32</f>
        <v>1847.3404</v>
      </c>
      <c r="AX32" s="44">
        <f>December!AT32</f>
        <v>17</v>
      </c>
      <c r="AY32" s="44">
        <f>December!AU32</f>
        <v>135550</v>
      </c>
      <c r="AZ32" s="44">
        <f>December!AV32</f>
        <v>2014.604</v>
      </c>
      <c r="BB32" s="44">
        <f t="shared" si="1"/>
        <v>204</v>
      </c>
      <c r="BC32" s="44">
        <f t="shared" si="2"/>
        <v>1479960</v>
      </c>
      <c r="BD32" s="44">
        <f t="shared" si="3"/>
        <v>22419.417800000003</v>
      </c>
    </row>
    <row r="33" spans="1:56" x14ac:dyDescent="0.3">
      <c r="A33" s="45"/>
      <c r="B33" s="46" t="s">
        <v>20</v>
      </c>
      <c r="C33" s="45"/>
      <c r="D33" s="45">
        <f>D30*4</f>
        <v>35.96</v>
      </c>
      <c r="F33" s="44">
        <f>January!AT33</f>
        <v>6</v>
      </c>
      <c r="G33" s="44">
        <f>January!AU33</f>
        <v>211290</v>
      </c>
      <c r="H33" s="44">
        <f>January!AV33</f>
        <v>2569.5306</v>
      </c>
      <c r="J33" s="44">
        <f>Feb!AT33</f>
        <v>6</v>
      </c>
      <c r="K33" s="44">
        <f>Feb!AU33</f>
        <v>189130</v>
      </c>
      <c r="L33" s="44">
        <f>Feb!AV33</f>
        <v>2379.1592000000001</v>
      </c>
      <c r="N33" s="44">
        <f>March!AT33</f>
        <v>6</v>
      </c>
      <c r="O33" s="44">
        <f>March!AU33</f>
        <v>188940</v>
      </c>
      <c r="P33" s="44">
        <f>March!AV33</f>
        <v>2384.7912000000006</v>
      </c>
      <c r="R33" s="44">
        <f>April!AT33</f>
        <v>6</v>
      </c>
      <c r="S33" s="44">
        <f>April!AU33</f>
        <v>172070</v>
      </c>
      <c r="T33" s="44">
        <f>April!AV33</f>
        <v>2191.1235999999999</v>
      </c>
      <c r="V33" s="44">
        <f>May!AT33</f>
        <v>6</v>
      </c>
      <c r="W33" s="44">
        <f>May!AU33</f>
        <v>143790</v>
      </c>
      <c r="X33" s="44">
        <f>May!AV33</f>
        <v>1866.4692000000002</v>
      </c>
      <c r="Z33" s="44">
        <f>June!AT33</f>
        <v>6</v>
      </c>
      <c r="AA33" s="44">
        <f>June!AU33</f>
        <v>165530</v>
      </c>
      <c r="AB33" s="44">
        <f>June!AV33</f>
        <v>2116.0444000000002</v>
      </c>
      <c r="AD33" s="44">
        <f>July!AT33</f>
        <v>6</v>
      </c>
      <c r="AE33" s="44">
        <f>July!AU33</f>
        <v>200870</v>
      </c>
      <c r="AF33" s="44">
        <f>July!AV33</f>
        <v>2521.7476000000001</v>
      </c>
      <c r="AH33" s="44">
        <f>August!AT33</f>
        <v>6</v>
      </c>
      <c r="AI33" s="44">
        <f>August!AU33</f>
        <v>188710</v>
      </c>
      <c r="AJ33" s="44">
        <f>August!AV33</f>
        <v>2382.1508000000003</v>
      </c>
      <c r="AL33" s="44">
        <f>September!AT33</f>
        <v>6</v>
      </c>
      <c r="AM33" s="44">
        <f>September!AU33</f>
        <v>197080</v>
      </c>
      <c r="AN33" s="44">
        <f>September!AV33</f>
        <v>2478.2384000000002</v>
      </c>
      <c r="AP33" s="44">
        <f>October!AT33</f>
        <v>6</v>
      </c>
      <c r="AQ33" s="44">
        <f>October!AU33</f>
        <v>214100</v>
      </c>
      <c r="AR33" s="44">
        <f>October!AV33</f>
        <v>2673.6280000000002</v>
      </c>
      <c r="AT33" s="44">
        <f>November!AT33</f>
        <v>6</v>
      </c>
      <c r="AU33" s="44">
        <f>November!AU33</f>
        <v>223320</v>
      </c>
      <c r="AV33" s="44">
        <f>November!AV33</f>
        <v>2779.4736000000003</v>
      </c>
      <c r="AX33" s="44">
        <f>December!AT33</f>
        <v>6</v>
      </c>
      <c r="AY33" s="44">
        <f>December!AU33</f>
        <v>250060</v>
      </c>
      <c r="AZ33" s="44">
        <f>December!AV33</f>
        <v>3086.4488000000001</v>
      </c>
      <c r="BB33" s="44">
        <f t="shared" si="1"/>
        <v>72</v>
      </c>
      <c r="BC33" s="44">
        <f t="shared" si="2"/>
        <v>2344890</v>
      </c>
      <c r="BD33" s="44">
        <f t="shared" si="3"/>
        <v>29428.805400000005</v>
      </c>
    </row>
    <row r="34" spans="1:56" x14ac:dyDescent="0.3">
      <c r="A34" s="45"/>
      <c r="B34" s="47" t="s">
        <v>37</v>
      </c>
      <c r="C34" s="45"/>
      <c r="D34" s="45">
        <f>D30</f>
        <v>8.99</v>
      </c>
      <c r="F34" s="44">
        <f>January!AT34</f>
        <v>6</v>
      </c>
      <c r="G34" s="44">
        <f>January!AU34</f>
        <v>17790</v>
      </c>
      <c r="H34" s="44">
        <f>January!AV34</f>
        <v>252.1206</v>
      </c>
      <c r="J34" s="44">
        <f>Feb!AT34</f>
        <v>6</v>
      </c>
      <c r="K34" s="44">
        <f>Feb!AU34</f>
        <v>11580</v>
      </c>
      <c r="L34" s="44">
        <f>Feb!AV34</f>
        <v>186.8784</v>
      </c>
      <c r="N34" s="44">
        <f>March!AT34</f>
        <v>6</v>
      </c>
      <c r="O34" s="44">
        <f>March!AU34</f>
        <v>11420</v>
      </c>
      <c r="P34" s="44">
        <f>March!AV34</f>
        <v>185.04160000000002</v>
      </c>
      <c r="R34" s="44">
        <f>April!AT34</f>
        <v>6</v>
      </c>
      <c r="S34" s="44">
        <f>April!AU34</f>
        <v>13540</v>
      </c>
      <c r="T34" s="44">
        <f>April!AV34</f>
        <v>209.3792</v>
      </c>
      <c r="V34" s="44">
        <f>May!AT34</f>
        <v>6</v>
      </c>
      <c r="W34" s="44">
        <f>May!AU34</f>
        <v>11780</v>
      </c>
      <c r="X34" s="44">
        <f>May!AV34</f>
        <v>189.17439999999999</v>
      </c>
      <c r="Z34" s="44">
        <f>June!AT34</f>
        <v>6</v>
      </c>
      <c r="AA34" s="44">
        <f>June!AU34</f>
        <v>14740</v>
      </c>
      <c r="AB34" s="44">
        <f>June!AV34</f>
        <v>223.15520000000001</v>
      </c>
      <c r="AD34" s="44">
        <f>July!AT34</f>
        <v>6</v>
      </c>
      <c r="AE34" s="44">
        <f>July!AU34</f>
        <v>13780</v>
      </c>
      <c r="AF34" s="44">
        <f>July!AV34</f>
        <v>212.1344</v>
      </c>
      <c r="AH34" s="44">
        <f>August!AT34</f>
        <v>6</v>
      </c>
      <c r="AI34" s="44">
        <f>August!AU34</f>
        <v>13200</v>
      </c>
      <c r="AJ34" s="44">
        <f>August!AV34</f>
        <v>205.476</v>
      </c>
      <c r="AL34" s="44">
        <f>September!AT34</f>
        <v>6</v>
      </c>
      <c r="AM34" s="44">
        <f>September!AU34</f>
        <v>12460</v>
      </c>
      <c r="AN34" s="44">
        <f>September!AV34</f>
        <v>196.98080000000002</v>
      </c>
      <c r="AP34" s="44">
        <f>October!AT34</f>
        <v>6</v>
      </c>
      <c r="AQ34" s="44">
        <f>October!AU34</f>
        <v>12470</v>
      </c>
      <c r="AR34" s="44">
        <f>October!AV34</f>
        <v>197.09560000000002</v>
      </c>
      <c r="AT34" s="44">
        <f>November!AT34</f>
        <v>6</v>
      </c>
      <c r="AU34" s="44">
        <f>November!AU34</f>
        <v>10850</v>
      </c>
      <c r="AV34" s="44">
        <f>November!AV34</f>
        <v>178.49799999999999</v>
      </c>
      <c r="AX34" s="44">
        <f>December!AT34</f>
        <v>6</v>
      </c>
      <c r="AY34" s="44">
        <f>December!AU34</f>
        <v>18160</v>
      </c>
      <c r="AZ34" s="44">
        <f>December!AV34</f>
        <v>262.41679999999997</v>
      </c>
      <c r="BB34" s="44">
        <f t="shared" si="1"/>
        <v>72</v>
      </c>
      <c r="BC34" s="44">
        <f t="shared" si="2"/>
        <v>161770</v>
      </c>
      <c r="BD34" s="44">
        <f t="shared" si="3"/>
        <v>2498.3509999999997</v>
      </c>
    </row>
    <row r="35" spans="1:56" x14ac:dyDescent="0.3">
      <c r="A35" s="45"/>
      <c r="B35" s="45"/>
      <c r="C35" s="45"/>
      <c r="D35" s="45"/>
      <c r="BB35" s="44">
        <f t="shared" si="1"/>
        <v>0</v>
      </c>
      <c r="BC35" s="44">
        <f t="shared" si="2"/>
        <v>0</v>
      </c>
      <c r="BD35" s="44">
        <f t="shared" si="3"/>
        <v>0</v>
      </c>
    </row>
    <row r="36" spans="1:56" x14ac:dyDescent="0.3">
      <c r="A36" s="45"/>
      <c r="B36" s="45" t="s">
        <v>51</v>
      </c>
      <c r="C36" s="45"/>
      <c r="D36" s="45">
        <v>125.86</v>
      </c>
      <c r="F36" s="44">
        <f>January!AT36</f>
        <v>1</v>
      </c>
      <c r="G36" s="44">
        <f>January!AU36</f>
        <v>5100</v>
      </c>
      <c r="H36" s="44">
        <f>January!AV36</f>
        <v>182.67400000000001</v>
      </c>
      <c r="J36" s="44">
        <f>Feb!AT36</f>
        <v>1</v>
      </c>
      <c r="K36" s="44">
        <f>Feb!AU36</f>
        <v>5600</v>
      </c>
      <c r="L36" s="44">
        <f>Feb!AV36</f>
        <v>190.148</v>
      </c>
      <c r="N36" s="44">
        <f>March!AT36</f>
        <v>1</v>
      </c>
      <c r="O36" s="44">
        <f>March!AU36</f>
        <v>5300</v>
      </c>
      <c r="P36" s="44">
        <f>March!AV36</f>
        <v>186.70400000000001</v>
      </c>
      <c r="R36" s="44">
        <f>April!AT36</f>
        <v>1</v>
      </c>
      <c r="S36" s="44">
        <f>April!AU36</f>
        <v>5200</v>
      </c>
      <c r="T36" s="44">
        <f>April!AV36</f>
        <v>185.55600000000001</v>
      </c>
      <c r="V36" s="44">
        <f>May!AT36</f>
        <v>1</v>
      </c>
      <c r="W36" s="44">
        <f>May!AU36</f>
        <v>6100</v>
      </c>
      <c r="X36" s="44">
        <f>May!AV36</f>
        <v>195.88800000000001</v>
      </c>
      <c r="Z36" s="44">
        <f>June!AT36</f>
        <v>1</v>
      </c>
      <c r="AA36" s="44">
        <f>June!AU36</f>
        <v>9400</v>
      </c>
      <c r="AB36" s="44">
        <f>June!AV36</f>
        <v>233.77199999999999</v>
      </c>
      <c r="AD36" s="44">
        <f>July!AT36</f>
        <v>1</v>
      </c>
      <c r="AE36" s="44">
        <f>July!AU36</f>
        <v>8800</v>
      </c>
      <c r="AF36" s="44">
        <f>July!AV36</f>
        <v>226.88400000000001</v>
      </c>
      <c r="AH36" s="44">
        <f>August!AT36</f>
        <v>1</v>
      </c>
      <c r="AI36" s="44">
        <f>August!AU36</f>
        <v>8800</v>
      </c>
      <c r="AJ36" s="44">
        <f>August!AV36</f>
        <v>226.88400000000001</v>
      </c>
      <c r="AL36" s="44">
        <f>September!AT36</f>
        <v>1</v>
      </c>
      <c r="AM36" s="44">
        <f>September!AU36</f>
        <v>7500</v>
      </c>
      <c r="AN36" s="44">
        <f>September!AV36</f>
        <v>211.96</v>
      </c>
      <c r="AP36" s="44">
        <f>October!AT36</f>
        <v>1</v>
      </c>
      <c r="AQ36" s="44">
        <f>October!AU36</f>
        <v>16500</v>
      </c>
      <c r="AR36" s="44">
        <f>October!AV36</f>
        <v>315.28000000000003</v>
      </c>
      <c r="AT36" s="44">
        <f>November!AT36</f>
        <v>1</v>
      </c>
      <c r="AU36" s="44">
        <f>November!AU36</f>
        <v>7000</v>
      </c>
      <c r="AV36" s="44">
        <f>November!AV36</f>
        <v>206.22</v>
      </c>
      <c r="AX36" s="44">
        <f>December!AT36</f>
        <v>1</v>
      </c>
      <c r="AY36" s="44">
        <f>December!AU36</f>
        <v>5600</v>
      </c>
      <c r="AZ36" s="44">
        <f>December!AV36</f>
        <v>190.148</v>
      </c>
      <c r="BB36" s="44">
        <f t="shared" si="1"/>
        <v>12</v>
      </c>
      <c r="BC36" s="44">
        <f t="shared" si="2"/>
        <v>90900</v>
      </c>
      <c r="BD36" s="44">
        <f t="shared" si="3"/>
        <v>2552.1180000000004</v>
      </c>
    </row>
    <row r="37" spans="1:56" x14ac:dyDescent="0.3">
      <c r="A37" s="45"/>
      <c r="B37" s="45" t="s">
        <v>21</v>
      </c>
      <c r="C37" s="45"/>
      <c r="D37" s="45">
        <v>125.86</v>
      </c>
      <c r="F37" s="44">
        <f>January!AT37</f>
        <v>5</v>
      </c>
      <c r="G37" s="44">
        <f>January!AU37</f>
        <v>954000</v>
      </c>
      <c r="H37" s="44">
        <f>January!AV37</f>
        <v>11256.86</v>
      </c>
      <c r="J37" s="44">
        <f>Feb!AT37</f>
        <v>5</v>
      </c>
      <c r="K37" s="44">
        <f>Feb!AU37</f>
        <v>861800</v>
      </c>
      <c r="L37" s="44">
        <f>Feb!AV37</f>
        <v>10477.952000000001</v>
      </c>
      <c r="N37" s="44">
        <f>March!AT37</f>
        <v>5</v>
      </c>
      <c r="O37" s="44">
        <f>March!AU37</f>
        <v>831390</v>
      </c>
      <c r="P37" s="44">
        <f>March!AV37</f>
        <v>10173.657200000001</v>
      </c>
      <c r="R37" s="44">
        <f>April!AT37</f>
        <v>5</v>
      </c>
      <c r="S37" s="44">
        <f>April!AU37</f>
        <v>607000</v>
      </c>
      <c r="T37" s="44">
        <f>April!AV37</f>
        <v>7597.6600000000017</v>
      </c>
      <c r="V37" s="44">
        <f>May!AT37</f>
        <v>5</v>
      </c>
      <c r="W37" s="44">
        <f>May!AU37</f>
        <v>1236000</v>
      </c>
      <c r="X37" s="44">
        <f>May!AV37</f>
        <v>14818.58</v>
      </c>
      <c r="Z37" s="44">
        <f>June!AT37</f>
        <v>5</v>
      </c>
      <c r="AA37" s="44">
        <f>June!AU37</f>
        <v>1188000</v>
      </c>
      <c r="AB37" s="44">
        <f>June!AV37</f>
        <v>14267.54</v>
      </c>
      <c r="AD37" s="44">
        <f>July!AT37</f>
        <v>5</v>
      </c>
      <c r="AE37" s="44">
        <f>July!AU37</f>
        <v>1041000</v>
      </c>
      <c r="AF37" s="44">
        <f>July!AV37</f>
        <v>12579.98</v>
      </c>
      <c r="AH37" s="44">
        <f>August!AT37</f>
        <v>5</v>
      </c>
      <c r="AI37" s="44">
        <f>August!AU37</f>
        <v>1040000</v>
      </c>
      <c r="AJ37" s="44">
        <f>August!AV37</f>
        <v>12568.5</v>
      </c>
      <c r="AL37" s="44">
        <f>September!AT37</f>
        <v>5</v>
      </c>
      <c r="AM37" s="44">
        <f>September!AU37</f>
        <v>1167000</v>
      </c>
      <c r="AN37" s="44">
        <f>September!AV37</f>
        <v>14026.460000000001</v>
      </c>
      <c r="AP37" s="44">
        <f>October!AT37</f>
        <v>5</v>
      </c>
      <c r="AQ37" s="44">
        <f>October!AU37</f>
        <v>1349000</v>
      </c>
      <c r="AR37" s="44">
        <f>October!AV37</f>
        <v>16115.82</v>
      </c>
      <c r="AT37" s="44">
        <f>November!AT37</f>
        <v>5</v>
      </c>
      <c r="AU37" s="44">
        <f>November!AU37</f>
        <v>1001000</v>
      </c>
      <c r="AV37" s="44">
        <f>November!AV37</f>
        <v>12120.78</v>
      </c>
      <c r="AX37" s="44">
        <f>December!AT37</f>
        <v>5</v>
      </c>
      <c r="AY37" s="44">
        <f>December!AU37</f>
        <v>912000</v>
      </c>
      <c r="AZ37" s="44">
        <f>December!AV37</f>
        <v>11099.060000000001</v>
      </c>
      <c r="BB37" s="44">
        <f t="shared" si="1"/>
        <v>60</v>
      </c>
      <c r="BC37" s="44">
        <f t="shared" si="2"/>
        <v>12188190</v>
      </c>
      <c r="BD37" s="44">
        <f t="shared" si="3"/>
        <v>147102.8492</v>
      </c>
    </row>
    <row r="38" spans="1:56" x14ac:dyDescent="0.3">
      <c r="A38" s="45"/>
      <c r="B38" s="45" t="s">
        <v>22</v>
      </c>
      <c r="C38" s="45"/>
      <c r="D38" s="45">
        <v>125.86</v>
      </c>
      <c r="F38" s="44">
        <f>January!AT38</f>
        <v>2</v>
      </c>
      <c r="G38" s="44">
        <f>January!AU38</f>
        <v>40500</v>
      </c>
      <c r="H38" s="44">
        <f>January!AV38</f>
        <v>702.89</v>
      </c>
      <c r="J38" s="44">
        <f>Feb!AT38</f>
        <v>2</v>
      </c>
      <c r="K38" s="44">
        <f>Feb!AU38</f>
        <v>60980</v>
      </c>
      <c r="L38" s="44">
        <f>Feb!AV38</f>
        <v>931.0372000000001</v>
      </c>
      <c r="N38" s="44">
        <f>March!AT38</f>
        <v>2</v>
      </c>
      <c r="O38" s="44">
        <f>March!AU38</f>
        <v>54110</v>
      </c>
      <c r="P38" s="44">
        <f>March!AV38</f>
        <v>872.90280000000007</v>
      </c>
      <c r="R38" s="44">
        <f>April!AT38</f>
        <v>2</v>
      </c>
      <c r="S38" s="44">
        <f>April!AU38</f>
        <v>53640</v>
      </c>
      <c r="T38" s="44">
        <f>April!AV38</f>
        <v>867.50720000000001</v>
      </c>
      <c r="V38" s="44">
        <f>May!AT38</f>
        <v>2</v>
      </c>
      <c r="W38" s="44">
        <f>May!AU38</f>
        <v>42170</v>
      </c>
      <c r="X38" s="44">
        <f>May!AV38</f>
        <v>735.83159999999998</v>
      </c>
      <c r="Z38" s="44">
        <f>June!AT38</f>
        <v>2</v>
      </c>
      <c r="AA38" s="44">
        <f>June!AU38</f>
        <v>17290</v>
      </c>
      <c r="AB38" s="44">
        <f>June!AV38</f>
        <v>450.20920000000001</v>
      </c>
      <c r="AD38" s="44">
        <f>July!AT38</f>
        <v>2</v>
      </c>
      <c r="AE38" s="44">
        <f>July!AU38</f>
        <v>9990</v>
      </c>
      <c r="AF38" s="44">
        <f>July!AV38</f>
        <v>366.40520000000004</v>
      </c>
      <c r="AH38" s="44">
        <f>August!AT38</f>
        <v>2</v>
      </c>
      <c r="AI38" s="44">
        <f>August!AU38</f>
        <v>14460</v>
      </c>
      <c r="AJ38" s="44">
        <f>August!AV38</f>
        <v>417.7208</v>
      </c>
      <c r="AL38" s="44">
        <f>September!AT38</f>
        <v>2</v>
      </c>
      <c r="AM38" s="44">
        <f>September!AU38</f>
        <v>48300</v>
      </c>
      <c r="AN38" s="44">
        <f>September!AV38</f>
        <v>806.20400000000006</v>
      </c>
      <c r="AP38" s="44">
        <f>October!AT38</f>
        <v>2</v>
      </c>
      <c r="AQ38" s="44">
        <f>October!AU38</f>
        <v>56820</v>
      </c>
      <c r="AR38" s="44">
        <f>October!AV38</f>
        <v>904.01360000000011</v>
      </c>
      <c r="AT38" s="44">
        <f>November!AT38</f>
        <v>2</v>
      </c>
      <c r="AU38" s="44">
        <f>November!AU38</f>
        <v>51890</v>
      </c>
      <c r="AV38" s="44">
        <f>November!AV38</f>
        <v>847.41720000000009</v>
      </c>
      <c r="AX38" s="44">
        <f>December!AT38</f>
        <v>2</v>
      </c>
      <c r="AY38" s="44">
        <f>December!AU38</f>
        <v>308470</v>
      </c>
      <c r="AZ38" s="44">
        <f>December!AV38</f>
        <v>3792.9555999999998</v>
      </c>
      <c r="BB38" s="44">
        <f t="shared" si="1"/>
        <v>24</v>
      </c>
      <c r="BC38" s="44">
        <f t="shared" si="2"/>
        <v>758620</v>
      </c>
      <c r="BD38" s="44">
        <f t="shared" si="3"/>
        <v>11695.0944</v>
      </c>
    </row>
    <row r="39" spans="1:56" x14ac:dyDescent="0.3">
      <c r="A39" s="45"/>
      <c r="B39" s="45"/>
      <c r="C39" s="45"/>
      <c r="D39" s="45"/>
      <c r="BB39" s="44">
        <f t="shared" si="1"/>
        <v>0</v>
      </c>
      <c r="BC39" s="44">
        <f t="shared" si="2"/>
        <v>0</v>
      </c>
      <c r="BD39" s="44">
        <f t="shared" si="3"/>
        <v>0</v>
      </c>
    </row>
    <row r="40" spans="1:56" x14ac:dyDescent="0.3">
      <c r="A40" s="45"/>
      <c r="B40" s="45" t="s">
        <v>23</v>
      </c>
      <c r="C40" s="45"/>
      <c r="D40" s="45">
        <f>188.79</f>
        <v>188.79</v>
      </c>
      <c r="F40" s="44">
        <f>January!AT40</f>
        <v>4</v>
      </c>
      <c r="G40" s="44">
        <f>January!AU40</f>
        <v>127000</v>
      </c>
      <c r="H40" s="44">
        <f>January!AV40</f>
        <v>2169.9399999999996</v>
      </c>
      <c r="J40" s="44">
        <f>Feb!AT40</f>
        <v>7</v>
      </c>
      <c r="K40" s="44">
        <f>Feb!AU40</f>
        <v>201900</v>
      </c>
      <c r="L40" s="44">
        <f>Feb!AV40</f>
        <v>3636.3159999999998</v>
      </c>
      <c r="N40" s="44">
        <f>March!AT40</f>
        <v>4</v>
      </c>
      <c r="O40" s="44">
        <f>March!AU40</f>
        <v>203900</v>
      </c>
      <c r="P40" s="44">
        <f>March!AV40</f>
        <v>3095.9319999999998</v>
      </c>
      <c r="R40" s="44">
        <f>April!AT40</f>
        <v>3</v>
      </c>
      <c r="S40" s="44">
        <f>April!AU40</f>
        <v>1169000</v>
      </c>
      <c r="T40" s="44">
        <f>April!AV40</f>
        <v>13986.490000000002</v>
      </c>
      <c r="V40" s="44">
        <f>May!AT40</f>
        <v>3</v>
      </c>
      <c r="W40" s="44">
        <f>May!AU40</f>
        <v>191000</v>
      </c>
      <c r="X40" s="44">
        <f>May!AV40</f>
        <v>2759.05</v>
      </c>
      <c r="Z40" s="44">
        <f>June!AT40</f>
        <v>3</v>
      </c>
      <c r="AA40" s="44">
        <f>June!AU40</f>
        <v>44000</v>
      </c>
      <c r="AB40" s="44">
        <f>June!AV40</f>
        <v>1071.49</v>
      </c>
      <c r="AD40" s="44">
        <f>July!AT40</f>
        <v>3</v>
      </c>
      <c r="AE40" s="44">
        <f>July!AU40</f>
        <v>25000</v>
      </c>
      <c r="AF40" s="44">
        <f>July!AV40</f>
        <v>853.36999999999989</v>
      </c>
      <c r="AH40" s="44">
        <f>August!AT40</f>
        <v>3</v>
      </c>
      <c r="AI40" s="44">
        <f>August!AU40</f>
        <v>115000</v>
      </c>
      <c r="AJ40" s="44">
        <f>August!AV40</f>
        <v>1886.5700000000002</v>
      </c>
      <c r="AL40" s="44">
        <f>September!AT40</f>
        <v>3</v>
      </c>
      <c r="AM40" s="44">
        <f>September!AU40</f>
        <v>248000</v>
      </c>
      <c r="AN40" s="44">
        <f>September!AV40</f>
        <v>3413.4100000000003</v>
      </c>
      <c r="AP40" s="44">
        <f>October!AT40</f>
        <v>3</v>
      </c>
      <c r="AQ40" s="44">
        <f>October!AU40</f>
        <v>248000</v>
      </c>
      <c r="AR40" s="44">
        <f>October!AV40</f>
        <v>3413.41</v>
      </c>
      <c r="AT40" s="44">
        <f>November!AT40</f>
        <v>3</v>
      </c>
      <c r="AU40" s="44">
        <f>November!AU40</f>
        <v>297000</v>
      </c>
      <c r="AV40" s="44">
        <f>November!AV40</f>
        <v>3975.9300000000003</v>
      </c>
      <c r="AX40" s="44">
        <f>December!AT40</f>
        <v>3</v>
      </c>
      <c r="AY40" s="44">
        <f>December!AU40</f>
        <v>185000</v>
      </c>
      <c r="AZ40" s="44">
        <f>December!AV40</f>
        <v>2690.17</v>
      </c>
      <c r="BB40" s="44">
        <f t="shared" si="1"/>
        <v>42</v>
      </c>
      <c r="BC40" s="44">
        <f t="shared" si="2"/>
        <v>3054800</v>
      </c>
      <c r="BD40" s="44">
        <f t="shared" si="3"/>
        <v>42952.078000000001</v>
      </c>
    </row>
    <row r="41" spans="1:56" x14ac:dyDescent="0.3">
      <c r="A41" s="45"/>
      <c r="B41" s="45" t="s">
        <v>38</v>
      </c>
      <c r="C41" s="45"/>
      <c r="D41" s="45">
        <f>D34*84</f>
        <v>755.16</v>
      </c>
      <c r="F41" s="44">
        <f>January!AT41</f>
        <v>1</v>
      </c>
      <c r="G41" s="44">
        <f>January!AU41</f>
        <v>58000</v>
      </c>
      <c r="H41" s="44">
        <f>January!AV41</f>
        <v>1401.28</v>
      </c>
      <c r="J41" s="44">
        <f>Feb!AT41</f>
        <v>1</v>
      </c>
      <c r="K41" s="44">
        <f>Feb!AU41</f>
        <v>44000</v>
      </c>
      <c r="L41" s="44">
        <f>Feb!AV41</f>
        <v>1260.28</v>
      </c>
      <c r="N41" s="44">
        <f>March!AT41</f>
        <v>1</v>
      </c>
      <c r="O41" s="44">
        <f>March!AU41</f>
        <v>56000</v>
      </c>
      <c r="P41" s="44">
        <f>March!AV41</f>
        <v>1398.04</v>
      </c>
      <c r="R41" s="44">
        <f>April!AT41</f>
        <v>1</v>
      </c>
      <c r="S41" s="44">
        <f>April!AU41</f>
        <v>63000</v>
      </c>
      <c r="T41" s="44">
        <f>April!AV41</f>
        <v>1478.4</v>
      </c>
      <c r="V41" s="44">
        <f>May!AT41</f>
        <v>1</v>
      </c>
      <c r="W41" s="44">
        <f>May!AU41</f>
        <v>63000</v>
      </c>
      <c r="X41" s="44">
        <f>May!AV41</f>
        <v>1478.4</v>
      </c>
      <c r="Z41" s="44">
        <f>June!AT41</f>
        <v>1</v>
      </c>
      <c r="AA41" s="44">
        <f>June!AU41</f>
        <v>50000</v>
      </c>
      <c r="AB41" s="44">
        <f>June!AV41</f>
        <v>1329.1599999999999</v>
      </c>
      <c r="AD41" s="44">
        <f>July!AT41</f>
        <v>1</v>
      </c>
      <c r="AE41" s="44">
        <f>July!AU41</f>
        <v>60000</v>
      </c>
      <c r="AF41" s="44">
        <f>July!AV41</f>
        <v>1443.96</v>
      </c>
      <c r="AH41" s="44">
        <f>August!AT41</f>
        <v>1</v>
      </c>
      <c r="AI41" s="44">
        <f>August!AU41</f>
        <v>54000</v>
      </c>
      <c r="AJ41" s="44">
        <f>August!AV41</f>
        <v>1375.08</v>
      </c>
      <c r="AL41" s="44">
        <f>September!AT41</f>
        <v>1</v>
      </c>
      <c r="AM41" s="44">
        <f>September!AU41</f>
        <v>59000</v>
      </c>
      <c r="AN41" s="44">
        <f>September!AV41</f>
        <v>1432.48</v>
      </c>
      <c r="AP41" s="44">
        <f>October!AT41</f>
        <v>1</v>
      </c>
      <c r="AQ41" s="44">
        <f>October!AU41</f>
        <v>53000</v>
      </c>
      <c r="AR41" s="44">
        <f>October!AV41</f>
        <v>1363.6</v>
      </c>
      <c r="AT41" s="44">
        <f>November!AT41</f>
        <v>1</v>
      </c>
      <c r="AU41" s="44">
        <f>November!AU41</f>
        <v>61000</v>
      </c>
      <c r="AV41" s="44">
        <f>November!AV41</f>
        <v>1455.44</v>
      </c>
      <c r="AX41" s="44">
        <f>December!AT41</f>
        <v>1</v>
      </c>
      <c r="AY41" s="44">
        <f>December!AU41</f>
        <v>140000</v>
      </c>
      <c r="AZ41" s="44">
        <f>December!AV41</f>
        <v>2362.36</v>
      </c>
      <c r="BB41" s="44">
        <f t="shared" si="1"/>
        <v>12</v>
      </c>
      <c r="BC41" s="44">
        <f t="shared" si="2"/>
        <v>761000</v>
      </c>
      <c r="BD41" s="44">
        <f t="shared" si="3"/>
        <v>17778.48</v>
      </c>
    </row>
    <row r="42" spans="1:56" x14ac:dyDescent="0.3">
      <c r="A42" s="45"/>
      <c r="B42" s="45" t="s">
        <v>61</v>
      </c>
      <c r="C42" s="45"/>
      <c r="D42" s="45">
        <v>188.79</v>
      </c>
      <c r="F42" s="44">
        <f>January!AT42</f>
        <v>1</v>
      </c>
      <c r="G42" s="44">
        <f>January!AU42</f>
        <v>0</v>
      </c>
      <c r="H42" s="44">
        <f>January!AV42</f>
        <v>188.79</v>
      </c>
      <c r="J42" s="44">
        <f>Feb!AT42</f>
        <v>0</v>
      </c>
      <c r="K42" s="44">
        <f>Feb!AU42</f>
        <v>0</v>
      </c>
      <c r="L42" s="44">
        <f>Feb!AV42</f>
        <v>0</v>
      </c>
      <c r="N42" s="44">
        <f>March!AT42</f>
        <v>0</v>
      </c>
      <c r="O42" s="44">
        <f>March!AU42</f>
        <v>0</v>
      </c>
      <c r="P42" s="44">
        <f>March!AV42</f>
        <v>0</v>
      </c>
      <c r="R42" s="44">
        <f>April!AT42</f>
        <v>1</v>
      </c>
      <c r="S42" s="44">
        <f>April!AU42</f>
        <v>0</v>
      </c>
      <c r="T42" s="44">
        <f>April!AV42</f>
        <v>188.79</v>
      </c>
      <c r="V42" s="44">
        <f>May!AT42</f>
        <v>1</v>
      </c>
      <c r="W42" s="44">
        <f>May!AU42</f>
        <v>0</v>
      </c>
      <c r="X42" s="44">
        <f>May!AV42</f>
        <v>188.79</v>
      </c>
      <c r="Z42" s="44">
        <f>June!AT42</f>
        <v>1</v>
      </c>
      <c r="AA42" s="44">
        <f>June!AU42</f>
        <v>0</v>
      </c>
      <c r="AB42" s="44">
        <f>June!AV42</f>
        <v>188.79</v>
      </c>
      <c r="AD42" s="44">
        <f>July!AT42</f>
        <v>1</v>
      </c>
      <c r="AE42" s="44">
        <f>July!AU42</f>
        <v>0</v>
      </c>
      <c r="AF42" s="44">
        <f>July!AV42</f>
        <v>188.79</v>
      </c>
      <c r="AH42" s="44">
        <f>August!AT42</f>
        <v>1</v>
      </c>
      <c r="AI42" s="44">
        <f>August!AU42</f>
        <v>0</v>
      </c>
      <c r="AJ42" s="44">
        <f>August!AV42</f>
        <v>188.79</v>
      </c>
      <c r="AL42" s="44">
        <f>September!AT42</f>
        <v>1</v>
      </c>
      <c r="AM42" s="44">
        <f>September!AU42</f>
        <v>0</v>
      </c>
      <c r="AN42" s="44">
        <f>September!AV42</f>
        <v>188.79</v>
      </c>
      <c r="AP42" s="44">
        <f>October!AT42</f>
        <v>1</v>
      </c>
      <c r="AQ42" s="44">
        <f>October!AU42</f>
        <v>0</v>
      </c>
      <c r="AR42" s="44">
        <f>October!AV42</f>
        <v>188.79</v>
      </c>
      <c r="AT42" s="44">
        <f>November!AT42</f>
        <v>1</v>
      </c>
      <c r="AU42" s="44">
        <f>November!AU42</f>
        <v>0</v>
      </c>
      <c r="AV42" s="44">
        <f>November!AV42</f>
        <v>188.79</v>
      </c>
      <c r="AX42" s="44">
        <f>December!AT42</f>
        <v>1</v>
      </c>
      <c r="AY42" s="44">
        <f>December!AU42</f>
        <v>0</v>
      </c>
      <c r="AZ42" s="44">
        <f>December!AV42</f>
        <v>188.79</v>
      </c>
      <c r="BB42" s="44">
        <f t="shared" si="1"/>
        <v>10</v>
      </c>
      <c r="BC42" s="44">
        <f t="shared" si="2"/>
        <v>0</v>
      </c>
      <c r="BD42" s="44">
        <f t="shared" si="3"/>
        <v>1887.8999999999999</v>
      </c>
    </row>
    <row r="43" spans="1:56" x14ac:dyDescent="0.3">
      <c r="A43" s="45"/>
      <c r="B43" s="45"/>
      <c r="C43" s="45"/>
      <c r="D43" s="45"/>
      <c r="BB43" s="44">
        <f t="shared" si="1"/>
        <v>0</v>
      </c>
      <c r="BC43" s="44">
        <f t="shared" si="2"/>
        <v>0</v>
      </c>
      <c r="BD43" s="44">
        <f t="shared" si="3"/>
        <v>0</v>
      </c>
    </row>
    <row r="44" spans="1:56" x14ac:dyDescent="0.3">
      <c r="A44" s="45"/>
      <c r="B44" s="45"/>
      <c r="C44" s="45"/>
      <c r="D44" s="45"/>
      <c r="BB44" s="44">
        <f t="shared" si="1"/>
        <v>0</v>
      </c>
      <c r="BC44" s="44">
        <f t="shared" si="2"/>
        <v>0</v>
      </c>
      <c r="BD44" s="44">
        <f t="shared" si="3"/>
        <v>0</v>
      </c>
    </row>
    <row r="45" spans="1:56" x14ac:dyDescent="0.3">
      <c r="A45" s="45"/>
      <c r="B45" s="45" t="s">
        <v>171</v>
      </c>
      <c r="C45" s="45"/>
      <c r="D45" s="55" t="s">
        <v>193</v>
      </c>
      <c r="F45" s="44">
        <f>January!AT45</f>
        <v>0</v>
      </c>
      <c r="G45" s="61">
        <v>5225000</v>
      </c>
      <c r="H45" s="61">
        <f>G45*0.00874</f>
        <v>45666.5</v>
      </c>
      <c r="J45" s="44">
        <f>Feb!AT45</f>
        <v>1</v>
      </c>
      <c r="K45" s="44">
        <f>Feb!AU45</f>
        <v>5132000</v>
      </c>
      <c r="L45" s="44">
        <f>Feb!AV45</f>
        <v>23196.639999999999</v>
      </c>
      <c r="N45" s="44">
        <f>March!AT45</f>
        <v>1</v>
      </c>
      <c r="O45" s="44">
        <f>March!AU45</f>
        <v>5016000</v>
      </c>
      <c r="P45" s="44">
        <f>March!AV45</f>
        <v>22672.32</v>
      </c>
      <c r="R45" s="44">
        <f>April!AT45</f>
        <v>1</v>
      </c>
      <c r="S45" s="44">
        <f>April!AU45</f>
        <v>4462000</v>
      </c>
      <c r="T45" s="44">
        <f>April!AV45</f>
        <v>20168.239999999998</v>
      </c>
      <c r="V45" s="44">
        <f>May!AT45</f>
        <v>1</v>
      </c>
      <c r="W45" s="44">
        <f>May!AU45</f>
        <v>4513000</v>
      </c>
      <c r="X45" s="44">
        <f>May!AV45</f>
        <v>20398.759999999998</v>
      </c>
      <c r="Z45" s="44">
        <f>June!AT45</f>
        <v>1</v>
      </c>
      <c r="AA45" s="44">
        <f>June!AU45</f>
        <v>4685000</v>
      </c>
      <c r="AB45" s="44">
        <f>June!AV45</f>
        <v>21176.199999999997</v>
      </c>
      <c r="AD45" s="44">
        <f>July!AT45</f>
        <v>1</v>
      </c>
      <c r="AE45" s="44">
        <f>July!AU45</f>
        <v>4951000</v>
      </c>
      <c r="AF45" s="44">
        <f>July!AV45</f>
        <v>22378.519999999997</v>
      </c>
      <c r="AH45" s="44">
        <f>August!AT45</f>
        <v>1</v>
      </c>
      <c r="AI45" s="44">
        <f>August!AU45</f>
        <v>5173000</v>
      </c>
      <c r="AJ45" s="44">
        <f>August!AV45</f>
        <v>23381.96</v>
      </c>
      <c r="AL45" s="44">
        <f>September!AT45</f>
        <v>1</v>
      </c>
      <c r="AM45" s="44">
        <f>September!AU45</f>
        <v>5266000</v>
      </c>
      <c r="AN45" s="44">
        <f>September!AV45</f>
        <v>23802.32</v>
      </c>
      <c r="AP45" s="44">
        <f>October!AT45</f>
        <v>1</v>
      </c>
      <c r="AQ45" s="44">
        <f>October!AU45</f>
        <v>5717000</v>
      </c>
      <c r="AR45" s="44">
        <f>October!AV45</f>
        <v>25840.84</v>
      </c>
      <c r="AT45" s="44">
        <f>November!AT45</f>
        <v>1</v>
      </c>
      <c r="AU45" s="44">
        <f>November!AU45</f>
        <v>5089000</v>
      </c>
      <c r="AV45" s="44">
        <f>November!AV45</f>
        <v>23002.28</v>
      </c>
      <c r="AX45" s="44">
        <f>December!AT45</f>
        <v>1</v>
      </c>
      <c r="AY45" s="44">
        <f>December!AU45</f>
        <v>6194000</v>
      </c>
      <c r="AZ45" s="44">
        <f>December!AV45</f>
        <v>27996.879999999997</v>
      </c>
      <c r="BB45" s="44">
        <f t="shared" si="1"/>
        <v>11</v>
      </c>
      <c r="BC45" s="44">
        <f t="shared" si="2"/>
        <v>61423000</v>
      </c>
      <c r="BD45" s="44">
        <f t="shared" si="3"/>
        <v>299681.45999999996</v>
      </c>
    </row>
    <row r="46" spans="1:56" x14ac:dyDescent="0.3">
      <c r="A46" s="45"/>
      <c r="B46" s="45" t="s">
        <v>40</v>
      </c>
      <c r="C46" s="45"/>
      <c r="D46" s="45">
        <v>188.79</v>
      </c>
      <c r="F46" s="44">
        <f>January!AT46</f>
        <v>1</v>
      </c>
      <c r="G46" s="44">
        <f>January!AU46</f>
        <v>0</v>
      </c>
      <c r="H46" s="44">
        <f>January!AV46</f>
        <v>188.79</v>
      </c>
      <c r="J46" s="44">
        <f>Feb!AT46</f>
        <v>1</v>
      </c>
      <c r="K46" s="44">
        <f>Feb!AU46</f>
        <v>0</v>
      </c>
      <c r="L46" s="44">
        <f>Feb!AV46</f>
        <v>188.79</v>
      </c>
      <c r="N46" s="44">
        <f>March!AT46</f>
        <v>1</v>
      </c>
      <c r="O46" s="44">
        <f>March!AU46</f>
        <v>0</v>
      </c>
      <c r="P46" s="44">
        <f>March!AV46</f>
        <v>188.79</v>
      </c>
      <c r="R46" s="44">
        <f>April!AT46</f>
        <v>1</v>
      </c>
      <c r="S46" s="44">
        <f>April!AU46</f>
        <v>0</v>
      </c>
      <c r="T46" s="44">
        <f>April!AV46</f>
        <v>188.79</v>
      </c>
      <c r="V46" s="44">
        <f>May!AT46</f>
        <v>1</v>
      </c>
      <c r="W46" s="44">
        <f>May!AU46</f>
        <v>0</v>
      </c>
      <c r="X46" s="44">
        <f>May!AV46</f>
        <v>188.79</v>
      </c>
      <c r="Z46" s="44">
        <f>June!AT46</f>
        <v>1</v>
      </c>
      <c r="AA46" s="44">
        <f>June!AU46</f>
        <v>0</v>
      </c>
      <c r="AB46" s="44">
        <f>June!AV46</f>
        <v>188.79</v>
      </c>
      <c r="AD46" s="44">
        <f>July!AT46</f>
        <v>1</v>
      </c>
      <c r="AE46" s="44">
        <f>July!AU46</f>
        <v>0</v>
      </c>
      <c r="AF46" s="44">
        <f>July!AV46</f>
        <v>188.79</v>
      </c>
      <c r="AH46" s="44">
        <f>August!AT46</f>
        <v>1</v>
      </c>
      <c r="AI46" s="44">
        <f>August!AU46</f>
        <v>0</v>
      </c>
      <c r="AJ46" s="44">
        <f>August!AV46</f>
        <v>188.79</v>
      </c>
      <c r="AL46" s="44">
        <f>September!AT46</f>
        <v>1</v>
      </c>
      <c r="AM46" s="44">
        <f>September!AU46</f>
        <v>175000</v>
      </c>
      <c r="AN46" s="44">
        <f>September!AV46</f>
        <v>2197.79</v>
      </c>
      <c r="AP46" s="44">
        <f>October!AT46</f>
        <v>1</v>
      </c>
      <c r="AQ46" s="44">
        <f>October!AU46</f>
        <v>0</v>
      </c>
      <c r="AR46" s="44">
        <f>October!AV46</f>
        <v>188.79</v>
      </c>
      <c r="AT46" s="44">
        <f>November!AT46</f>
        <v>1</v>
      </c>
      <c r="AU46" s="44">
        <f>November!AU46</f>
        <v>0</v>
      </c>
      <c r="AV46" s="44">
        <f>November!AV46</f>
        <v>188.79</v>
      </c>
      <c r="AX46" s="44">
        <f>December!AT46</f>
        <v>1</v>
      </c>
      <c r="AY46" s="44">
        <f>December!AU46</f>
        <v>0</v>
      </c>
      <c r="AZ46" s="44">
        <f>December!AV46</f>
        <v>188.79</v>
      </c>
      <c r="BB46" s="44">
        <f t="shared" si="1"/>
        <v>12</v>
      </c>
      <c r="BC46" s="44">
        <f t="shared" si="2"/>
        <v>175000</v>
      </c>
      <c r="BD46" s="44">
        <f t="shared" si="3"/>
        <v>4274.4799999999996</v>
      </c>
    </row>
    <row r="47" spans="1:56" x14ac:dyDescent="0.3">
      <c r="A47" s="45"/>
      <c r="B47" s="45" t="s">
        <v>172</v>
      </c>
      <c r="C47" s="45"/>
      <c r="D47" s="45"/>
      <c r="F47" s="44">
        <f>January!AT47</f>
        <v>1</v>
      </c>
      <c r="G47" s="44">
        <f>January!AU47</f>
        <v>0</v>
      </c>
      <c r="H47" s="44">
        <f>January!AV47</f>
        <v>0</v>
      </c>
      <c r="J47" s="44">
        <f>Feb!AT47</f>
        <v>1</v>
      </c>
      <c r="K47" s="44">
        <f>Feb!AU47</f>
        <v>0</v>
      </c>
      <c r="L47" s="44">
        <f>Feb!AV47</f>
        <v>0</v>
      </c>
      <c r="N47" s="44">
        <f>March!AT47</f>
        <v>1</v>
      </c>
      <c r="O47" s="44">
        <f>March!AU47</f>
        <v>0</v>
      </c>
      <c r="P47" s="44">
        <f>March!AV47</f>
        <v>0</v>
      </c>
      <c r="R47" s="44">
        <f>April!AT47</f>
        <v>1</v>
      </c>
      <c r="S47" s="44">
        <f>April!AU47</f>
        <v>0</v>
      </c>
      <c r="T47" s="44">
        <f>April!AV47</f>
        <v>0</v>
      </c>
      <c r="V47" s="44">
        <f>May!AT47</f>
        <v>1</v>
      </c>
      <c r="W47" s="44">
        <f>May!AU47</f>
        <v>0</v>
      </c>
      <c r="X47" s="44">
        <f>May!AV47</f>
        <v>0</v>
      </c>
      <c r="Z47" s="44">
        <f>June!AT47</f>
        <v>1</v>
      </c>
      <c r="AA47" s="44">
        <f>June!AU47</f>
        <v>0</v>
      </c>
      <c r="AB47" s="44">
        <f>June!AV47</f>
        <v>0</v>
      </c>
      <c r="AD47" s="44">
        <f>July!AT47</f>
        <v>1</v>
      </c>
      <c r="AE47" s="44">
        <f>July!AU47</f>
        <v>0</v>
      </c>
      <c r="AF47" s="44">
        <f>July!AV47</f>
        <v>0</v>
      </c>
      <c r="AH47" s="44">
        <f>August!AT47</f>
        <v>1</v>
      </c>
      <c r="AI47" s="44">
        <f>August!AU47</f>
        <v>0</v>
      </c>
      <c r="AJ47" s="44">
        <f>August!AV47</f>
        <v>0</v>
      </c>
      <c r="AL47" s="44">
        <f>September!AT47</f>
        <v>1</v>
      </c>
      <c r="AM47" s="44">
        <f>September!AU47</f>
        <v>0</v>
      </c>
      <c r="AN47" s="44">
        <f>September!AV47</f>
        <v>0</v>
      </c>
      <c r="AP47" s="44">
        <f>October!AT47</f>
        <v>1</v>
      </c>
      <c r="AQ47" s="44">
        <f>October!AU47</f>
        <v>0</v>
      </c>
      <c r="AR47" s="44">
        <f>October!AV47</f>
        <v>0</v>
      </c>
      <c r="AT47" s="44">
        <f>November!AT47</f>
        <v>1</v>
      </c>
      <c r="AU47" s="44">
        <f>November!AU47</f>
        <v>0</v>
      </c>
      <c r="AV47" s="44">
        <f>November!AV47</f>
        <v>0</v>
      </c>
      <c r="AX47" s="44">
        <f>December!AT47</f>
        <v>1</v>
      </c>
      <c r="AY47" s="44">
        <f>December!AU47</f>
        <v>0</v>
      </c>
      <c r="AZ47" s="44">
        <f>December!AV47</f>
        <v>0</v>
      </c>
      <c r="BB47" s="44">
        <f t="shared" si="1"/>
        <v>12</v>
      </c>
      <c r="BC47" s="44">
        <f t="shared" si="2"/>
        <v>0</v>
      </c>
      <c r="BD47" s="44">
        <f t="shared" si="3"/>
        <v>0</v>
      </c>
    </row>
    <row r="48" spans="1:56" x14ac:dyDescent="0.3">
      <c r="A48" s="45"/>
      <c r="B48" s="45" t="s">
        <v>220</v>
      </c>
      <c r="C48" s="45"/>
      <c r="D48" s="55" t="str">
        <f>D45</f>
        <v>.00452, 0.00874</v>
      </c>
      <c r="F48" s="44">
        <f>January!AT48</f>
        <v>1</v>
      </c>
      <c r="G48" s="44">
        <f>January!AU48</f>
        <v>211800</v>
      </c>
      <c r="H48" s="44">
        <f>January!AV48</f>
        <v>1851.1319999999998</v>
      </c>
      <c r="J48" s="44">
        <f>Feb!AT48</f>
        <v>1</v>
      </c>
      <c r="K48" s="44">
        <f>Feb!AU48</f>
        <v>248200</v>
      </c>
      <c r="L48" s="44">
        <f>Feb!AV48</f>
        <v>2169.268</v>
      </c>
      <c r="N48" s="44">
        <f>March!AT48</f>
        <v>1</v>
      </c>
      <c r="O48" s="44">
        <f>March!AU48</f>
        <v>232000</v>
      </c>
      <c r="P48" s="44">
        <f>March!AV48</f>
        <v>1048.6399999999999</v>
      </c>
      <c r="R48" s="44">
        <f>April!AT48</f>
        <v>1</v>
      </c>
      <c r="S48" s="44">
        <f>April!AU48</f>
        <v>122600</v>
      </c>
      <c r="T48" s="44">
        <f>April!AV48</f>
        <v>554.15199999999993</v>
      </c>
      <c r="V48" s="44">
        <f>May!AT48</f>
        <v>1</v>
      </c>
      <c r="W48" s="44">
        <f>May!AU48</f>
        <v>152700</v>
      </c>
      <c r="X48" s="44">
        <f>May!AV48</f>
        <v>690.20399999999995</v>
      </c>
      <c r="Z48" s="44">
        <f>June!AT48</f>
        <v>1</v>
      </c>
      <c r="AA48" s="44">
        <f>June!AU48</f>
        <v>138900</v>
      </c>
      <c r="AB48" s="44">
        <f>June!AV48</f>
        <v>627.82799999999997</v>
      </c>
      <c r="AD48" s="44">
        <f>July!AT48</f>
        <v>1</v>
      </c>
      <c r="AE48" s="44">
        <f>July!AU48</f>
        <v>153100</v>
      </c>
      <c r="AF48" s="44">
        <f>July!AV48</f>
        <v>692.01199999999994</v>
      </c>
      <c r="AH48" s="44">
        <f>August!AT48</f>
        <v>1</v>
      </c>
      <c r="AI48" s="44">
        <f>August!AU48</f>
        <v>128100</v>
      </c>
      <c r="AJ48" s="44">
        <f>August!AV48</f>
        <v>579.01199999999994</v>
      </c>
      <c r="AL48" s="44">
        <f>September!AT48</f>
        <v>1</v>
      </c>
      <c r="AM48" s="44">
        <f>September!AU48</f>
        <v>166500</v>
      </c>
      <c r="AN48" s="44">
        <f>September!AV48</f>
        <v>752.57999999999993</v>
      </c>
      <c r="AP48" s="44">
        <f>October!AT48</f>
        <v>1</v>
      </c>
      <c r="AQ48" s="44">
        <f>October!AU48</f>
        <v>142100</v>
      </c>
      <c r="AR48" s="44">
        <f>October!AV48</f>
        <v>642.29199999999992</v>
      </c>
      <c r="AT48" s="44">
        <f>November!AT48</f>
        <v>1</v>
      </c>
      <c r="AU48" s="44">
        <f>November!AU48</f>
        <v>158900</v>
      </c>
      <c r="AV48" s="44">
        <f>November!AV48</f>
        <v>718.22799999999995</v>
      </c>
      <c r="AX48" s="44">
        <f>December!AT48</f>
        <v>1</v>
      </c>
      <c r="AY48" s="44">
        <f>December!AU48</f>
        <v>175500</v>
      </c>
      <c r="AZ48" s="44">
        <f>December!AV48</f>
        <v>793.26</v>
      </c>
      <c r="BB48" s="44">
        <f t="shared" si="1"/>
        <v>12</v>
      </c>
      <c r="BC48" s="44">
        <f t="shared" si="2"/>
        <v>2030400</v>
      </c>
      <c r="BD48" s="44">
        <f t="shared" si="3"/>
        <v>11118.607999999997</v>
      </c>
    </row>
    <row r="49" spans="1:57" x14ac:dyDescent="0.3">
      <c r="A49" s="45"/>
      <c r="B49" s="45"/>
      <c r="C49" s="45"/>
      <c r="D49" s="45"/>
      <c r="BB49" s="44">
        <f t="shared" si="1"/>
        <v>0</v>
      </c>
      <c r="BC49" s="44">
        <f t="shared" si="2"/>
        <v>0</v>
      </c>
      <c r="BD49" s="44">
        <f t="shared" si="3"/>
        <v>0</v>
      </c>
    </row>
    <row r="50" spans="1:57" x14ac:dyDescent="0.3">
      <c r="A50" s="45" t="s">
        <v>173</v>
      </c>
      <c r="B50" s="45" t="s">
        <v>167</v>
      </c>
      <c r="C50" s="45"/>
      <c r="D50" s="45">
        <v>8.99</v>
      </c>
      <c r="F50" s="44">
        <v>8</v>
      </c>
      <c r="H50" s="44">
        <f>D50*F50</f>
        <v>71.92</v>
      </c>
      <c r="N50" s="44">
        <v>8</v>
      </c>
      <c r="P50" s="44">
        <f>D50*N50</f>
        <v>71.92</v>
      </c>
      <c r="R50" s="44">
        <v>25</v>
      </c>
      <c r="T50" s="44">
        <f>D50*R50</f>
        <v>224.75</v>
      </c>
      <c r="V50" s="44">
        <v>48</v>
      </c>
      <c r="X50" s="44">
        <f>D50*V50</f>
        <v>431.52</v>
      </c>
      <c r="Z50" s="44">
        <v>48</v>
      </c>
      <c r="AB50" s="44">
        <f>D50*Z50</f>
        <v>431.52</v>
      </c>
      <c r="AD50" s="44">
        <v>47</v>
      </c>
      <c r="AF50" s="44">
        <f>D50*AD50</f>
        <v>422.53000000000003</v>
      </c>
      <c r="AH50" s="44">
        <v>45</v>
      </c>
      <c r="AJ50" s="44">
        <f>AH50*D50</f>
        <v>404.55</v>
      </c>
      <c r="AL50" s="44">
        <v>45</v>
      </c>
      <c r="AN50" s="44">
        <f>D50*AL50</f>
        <v>404.55</v>
      </c>
      <c r="AP50" s="44">
        <v>44</v>
      </c>
      <c r="AR50" s="44">
        <f>D50*AP50</f>
        <v>395.56</v>
      </c>
      <c r="AT50" s="44">
        <v>44</v>
      </c>
      <c r="AV50" s="44">
        <f>AT50*D50</f>
        <v>395.56</v>
      </c>
      <c r="AX50" s="44">
        <v>43</v>
      </c>
      <c r="AZ50" s="44">
        <f>AX50*D50</f>
        <v>386.57</v>
      </c>
      <c r="BB50" s="44">
        <f t="shared" si="1"/>
        <v>405</v>
      </c>
      <c r="BC50" s="44">
        <f t="shared" si="2"/>
        <v>0</v>
      </c>
      <c r="BD50" s="44">
        <f t="shared" si="3"/>
        <v>3640.9500000000003</v>
      </c>
    </row>
    <row r="51" spans="1:57" x14ac:dyDescent="0.3">
      <c r="A51" s="45"/>
      <c r="B51" s="45"/>
      <c r="C51" s="45"/>
      <c r="D51" s="45"/>
      <c r="BB51" s="44">
        <f t="shared" si="1"/>
        <v>0</v>
      </c>
      <c r="BC51" s="44">
        <f t="shared" si="2"/>
        <v>0</v>
      </c>
      <c r="BD51" s="44">
        <f t="shared" si="3"/>
        <v>0</v>
      </c>
    </row>
    <row r="52" spans="1:57" x14ac:dyDescent="0.3">
      <c r="A52" s="45"/>
      <c r="B52" s="45" t="s">
        <v>24</v>
      </c>
      <c r="C52" s="45"/>
      <c r="D52" s="45"/>
      <c r="F52" s="44">
        <f>January!AT52</f>
        <v>0</v>
      </c>
      <c r="G52" s="44">
        <f>January!AU52</f>
        <v>0</v>
      </c>
      <c r="H52" s="44">
        <f>January!AV52</f>
        <v>0</v>
      </c>
      <c r="J52" s="44">
        <f>Feb!AT52</f>
        <v>1</v>
      </c>
      <c r="K52" s="44">
        <f>Feb!AU52</f>
        <v>0</v>
      </c>
      <c r="L52" s="44">
        <f>Feb!AV52</f>
        <v>1000</v>
      </c>
      <c r="N52" s="44">
        <f>March!AT52</f>
        <v>0</v>
      </c>
      <c r="O52" s="44">
        <f>March!AU52</f>
        <v>0</v>
      </c>
      <c r="P52" s="44">
        <f>March!AV52</f>
        <v>0</v>
      </c>
      <c r="R52" s="44">
        <f>April!AT52</f>
        <v>0</v>
      </c>
      <c r="S52" s="44">
        <f>April!AU52</f>
        <v>0</v>
      </c>
      <c r="T52" s="44">
        <f>April!AV52</f>
        <v>0</v>
      </c>
      <c r="V52" s="44">
        <f>May!AT52</f>
        <v>0</v>
      </c>
      <c r="W52" s="44">
        <f>May!AU52</f>
        <v>0</v>
      </c>
      <c r="X52" s="44">
        <f>May!AV52</f>
        <v>0</v>
      </c>
      <c r="Z52" s="44">
        <f>June!AT52</f>
        <v>0</v>
      </c>
      <c r="AA52" s="44">
        <f>June!AU52</f>
        <v>0</v>
      </c>
      <c r="AB52" s="44">
        <f>June!AV52</f>
        <v>0</v>
      </c>
      <c r="AD52" s="44">
        <f>July!AT52</f>
        <v>0</v>
      </c>
      <c r="AE52" s="44">
        <f>July!AU52</f>
        <v>0</v>
      </c>
      <c r="AF52" s="44">
        <f>July!AV52</f>
        <v>0</v>
      </c>
      <c r="AH52" s="44">
        <f>August!AT52</f>
        <v>0</v>
      </c>
      <c r="AI52" s="44">
        <f>August!AU52</f>
        <v>0</v>
      </c>
      <c r="AJ52" s="44">
        <f>August!AV52</f>
        <v>0</v>
      </c>
      <c r="AL52" s="44">
        <f>September!AT52</f>
        <v>0</v>
      </c>
      <c r="AM52" s="44">
        <f>September!AU52</f>
        <v>0</v>
      </c>
      <c r="AN52" s="44">
        <f>September!AV52</f>
        <v>0</v>
      </c>
      <c r="AP52" s="44">
        <f>October!AT52</f>
        <v>0</v>
      </c>
      <c r="AQ52" s="44">
        <f>October!AU52</f>
        <v>0</v>
      </c>
      <c r="AR52" s="44">
        <f>October!AV52</f>
        <v>0</v>
      </c>
      <c r="AT52" s="44">
        <f>November!AT52</f>
        <v>0</v>
      </c>
      <c r="AU52" s="44">
        <f>November!AU52</f>
        <v>0</v>
      </c>
      <c r="AV52" s="44">
        <f>November!AV52</f>
        <v>0</v>
      </c>
      <c r="AX52" s="44">
        <f>December!AT52</f>
        <v>0</v>
      </c>
      <c r="AY52" s="44">
        <f>December!AU52</f>
        <v>0</v>
      </c>
      <c r="AZ52" s="44">
        <f>December!AV52</f>
        <v>0</v>
      </c>
      <c r="BB52" s="44">
        <f t="shared" si="1"/>
        <v>1</v>
      </c>
      <c r="BC52" s="44">
        <f t="shared" si="2"/>
        <v>0</v>
      </c>
      <c r="BD52" s="44">
        <f t="shared" si="3"/>
        <v>1000</v>
      </c>
    </row>
    <row r="53" spans="1:57" x14ac:dyDescent="0.3">
      <c r="A53" s="45"/>
      <c r="B53" s="45"/>
      <c r="C53" s="45"/>
      <c r="D53" s="45"/>
      <c r="BB53" s="44">
        <f t="shared" si="1"/>
        <v>0</v>
      </c>
      <c r="BC53" s="44">
        <f t="shared" si="2"/>
        <v>0</v>
      </c>
      <c r="BD53" s="44">
        <f t="shared" si="3"/>
        <v>0</v>
      </c>
    </row>
    <row r="54" spans="1:57" x14ac:dyDescent="0.3">
      <c r="A54" s="45"/>
      <c r="B54" s="45"/>
      <c r="C54" s="45"/>
      <c r="D54" s="45"/>
      <c r="BB54" s="44">
        <f t="shared" si="1"/>
        <v>0</v>
      </c>
      <c r="BC54" s="44">
        <f t="shared" si="2"/>
        <v>0</v>
      </c>
      <c r="BD54" s="44">
        <f t="shared" si="3"/>
        <v>0</v>
      </c>
    </row>
    <row r="55" spans="1:57" ht="16.2" customHeight="1" x14ac:dyDescent="0.3">
      <c r="A55" s="45" t="s">
        <v>149</v>
      </c>
      <c r="B55" s="45"/>
      <c r="C55" s="45"/>
      <c r="D55" s="45"/>
      <c r="F55" s="44">
        <f>SUM(F13:F54)</f>
        <v>16442</v>
      </c>
      <c r="G55" s="44">
        <f t="shared" ref="G55:AZ55" si="4">SUM(G13:G54)</f>
        <v>62786150</v>
      </c>
      <c r="H55" s="44">
        <f>SUM(H13:H54)</f>
        <v>843345.93099999998</v>
      </c>
      <c r="J55" s="44">
        <f t="shared" si="4"/>
        <v>16407</v>
      </c>
      <c r="K55" s="44">
        <f>SUM(K13:K54)</f>
        <v>66817698</v>
      </c>
      <c r="L55" s="44">
        <f>SUM(L13:L54)</f>
        <v>875149.13304000022</v>
      </c>
      <c r="N55" s="44">
        <f t="shared" si="4"/>
        <v>16478</v>
      </c>
      <c r="O55" s="44">
        <f t="shared" si="4"/>
        <v>59017367</v>
      </c>
      <c r="P55" s="44">
        <f t="shared" si="4"/>
        <v>798111.65316000022</v>
      </c>
      <c r="R55" s="44">
        <f t="shared" si="4"/>
        <v>16546</v>
      </c>
      <c r="S55" s="44">
        <f t="shared" si="4"/>
        <v>57250697</v>
      </c>
      <c r="T55" s="44">
        <f t="shared" si="4"/>
        <v>783006.72556000017</v>
      </c>
      <c r="V55" s="44">
        <f t="shared" si="4"/>
        <v>16659</v>
      </c>
      <c r="W55" s="44">
        <f t="shared" si="4"/>
        <v>60067383</v>
      </c>
      <c r="X55" s="44">
        <f t="shared" si="4"/>
        <v>815826.98484000028</v>
      </c>
      <c r="Z55" s="44">
        <f t="shared" si="4"/>
        <v>16692</v>
      </c>
      <c r="AA55" s="44">
        <f t="shared" si="4"/>
        <v>67731450</v>
      </c>
      <c r="AB55" s="44">
        <f t="shared" si="4"/>
        <v>903060.05200000037</v>
      </c>
      <c r="AD55" s="44">
        <f t="shared" si="4"/>
        <v>16715</v>
      </c>
      <c r="AE55" s="44">
        <f t="shared" si="4"/>
        <v>65811768</v>
      </c>
      <c r="AF55" s="44">
        <f t="shared" si="4"/>
        <v>879275.10063999996</v>
      </c>
      <c r="AH55" s="44">
        <f t="shared" si="4"/>
        <v>16720</v>
      </c>
      <c r="AI55" s="44">
        <f t="shared" si="4"/>
        <v>65179375</v>
      </c>
      <c r="AJ55" s="44">
        <f t="shared" si="4"/>
        <v>870696.23899999983</v>
      </c>
      <c r="AL55" s="44">
        <f t="shared" si="4"/>
        <v>16725</v>
      </c>
      <c r="AM55" s="44">
        <f t="shared" si="4"/>
        <v>65063449</v>
      </c>
      <c r="AN55" s="44">
        <f t="shared" si="4"/>
        <v>868505.69452000025</v>
      </c>
      <c r="AP55" s="44">
        <f t="shared" si="4"/>
        <v>16736</v>
      </c>
      <c r="AQ55" s="44">
        <f t="shared" si="4"/>
        <v>60155671</v>
      </c>
      <c r="AR55" s="44">
        <f t="shared" si="4"/>
        <v>809311.23707999999</v>
      </c>
      <c r="AT55" s="44">
        <f t="shared" si="4"/>
        <v>16703</v>
      </c>
      <c r="AU55" s="44">
        <f t="shared" si="4"/>
        <v>57439995</v>
      </c>
      <c r="AV55" s="44">
        <f t="shared" si="4"/>
        <v>782083.56860000035</v>
      </c>
      <c r="AX55" s="44">
        <f>SUM(AX13:AX54)</f>
        <v>16682</v>
      </c>
      <c r="AY55" s="44">
        <f t="shared" si="4"/>
        <v>63645360</v>
      </c>
      <c r="AZ55" s="44">
        <f t="shared" si="4"/>
        <v>845361.09280000022</v>
      </c>
      <c r="BB55" s="44">
        <f t="shared" si="1"/>
        <v>199505</v>
      </c>
      <c r="BC55" s="44">
        <f t="shared" si="2"/>
        <v>750966363</v>
      </c>
      <c r="BD55" s="44">
        <f>H55+L55+P55+T55+X55+AB55+AF55+AJ55+AN55+AR55+AV55+AZ55</f>
        <v>10073733.412240002</v>
      </c>
    </row>
    <row r="56" spans="1:57" s="60" customFormat="1" x14ac:dyDescent="0.3">
      <c r="A56" s="59" t="s">
        <v>148</v>
      </c>
      <c r="B56" s="59"/>
      <c r="C56" s="59"/>
      <c r="D56" s="59"/>
      <c r="H56" s="60">
        <f>'Diff in Billed and Recalculated'!G13</f>
        <v>-16193.63</v>
      </c>
      <c r="L56" s="60">
        <f>'Diff in Billed and Recalculated'!G23</f>
        <v>89545.21</v>
      </c>
      <c r="T56" s="60">
        <f>'Diff in Billed and Recalculated'!F28</f>
        <v>4113.5499999999884</v>
      </c>
      <c r="X56" s="60">
        <f>'Diff in Billed and Recalculated'!G32</f>
        <v>9799.9300000000076</v>
      </c>
      <c r="AB56" s="60">
        <f>'Diff in Billed and Recalculated'!F34</f>
        <v>1148.01</v>
      </c>
      <c r="AF56" s="60">
        <f>'Diff in Billed and Recalculated'!F36</f>
        <v>2735.6699999999983</v>
      </c>
      <c r="AJ56" s="60">
        <f>'Diff in Billed and Recalculated'!G39</f>
        <v>6085.5799999999872</v>
      </c>
      <c r="AN56" s="60">
        <f>'Diff in Billed and Recalculated'!F41</f>
        <v>954.35000000000582</v>
      </c>
      <c r="AR56" s="60">
        <f>'Diff in Billed and Recalculated'!F43</f>
        <v>-9329.4699999999993</v>
      </c>
      <c r="AV56" s="60">
        <f>'Diff in Billed and Recalculated'!F45</f>
        <v>2203.1299999999901</v>
      </c>
      <c r="BB56" s="60">
        <f t="shared" si="1"/>
        <v>0</v>
      </c>
      <c r="BC56" s="60">
        <f t="shared" si="2"/>
        <v>0</v>
      </c>
      <c r="BD56" s="60">
        <f>H56+L56+P56+T56+X56+AB56+AF56+AJ56+AN56+AR56+AV56+AZ56</f>
        <v>91062.329999999973</v>
      </c>
    </row>
    <row r="57" spans="1:57" x14ac:dyDescent="0.3">
      <c r="A57" s="45"/>
      <c r="B57" s="45"/>
      <c r="C57" s="45"/>
      <c r="D57" s="45"/>
    </row>
    <row r="58" spans="1:57" x14ac:dyDescent="0.3">
      <c r="A58" s="45"/>
      <c r="B58" s="45"/>
      <c r="C58" s="45"/>
      <c r="D58" s="45"/>
      <c r="H58" s="52">
        <f>H55+H56</f>
        <v>827152.30099999998</v>
      </c>
      <c r="I58" s="52"/>
      <c r="J58" s="52"/>
      <c r="K58" s="52"/>
      <c r="L58" s="52">
        <f>L55+L56</f>
        <v>964694.34304000018</v>
      </c>
      <c r="M58" s="52"/>
      <c r="N58" s="52"/>
      <c r="O58" s="52"/>
      <c r="P58" s="52">
        <f>P55+P56</f>
        <v>798111.65316000022</v>
      </c>
      <c r="Q58" s="52"/>
      <c r="R58" s="52"/>
      <c r="S58" s="52"/>
      <c r="T58" s="52">
        <f>T55+T56</f>
        <v>787120.27556000021</v>
      </c>
      <c r="U58" s="52"/>
      <c r="V58" s="52"/>
      <c r="W58" s="52"/>
      <c r="X58" s="52">
        <f>X55+X56</f>
        <v>825626.91484000033</v>
      </c>
      <c r="Y58" s="52"/>
      <c r="Z58" s="52"/>
      <c r="AA58" s="52"/>
      <c r="AB58" s="52">
        <f>AB55+AB56</f>
        <v>904208.06200000038</v>
      </c>
      <c r="AC58" s="52"/>
      <c r="AD58" s="52"/>
      <c r="AE58" s="52"/>
      <c r="AF58" s="52">
        <f>AF55+AF56</f>
        <v>882010.77064</v>
      </c>
      <c r="AG58" s="52"/>
      <c r="AH58" s="52"/>
      <c r="AI58" s="52"/>
      <c r="AJ58" s="52">
        <f>AJ55+AJ56</f>
        <v>876781.81899999978</v>
      </c>
      <c r="AK58" s="52"/>
      <c r="AL58" s="52"/>
      <c r="AM58" s="52"/>
      <c r="AN58" s="52">
        <f>AN55+AN56</f>
        <v>869460.04452000023</v>
      </c>
      <c r="AO58" s="52"/>
      <c r="AP58" s="52"/>
      <c r="AQ58" s="52"/>
      <c r="AR58" s="52">
        <f>AR55+AR56</f>
        <v>799981.76708000002</v>
      </c>
      <c r="AS58" s="52"/>
      <c r="AT58" s="52"/>
      <c r="AU58" s="52"/>
      <c r="AV58" s="52">
        <f>AV55+AV56</f>
        <v>784286.69860000035</v>
      </c>
      <c r="AW58" s="52"/>
      <c r="AX58" s="52"/>
      <c r="AY58" s="52"/>
      <c r="AZ58" s="52">
        <f>AZ55+AZ56</f>
        <v>845361.09280000022</v>
      </c>
      <c r="BA58" s="52"/>
      <c r="BB58" s="52"/>
      <c r="BC58" s="52"/>
      <c r="BD58" s="44">
        <f>H58+L58+P58+T58+X58+AB58+AF58+AJ58+AN58+AR58+AV58+AZ58</f>
        <v>10164795.742240002</v>
      </c>
    </row>
    <row r="59" spans="1:57" x14ac:dyDescent="0.3">
      <c r="A59" s="62" t="s">
        <v>194</v>
      </c>
      <c r="B59" s="62"/>
      <c r="C59" s="62"/>
      <c r="D59" s="62"/>
      <c r="E59" s="61"/>
      <c r="F59" s="61"/>
    </row>
    <row r="60" spans="1:57" x14ac:dyDescent="0.3">
      <c r="A60" s="45"/>
      <c r="B60" s="45"/>
      <c r="C60" s="45"/>
      <c r="D60" s="45"/>
    </row>
    <row r="61" spans="1:57" x14ac:dyDescent="0.3">
      <c r="A61" s="45"/>
      <c r="B61" s="45"/>
      <c r="C61" s="45"/>
      <c r="D61" s="45"/>
    </row>
    <row r="62" spans="1:57" ht="23.4" x14ac:dyDescent="0.45">
      <c r="A62" s="45"/>
      <c r="B62" s="50" t="s">
        <v>131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 t="s">
        <v>132</v>
      </c>
    </row>
    <row r="63" spans="1:57" x14ac:dyDescent="0.3">
      <c r="A63" s="45"/>
      <c r="B63" s="48"/>
      <c r="C63" s="48"/>
      <c r="D63" s="48"/>
      <c r="E63" s="48"/>
      <c r="F63" s="48"/>
      <c r="G63" s="48"/>
      <c r="H63" s="48" t="s">
        <v>119</v>
      </c>
      <c r="I63" s="48"/>
      <c r="J63" s="48"/>
      <c r="K63" s="48"/>
      <c r="L63" s="48" t="s">
        <v>120</v>
      </c>
      <c r="M63" s="48"/>
      <c r="N63" s="48"/>
      <c r="O63" s="48"/>
      <c r="P63" s="48" t="s">
        <v>133</v>
      </c>
      <c r="Q63" s="48"/>
      <c r="R63" s="48"/>
      <c r="S63" s="48"/>
      <c r="T63" s="48" t="s">
        <v>134</v>
      </c>
      <c r="U63" s="48"/>
      <c r="V63" s="48"/>
      <c r="W63" s="48"/>
      <c r="X63" s="48" t="s">
        <v>123</v>
      </c>
      <c r="Y63" s="48"/>
      <c r="Z63" s="48"/>
      <c r="AA63" s="48"/>
      <c r="AB63" s="48" t="s">
        <v>124</v>
      </c>
      <c r="AC63" s="48"/>
      <c r="AD63" s="48"/>
      <c r="AE63" s="48"/>
      <c r="AF63" s="48" t="s">
        <v>125</v>
      </c>
      <c r="AG63" s="48"/>
      <c r="AH63" s="48"/>
      <c r="AI63" s="48"/>
      <c r="AJ63" s="48" t="s">
        <v>135</v>
      </c>
      <c r="AK63" s="48"/>
      <c r="AL63" s="48"/>
      <c r="AM63" s="48"/>
      <c r="AN63" s="48" t="s">
        <v>136</v>
      </c>
      <c r="AO63" s="48"/>
      <c r="AP63" s="48"/>
      <c r="AQ63" s="48"/>
      <c r="AR63" s="48" t="s">
        <v>137</v>
      </c>
      <c r="AS63" s="48"/>
      <c r="AT63" s="48"/>
      <c r="AU63" s="48"/>
      <c r="AV63" s="48" t="s">
        <v>138</v>
      </c>
      <c r="AW63" s="48"/>
      <c r="AX63" s="48"/>
      <c r="AY63" s="48"/>
      <c r="AZ63" s="48" t="s">
        <v>139</v>
      </c>
      <c r="BA63" s="48"/>
      <c r="BB63" s="48"/>
      <c r="BC63" s="48"/>
      <c r="BD63" s="48" t="s">
        <v>28</v>
      </c>
      <c r="BE63" s="48" t="s">
        <v>140</v>
      </c>
    </row>
    <row r="64" spans="1:57" x14ac:dyDescent="0.3">
      <c r="A64" s="45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x14ac:dyDescent="0.3">
      <c r="A65" s="45"/>
      <c r="B65" s="48" t="s">
        <v>141</v>
      </c>
      <c r="C65" s="48" t="s">
        <v>142</v>
      </c>
      <c r="D65" s="48"/>
      <c r="E65" s="48"/>
      <c r="F65" s="48"/>
      <c r="G65" s="48"/>
      <c r="H65" s="48">
        <v>652266.23999999999</v>
      </c>
      <c r="I65" s="48"/>
      <c r="J65" s="48"/>
      <c r="K65" s="48"/>
      <c r="L65" s="48">
        <v>793669.83</v>
      </c>
      <c r="M65" s="48"/>
      <c r="N65" s="48"/>
      <c r="O65" s="48"/>
      <c r="P65" s="48">
        <v>638672.64000000001</v>
      </c>
      <c r="Q65" s="48"/>
      <c r="R65" s="48"/>
      <c r="S65" s="48"/>
      <c r="T65" s="48">
        <v>625069.63</v>
      </c>
      <c r="U65" s="48"/>
      <c r="V65" s="48"/>
      <c r="W65" s="48"/>
      <c r="X65" s="48">
        <v>664983.06999999995</v>
      </c>
      <c r="Y65" s="48"/>
      <c r="Z65" s="48"/>
      <c r="AA65" s="48"/>
      <c r="AB65" s="48">
        <v>739931.87</v>
      </c>
      <c r="AC65" s="48"/>
      <c r="AD65" s="48"/>
      <c r="AE65" s="48"/>
      <c r="AF65" s="48">
        <v>717323.85</v>
      </c>
      <c r="AG65" s="48"/>
      <c r="AH65" s="48"/>
      <c r="AI65" s="48"/>
      <c r="AJ65" s="48">
        <v>711278.4</v>
      </c>
      <c r="AK65" s="48"/>
      <c r="AL65" s="48"/>
      <c r="AM65" s="48"/>
      <c r="AN65" s="48">
        <v>683438.53</v>
      </c>
      <c r="AO65" s="48"/>
      <c r="AP65" s="48"/>
      <c r="AQ65" s="48"/>
      <c r="AR65" s="48">
        <v>639659.43999999994</v>
      </c>
      <c r="AS65" s="48"/>
      <c r="AT65" s="48"/>
      <c r="AU65" s="48"/>
      <c r="AV65" s="48">
        <v>634595.32999999996</v>
      </c>
      <c r="AW65" s="48"/>
      <c r="AX65" s="48"/>
      <c r="AY65" s="48"/>
      <c r="AZ65" s="48">
        <v>682039.03</v>
      </c>
      <c r="BA65" s="48"/>
      <c r="BB65" s="48"/>
      <c r="BC65" s="48"/>
      <c r="BD65" s="48">
        <f>SUM(H65:AZ65)</f>
        <v>8182927.8600000003</v>
      </c>
      <c r="BE65" s="48"/>
    </row>
    <row r="66" spans="1:57" x14ac:dyDescent="0.3">
      <c r="A66" s="45"/>
      <c r="B66" s="48"/>
      <c r="C66" s="48" t="s">
        <v>140</v>
      </c>
      <c r="D66" s="48"/>
      <c r="E66" s="48"/>
      <c r="F66" s="48"/>
      <c r="G66" s="48"/>
      <c r="H66" s="48">
        <v>11578.71</v>
      </c>
      <c r="I66" s="48"/>
      <c r="J66" s="48"/>
      <c r="K66" s="48"/>
      <c r="L66" s="48">
        <v>124803.59</v>
      </c>
      <c r="M66" s="48"/>
      <c r="N66" s="48"/>
      <c r="O66" s="48"/>
      <c r="P66" s="48">
        <v>39139.89</v>
      </c>
      <c r="Q66" s="48"/>
      <c r="R66" s="48"/>
      <c r="S66" s="48"/>
      <c r="T66" s="48">
        <v>9991.2900000000009</v>
      </c>
      <c r="U66" s="48"/>
      <c r="V66" s="48"/>
      <c r="W66" s="48"/>
      <c r="X66" s="48">
        <v>5625.3</v>
      </c>
      <c r="Y66" s="48"/>
      <c r="Z66" s="48"/>
      <c r="AA66" s="48"/>
      <c r="AB66" s="48">
        <v>15089.28</v>
      </c>
      <c r="AC66" s="48"/>
      <c r="AD66" s="48"/>
      <c r="AE66" s="48"/>
      <c r="AF66" s="48">
        <v>15852.64</v>
      </c>
      <c r="AG66" s="48"/>
      <c r="AH66" s="48"/>
      <c r="AI66" s="48"/>
      <c r="AJ66" s="48">
        <v>31433.37</v>
      </c>
      <c r="AK66" s="48"/>
      <c r="AL66" s="48"/>
      <c r="AM66" s="48"/>
      <c r="AN66" s="48">
        <v>37889.040000000001</v>
      </c>
      <c r="AO66" s="48"/>
      <c r="AP66" s="48"/>
      <c r="AQ66" s="48"/>
      <c r="AR66" s="48">
        <v>15647.78</v>
      </c>
      <c r="AS66" s="48"/>
      <c r="AT66" s="48"/>
      <c r="AU66" s="48"/>
      <c r="AV66" s="48">
        <v>12550.17</v>
      </c>
      <c r="AW66" s="48"/>
      <c r="AX66" s="48"/>
      <c r="AY66" s="48"/>
      <c r="AZ66" s="48">
        <v>9765.26</v>
      </c>
      <c r="BA66" s="48"/>
      <c r="BB66" s="48"/>
      <c r="BC66" s="48"/>
      <c r="BD66" s="48">
        <f>SUM(H66:AZ66)</f>
        <v>329366.32</v>
      </c>
      <c r="BE66" s="48">
        <f>BD65-BD66</f>
        <v>7853561.54</v>
      </c>
    </row>
    <row r="67" spans="1:57" x14ac:dyDescent="0.3">
      <c r="A67" s="45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x14ac:dyDescent="0.3">
      <c r="A68" s="45"/>
      <c r="B68" s="48" t="s">
        <v>143</v>
      </c>
      <c r="C68" s="48" t="s">
        <v>142</v>
      </c>
      <c r="D68" s="48"/>
      <c r="E68" s="48"/>
      <c r="F68" s="48"/>
      <c r="G68" s="48"/>
      <c r="H68" s="48">
        <v>73959.63</v>
      </c>
      <c r="I68" s="48"/>
      <c r="J68" s="48"/>
      <c r="K68" s="48"/>
      <c r="L68" s="48">
        <v>91353.08</v>
      </c>
      <c r="M68" s="48"/>
      <c r="N68" s="48"/>
      <c r="O68" s="48"/>
      <c r="P68" s="48">
        <v>77343.72</v>
      </c>
      <c r="Q68" s="48"/>
      <c r="R68" s="48"/>
      <c r="S68" s="48"/>
      <c r="T68" s="48">
        <v>74381.03</v>
      </c>
      <c r="U68" s="48"/>
      <c r="V68" s="48"/>
      <c r="W68" s="48"/>
      <c r="X68" s="48">
        <v>75956.69</v>
      </c>
      <c r="Y68" s="48"/>
      <c r="Z68" s="48"/>
      <c r="AA68" s="48"/>
      <c r="AB68" s="48">
        <v>83470.98</v>
      </c>
      <c r="AC68" s="48"/>
      <c r="AD68" s="48"/>
      <c r="AE68" s="48"/>
      <c r="AF68" s="48">
        <v>83204.740000000005</v>
      </c>
      <c r="AG68" s="48"/>
      <c r="AH68" s="48"/>
      <c r="AI68" s="48"/>
      <c r="AJ68" s="48">
        <v>80304.539999999994</v>
      </c>
      <c r="AK68" s="48"/>
      <c r="AL68" s="48"/>
      <c r="AM68" s="48"/>
      <c r="AN68" s="48">
        <v>78108.06</v>
      </c>
      <c r="AO68" s="48"/>
      <c r="AP68" s="48"/>
      <c r="AQ68" s="48"/>
      <c r="AR68" s="48">
        <v>67988.02</v>
      </c>
      <c r="AS68" s="48"/>
      <c r="AT68" s="48"/>
      <c r="AU68" s="48"/>
      <c r="AV68" s="48">
        <v>63276.69</v>
      </c>
      <c r="AW68" s="48"/>
      <c r="AX68" s="48"/>
      <c r="AY68" s="48"/>
      <c r="AZ68" s="48">
        <v>73684.89</v>
      </c>
      <c r="BA68" s="48"/>
      <c r="BB68" s="48"/>
      <c r="BC68" s="48"/>
      <c r="BD68" s="48">
        <f>SUM(H68:AZ68)</f>
        <v>923032.07</v>
      </c>
      <c r="BE68" s="48"/>
    </row>
    <row r="69" spans="1:57" x14ac:dyDescent="0.3">
      <c r="A69" s="45"/>
      <c r="B69" s="48"/>
      <c r="C69" s="48" t="s">
        <v>140</v>
      </c>
      <c r="D69" s="48"/>
      <c r="E69" s="48"/>
      <c r="F69" s="48"/>
      <c r="G69" s="48"/>
      <c r="H69" s="48">
        <v>1363.46</v>
      </c>
      <c r="I69" s="48"/>
      <c r="J69" s="48"/>
      <c r="K69" s="48"/>
      <c r="L69" s="48">
        <v>2989.54</v>
      </c>
      <c r="M69" s="48"/>
      <c r="N69" s="48"/>
      <c r="O69" s="48"/>
      <c r="P69" s="48">
        <v>7108.01</v>
      </c>
      <c r="Q69" s="48"/>
      <c r="R69" s="48"/>
      <c r="S69" s="48"/>
      <c r="T69" s="48">
        <v>3812.76</v>
      </c>
      <c r="U69" s="48"/>
      <c r="V69" s="48"/>
      <c r="W69" s="48"/>
      <c r="X69" s="48">
        <v>6313.06</v>
      </c>
      <c r="Y69" s="48"/>
      <c r="Z69" s="48"/>
      <c r="AA69" s="48"/>
      <c r="AB69" s="48">
        <v>1427.79</v>
      </c>
      <c r="AC69" s="48"/>
      <c r="AD69" s="48"/>
      <c r="AE69" s="48"/>
      <c r="AF69" s="48">
        <v>3756.72</v>
      </c>
      <c r="AG69" s="48"/>
      <c r="AH69" s="48"/>
      <c r="AI69" s="48"/>
      <c r="AJ69" s="48">
        <v>2387.58</v>
      </c>
      <c r="AK69" s="48"/>
      <c r="AL69" s="48"/>
      <c r="AM69" s="48"/>
      <c r="AN69" s="48">
        <v>1575.32</v>
      </c>
      <c r="AO69" s="48"/>
      <c r="AP69" s="48"/>
      <c r="AQ69" s="48"/>
      <c r="AR69" s="48">
        <v>1165.3900000000001</v>
      </c>
      <c r="AS69" s="48"/>
      <c r="AT69" s="48"/>
      <c r="AU69" s="48"/>
      <c r="AV69" s="48">
        <v>-152.25</v>
      </c>
      <c r="AW69" s="48"/>
      <c r="AX69" s="48"/>
      <c r="AY69" s="48"/>
      <c r="AZ69" s="48">
        <v>503.75</v>
      </c>
      <c r="BA69" s="48"/>
      <c r="BB69" s="48"/>
      <c r="BC69" s="48"/>
      <c r="BD69" s="48">
        <f>SUM(H69:AZ69)</f>
        <v>32251.130000000005</v>
      </c>
      <c r="BE69" s="48">
        <f>BD68-BD69</f>
        <v>890780.94</v>
      </c>
    </row>
    <row r="70" spans="1:57" x14ac:dyDescent="0.3">
      <c r="A70" s="45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x14ac:dyDescent="0.3">
      <c r="A71" s="45"/>
      <c r="B71" s="48" t="s">
        <v>144</v>
      </c>
      <c r="C71" s="48"/>
      <c r="D71" s="48"/>
      <c r="E71" s="48"/>
      <c r="F71" s="48"/>
      <c r="G71" s="48"/>
      <c r="H71" s="48">
        <v>5517.69</v>
      </c>
      <c r="I71" s="48"/>
      <c r="J71" s="48"/>
      <c r="K71" s="48"/>
      <c r="L71" s="48">
        <v>8097.24</v>
      </c>
      <c r="M71" s="48"/>
      <c r="N71" s="48"/>
      <c r="O71" s="48"/>
      <c r="P71" s="48">
        <v>7576.05</v>
      </c>
      <c r="Q71" s="48"/>
      <c r="R71" s="48"/>
      <c r="S71" s="48"/>
      <c r="T71" s="48">
        <v>2306.73</v>
      </c>
      <c r="U71" s="48"/>
      <c r="V71" s="48"/>
      <c r="W71" s="48"/>
      <c r="X71" s="48">
        <v>9021.3799999999992</v>
      </c>
      <c r="Y71" s="48"/>
      <c r="Z71" s="48"/>
      <c r="AA71" s="48"/>
      <c r="AB71" s="48">
        <v>9130.44</v>
      </c>
      <c r="AC71" s="48"/>
      <c r="AD71" s="48"/>
      <c r="AE71" s="48"/>
      <c r="AF71" s="48">
        <v>7263.79</v>
      </c>
      <c r="AG71" s="48"/>
      <c r="AH71" s="48"/>
      <c r="AI71" s="48"/>
      <c r="AJ71" s="48">
        <v>7344.15</v>
      </c>
      <c r="AK71" s="48"/>
      <c r="AL71" s="48"/>
      <c r="AM71" s="48"/>
      <c r="AN71" s="48">
        <v>8563.33</v>
      </c>
      <c r="AO71" s="48"/>
      <c r="AP71" s="48"/>
      <c r="AQ71" s="48"/>
      <c r="AR71" s="48">
        <v>10940.83</v>
      </c>
      <c r="AS71" s="48"/>
      <c r="AT71" s="48"/>
      <c r="AU71" s="48"/>
      <c r="AV71" s="48">
        <v>7871.08</v>
      </c>
      <c r="AW71" s="48"/>
      <c r="AX71" s="48"/>
      <c r="AY71" s="48"/>
      <c r="AZ71" s="48">
        <v>4683.09</v>
      </c>
      <c r="BA71" s="48"/>
      <c r="BB71" s="48"/>
      <c r="BC71" s="48"/>
      <c r="BD71" s="48">
        <f>SUM(H71:AZ71)</f>
        <v>88315.8</v>
      </c>
      <c r="BE71" s="48">
        <f>SUM(H71:AZ71)</f>
        <v>88315.8</v>
      </c>
    </row>
    <row r="72" spans="1:57" x14ac:dyDescent="0.3">
      <c r="A72" s="45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x14ac:dyDescent="0.3">
      <c r="A73" s="45"/>
      <c r="B73" s="48" t="s">
        <v>145</v>
      </c>
      <c r="C73" s="48" t="s">
        <v>142</v>
      </c>
      <c r="D73" s="48"/>
      <c r="E73" s="48"/>
      <c r="F73" s="48"/>
      <c r="G73" s="48"/>
      <c r="H73" s="48">
        <v>44034.96</v>
      </c>
      <c r="I73" s="48"/>
      <c r="J73" s="48"/>
      <c r="K73" s="48"/>
      <c r="L73" s="48">
        <v>25361.39</v>
      </c>
      <c r="M73" s="48"/>
      <c r="N73" s="48"/>
      <c r="O73" s="48"/>
      <c r="P73" s="48">
        <v>23711.919999999998</v>
      </c>
      <c r="Q73" s="48"/>
      <c r="R73" s="48"/>
      <c r="S73" s="48"/>
      <c r="T73" s="48">
        <v>20713.349999999999</v>
      </c>
      <c r="U73" s="48"/>
      <c r="V73" s="48"/>
      <c r="W73" s="48"/>
      <c r="X73" s="48">
        <v>21079.919999999998</v>
      </c>
      <c r="Y73" s="48"/>
      <c r="Z73" s="48"/>
      <c r="AA73" s="48"/>
      <c r="AB73" s="48">
        <v>21794.99</v>
      </c>
      <c r="AC73" s="48"/>
      <c r="AD73" s="48"/>
      <c r="AE73" s="48"/>
      <c r="AF73" s="48">
        <v>23061.49</v>
      </c>
      <c r="AG73" s="48"/>
      <c r="AH73" s="48"/>
      <c r="AI73" s="48"/>
      <c r="AJ73" s="48">
        <v>23951.93</v>
      </c>
      <c r="AK73" s="48"/>
      <c r="AL73" s="48"/>
      <c r="AM73" s="48"/>
      <c r="AN73" s="48">
        <v>24545.86</v>
      </c>
      <c r="AO73" s="48"/>
      <c r="AP73" s="48"/>
      <c r="AQ73" s="48"/>
      <c r="AR73" s="48">
        <v>26474.09</v>
      </c>
      <c r="AS73" s="48"/>
      <c r="AT73" s="48"/>
      <c r="AU73" s="48"/>
      <c r="AV73" s="48">
        <v>23711.47</v>
      </c>
      <c r="AW73" s="48"/>
      <c r="AX73" s="48"/>
      <c r="AY73" s="48"/>
      <c r="AZ73" s="48">
        <v>28781.1</v>
      </c>
      <c r="BA73" s="48"/>
      <c r="BB73" s="48"/>
      <c r="BC73" s="48"/>
      <c r="BD73" s="48">
        <f>SUM(H73:AZ73)</f>
        <v>307222.46999999991</v>
      </c>
      <c r="BE73" s="48"/>
    </row>
    <row r="74" spans="1:57" x14ac:dyDescent="0.3">
      <c r="A74" s="45"/>
      <c r="B74" s="48"/>
      <c r="C74" s="48" t="s">
        <v>142</v>
      </c>
      <c r="D74" s="48"/>
      <c r="E74" s="48"/>
      <c r="F74" s="48"/>
      <c r="G74" s="48"/>
      <c r="H74" s="48">
        <v>30211.51</v>
      </c>
      <c r="I74" s="48"/>
      <c r="J74" s="48"/>
      <c r="K74" s="48"/>
      <c r="L74" s="48">
        <v>18798.73</v>
      </c>
      <c r="M74" s="48"/>
      <c r="N74" s="48"/>
      <c r="O74" s="48"/>
      <c r="P74" s="48">
        <v>22357.9</v>
      </c>
      <c r="Q74" s="48"/>
      <c r="R74" s="48"/>
      <c r="S74" s="48"/>
      <c r="T74" s="48">
        <v>33126.32</v>
      </c>
      <c r="U74" s="48"/>
      <c r="V74" s="48"/>
      <c r="W74" s="48"/>
      <c r="X74" s="48">
        <v>22006.95</v>
      </c>
      <c r="Y74" s="48"/>
      <c r="Z74" s="48"/>
      <c r="AA74" s="48"/>
      <c r="AB74" s="48">
        <v>16045.97</v>
      </c>
      <c r="AC74" s="48"/>
      <c r="AD74" s="48"/>
      <c r="AE74" s="48"/>
      <c r="AF74" s="48">
        <v>19997.939999999999</v>
      </c>
      <c r="AG74" s="48"/>
      <c r="AH74" s="48"/>
      <c r="AI74" s="48"/>
      <c r="AJ74" s="48">
        <v>22694.18</v>
      </c>
      <c r="AK74" s="48"/>
      <c r="AL74" s="48"/>
      <c r="AM74" s="48"/>
      <c r="AN74" s="48">
        <v>31020.02</v>
      </c>
      <c r="AO74" s="48"/>
      <c r="AP74" s="48"/>
      <c r="AQ74" s="48"/>
      <c r="AR74" s="48">
        <v>24231.52</v>
      </c>
      <c r="AS74" s="48"/>
      <c r="AT74" s="48"/>
      <c r="AU74" s="48"/>
      <c r="AV74" s="48">
        <v>24367.31</v>
      </c>
      <c r="AW74" s="48"/>
      <c r="AX74" s="48"/>
      <c r="AY74" s="48"/>
      <c r="AZ74" s="48">
        <v>22701.13</v>
      </c>
      <c r="BA74" s="48"/>
      <c r="BB74" s="48"/>
      <c r="BC74" s="48"/>
      <c r="BD74" s="48">
        <f>SUM(H74:AZ74)</f>
        <v>287559.48</v>
      </c>
      <c r="BE74" s="48"/>
    </row>
    <row r="75" spans="1:57" x14ac:dyDescent="0.3">
      <c r="A75" s="45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x14ac:dyDescent="0.3">
      <c r="A76" s="45"/>
      <c r="B76" s="48"/>
      <c r="C76" s="48" t="s">
        <v>140</v>
      </c>
      <c r="D76" s="48"/>
      <c r="E76" s="48"/>
      <c r="F76" s="48"/>
      <c r="G76" s="48"/>
      <c r="H76" s="48">
        <v>1573.2</v>
      </c>
      <c r="I76" s="48"/>
      <c r="J76" s="48"/>
      <c r="K76" s="48"/>
      <c r="L76" s="48">
        <v>100805.11</v>
      </c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>
        <v>10990.96</v>
      </c>
      <c r="Y76" s="48"/>
      <c r="Z76" s="48"/>
      <c r="AA76" s="48"/>
      <c r="AB76" s="48"/>
      <c r="AC76" s="48"/>
      <c r="AD76" s="48"/>
      <c r="AE76" s="48"/>
      <c r="AF76" s="48">
        <v>254.65</v>
      </c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>
        <f>SUM(H76:AZ76)</f>
        <v>113623.91999999998</v>
      </c>
      <c r="BE76" s="48">
        <f>BD73+BD74-BD76</f>
        <v>481158.02999999997</v>
      </c>
    </row>
    <row r="77" spans="1:57" x14ac:dyDescent="0.3">
      <c r="A77" s="45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x14ac:dyDescent="0.3">
      <c r="A78" s="45"/>
      <c r="B78" s="48" t="s">
        <v>146</v>
      </c>
      <c r="C78" s="48" t="s">
        <v>142</v>
      </c>
      <c r="D78" s="48"/>
      <c r="E78" s="48"/>
      <c r="F78" s="48"/>
      <c r="G78" s="48"/>
      <c r="H78" s="48">
        <v>32895.879999999997</v>
      </c>
      <c r="I78" s="48"/>
      <c r="J78" s="48"/>
      <c r="K78" s="48"/>
      <c r="L78" s="48">
        <v>26110.99</v>
      </c>
      <c r="M78" s="48"/>
      <c r="N78" s="48"/>
      <c r="O78" s="48"/>
      <c r="P78" s="48">
        <v>20909.22</v>
      </c>
      <c r="Q78" s="48"/>
      <c r="R78" s="48"/>
      <c r="S78" s="48"/>
      <c r="T78" s="48">
        <v>31453.200000000001</v>
      </c>
      <c r="U78" s="48"/>
      <c r="V78" s="48"/>
      <c r="W78" s="48"/>
      <c r="X78" s="48">
        <v>32367.19</v>
      </c>
      <c r="Y78" s="48"/>
      <c r="Z78" s="48"/>
      <c r="AA78" s="48"/>
      <c r="AB78" s="48">
        <v>33058.720000000001</v>
      </c>
      <c r="AC78" s="48"/>
      <c r="AD78" s="48"/>
      <c r="AE78" s="48"/>
      <c r="AF78" s="48">
        <v>31027.51</v>
      </c>
      <c r="AG78" s="48"/>
      <c r="AH78" s="48"/>
      <c r="AI78" s="48"/>
      <c r="AJ78" s="48">
        <v>30625.09</v>
      </c>
      <c r="AK78" s="48"/>
      <c r="AL78" s="48"/>
      <c r="AM78" s="48"/>
      <c r="AN78" s="48">
        <v>31876.54</v>
      </c>
      <c r="AO78" s="48"/>
      <c r="AP78" s="48"/>
      <c r="AQ78" s="48"/>
      <c r="AR78" s="48">
        <v>29874.1</v>
      </c>
      <c r="AS78" s="48"/>
      <c r="AT78" s="48"/>
      <c r="AU78" s="48"/>
      <c r="AV78" s="48">
        <v>30007.91</v>
      </c>
      <c r="AW78" s="48"/>
      <c r="AX78" s="48"/>
      <c r="AY78" s="48"/>
      <c r="AZ78" s="48">
        <v>33655.85</v>
      </c>
      <c r="BA78" s="48"/>
      <c r="BB78" s="48"/>
      <c r="BC78" s="48"/>
      <c r="BD78" s="48">
        <f>SUM(H78:AZ78)</f>
        <v>363862.1999999999</v>
      </c>
      <c r="BE78" s="48">
        <f>BD78</f>
        <v>363862.1999999999</v>
      </c>
    </row>
    <row r="79" spans="1:57" x14ac:dyDescent="0.3">
      <c r="A79" s="45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x14ac:dyDescent="0.3">
      <c r="A80" s="45"/>
      <c r="B80" s="48" t="s">
        <v>147</v>
      </c>
      <c r="C80" s="48"/>
      <c r="D80" s="48"/>
      <c r="E80" s="48"/>
      <c r="F80" s="48"/>
      <c r="G80" s="48"/>
      <c r="H80" s="52">
        <f>H65+H68+H71+H73+H74+H78</f>
        <v>838885.90999999992</v>
      </c>
      <c r="I80" s="52"/>
      <c r="J80" s="52"/>
      <c r="K80" s="52"/>
      <c r="L80" s="52">
        <f>L65+L68+L71+L73+L74+L78</f>
        <v>963391.25999999989</v>
      </c>
      <c r="M80" s="52"/>
      <c r="N80" s="52"/>
      <c r="O80" s="52"/>
      <c r="P80" s="52">
        <f t="shared" ref="P80" si="5">P65+P68+P71+P73+P74+P78</f>
        <v>790571.45000000007</v>
      </c>
      <c r="Q80" s="52"/>
      <c r="R80" s="52"/>
      <c r="S80" s="52"/>
      <c r="T80" s="52">
        <f>T65+T68+T71+T73+T74+T78</f>
        <v>787050.25999999989</v>
      </c>
      <c r="U80" s="52"/>
      <c r="V80" s="52"/>
      <c r="W80" s="52"/>
      <c r="X80" s="52">
        <f>X65+X68+X71+X73+X74+X78</f>
        <v>825415.2</v>
      </c>
      <c r="Y80" s="52"/>
      <c r="Z80" s="52"/>
      <c r="AA80" s="52"/>
      <c r="AB80" s="52">
        <f>AB65+AB68+AB71+AB73+AB74+AB78</f>
        <v>903432.96999999986</v>
      </c>
      <c r="AC80" s="52"/>
      <c r="AD80" s="52"/>
      <c r="AE80" s="52"/>
      <c r="AF80" s="52">
        <f>AF65+AF68+AF71+AF73+AF74+AF78</f>
        <v>881879.32</v>
      </c>
      <c r="AG80" s="52"/>
      <c r="AH80" s="52"/>
      <c r="AI80" s="52"/>
      <c r="AJ80" s="52">
        <f>AJ65+AJ68+AJ71+AJ73+AJ74+AJ78</f>
        <v>876198.29000000015</v>
      </c>
      <c r="AK80" s="52"/>
      <c r="AL80" s="52"/>
      <c r="AM80" s="52"/>
      <c r="AN80" s="52">
        <f>AN65+AN68+AN71+AN73+AN74+AN78</f>
        <v>857552.34000000008</v>
      </c>
      <c r="AO80" s="52"/>
      <c r="AP80" s="52"/>
      <c r="AQ80" s="52"/>
      <c r="AR80" s="52">
        <f>AR65+AR68+AR71+AR73+AR74+AR78</f>
        <v>799167.99999999988</v>
      </c>
      <c r="AS80" s="52"/>
      <c r="AT80" s="52"/>
      <c r="AU80" s="52"/>
      <c r="AV80" s="52">
        <f>AV65+AV68+AV71+AV73+AV74+AV78</f>
        <v>783829.79</v>
      </c>
      <c r="AW80" s="52"/>
      <c r="AX80" s="52"/>
      <c r="AY80" s="52"/>
      <c r="AZ80" s="52">
        <f>AZ65+AZ68+AZ71+AZ73+AZ74+AZ78</f>
        <v>845545.09</v>
      </c>
      <c r="BA80" s="52"/>
      <c r="BB80" s="52"/>
      <c r="BC80" s="52"/>
      <c r="BD80" s="52">
        <f>BD65+BD68+BD71+BD73+BD74+BD78</f>
        <v>10152919.880000001</v>
      </c>
      <c r="BE80" s="48">
        <f>SUM(BE66:BE78)</f>
        <v>9677678.5099999998</v>
      </c>
    </row>
    <row r="81" spans="1:56" x14ac:dyDescent="0.3">
      <c r="A81" s="45"/>
      <c r="B81" s="45"/>
      <c r="C81" s="45"/>
      <c r="D81" s="45"/>
    </row>
    <row r="82" spans="1:56" x14ac:dyDescent="0.3">
      <c r="A82" s="45"/>
      <c r="B82" s="45"/>
      <c r="C82" s="45"/>
      <c r="D82" s="45"/>
    </row>
    <row r="83" spans="1:56" x14ac:dyDescent="0.3">
      <c r="A83" s="45" t="s">
        <v>166</v>
      </c>
      <c r="B83" s="45"/>
      <c r="C83" s="45"/>
      <c r="D83" s="45"/>
      <c r="H83" s="52">
        <f>H58-H80</f>
        <v>-11733.608999999939</v>
      </c>
      <c r="I83" s="52"/>
      <c r="J83" s="52"/>
      <c r="K83" s="52"/>
      <c r="L83" s="52">
        <f>L58-L80</f>
        <v>1303.0830400002887</v>
      </c>
      <c r="M83" s="52"/>
      <c r="N83" s="52"/>
      <c r="O83" s="52"/>
      <c r="P83" s="52">
        <f>P58-P80</f>
        <v>7540.2031600001501</v>
      </c>
      <c r="Q83" s="52"/>
      <c r="R83" s="52"/>
      <c r="S83" s="52"/>
      <c r="T83" s="52">
        <f>T58-T80</f>
        <v>70.015560000319965</v>
      </c>
      <c r="U83" s="52"/>
      <c r="V83" s="52"/>
      <c r="W83" s="52"/>
      <c r="X83" s="52">
        <f>X58-X80</f>
        <v>211.7148400003789</v>
      </c>
      <c r="Y83" s="52"/>
      <c r="Z83" s="52"/>
      <c r="AA83" s="52"/>
      <c r="AB83" s="52">
        <f>AB58-AB80</f>
        <v>775.09200000052806</v>
      </c>
      <c r="AC83" s="52"/>
      <c r="AD83" s="52"/>
      <c r="AE83" s="52"/>
      <c r="AF83" s="52">
        <f>AF58-AF80</f>
        <v>131.45064000005368</v>
      </c>
      <c r="AG83" s="52"/>
      <c r="AH83" s="52"/>
      <c r="AI83" s="52"/>
      <c r="AJ83" s="52">
        <f>AJ58-AJ80</f>
        <v>583.5289999996312</v>
      </c>
      <c r="AK83" s="52"/>
      <c r="AL83" s="52"/>
      <c r="AM83" s="52"/>
      <c r="AN83" s="52">
        <f>AN58-AN80</f>
        <v>11907.704520000145</v>
      </c>
      <c r="AO83" s="52"/>
      <c r="AP83" s="52"/>
      <c r="AQ83" s="52"/>
      <c r="AR83" s="52">
        <f>AR58-AR80</f>
        <v>813.76708000013605</v>
      </c>
      <c r="AS83" s="52"/>
      <c r="AT83" s="52"/>
      <c r="AU83" s="52"/>
      <c r="AV83" s="52">
        <f>AV58-AV80</f>
        <v>456.90860000031535</v>
      </c>
      <c r="AW83" s="52"/>
      <c r="AX83" s="52"/>
      <c r="AY83" s="52"/>
      <c r="AZ83" s="52">
        <f>AZ58-AZ80</f>
        <v>-183.99719999975059</v>
      </c>
      <c r="BA83" s="52"/>
      <c r="BB83" s="52"/>
      <c r="BC83" s="52"/>
      <c r="BD83" s="52">
        <f>BD58-BD80</f>
        <v>11875.862240001559</v>
      </c>
    </row>
    <row r="84" spans="1:56" x14ac:dyDescent="0.3">
      <c r="A84" s="45"/>
      <c r="B84" s="45"/>
      <c r="C84" s="45"/>
      <c r="D84" s="45"/>
      <c r="BD84" s="44">
        <f>SUM(H83:AZ83)</f>
        <v>11875.862240002258</v>
      </c>
    </row>
    <row r="85" spans="1:56" x14ac:dyDescent="0.3">
      <c r="A85" s="45"/>
      <c r="B85" s="45"/>
      <c r="C85" s="45"/>
      <c r="D85" s="45"/>
    </row>
    <row r="86" spans="1:56" x14ac:dyDescent="0.3">
      <c r="A86" s="45"/>
      <c r="B86" s="45"/>
      <c r="C86" s="45"/>
      <c r="D86" s="45"/>
      <c r="BB86" s="44">
        <f t="shared" si="1"/>
        <v>0</v>
      </c>
      <c r="BC86" s="44">
        <f t="shared" si="2"/>
        <v>0</v>
      </c>
      <c r="BD86" s="44">
        <f t="shared" si="3"/>
        <v>0</v>
      </c>
    </row>
    <row r="87" spans="1:56" x14ac:dyDescent="0.3">
      <c r="A87" s="45" t="s">
        <v>8</v>
      </c>
      <c r="B87" s="45"/>
      <c r="C87" s="45"/>
      <c r="D87" s="45"/>
      <c r="J87" s="44">
        <f>Feb!AT58</f>
        <v>0</v>
      </c>
      <c r="K87" s="44">
        <f>Feb!AU58</f>
        <v>0</v>
      </c>
      <c r="L87" s="44">
        <f>Feb!AV58</f>
        <v>0</v>
      </c>
      <c r="N87" s="44">
        <f>March!AT58</f>
        <v>0</v>
      </c>
      <c r="O87" s="44">
        <f>March!AU58</f>
        <v>0</v>
      </c>
      <c r="P87" s="44">
        <f>March!AV58</f>
        <v>0</v>
      </c>
      <c r="R87" s="44">
        <f>April!AT58</f>
        <v>0</v>
      </c>
      <c r="S87" s="44">
        <f>April!AU58</f>
        <v>0</v>
      </c>
      <c r="T87" s="44">
        <f>April!AV58</f>
        <v>0</v>
      </c>
      <c r="V87" s="44">
        <f>May!AT58</f>
        <v>0</v>
      </c>
      <c r="W87" s="44">
        <f>May!AU58</f>
        <v>0</v>
      </c>
      <c r="X87" s="44">
        <f>May!AV58</f>
        <v>0</v>
      </c>
      <c r="Z87" s="44">
        <f>June!AT58</f>
        <v>0</v>
      </c>
      <c r="AA87" s="44">
        <f>June!AU58</f>
        <v>0</v>
      </c>
      <c r="AB87" s="44">
        <f>June!AV58</f>
        <v>0</v>
      </c>
      <c r="AD87" s="44">
        <f>July!AT58</f>
        <v>0</v>
      </c>
      <c r="AE87" s="44">
        <f>July!AU58</f>
        <v>0</v>
      </c>
      <c r="AF87" s="44">
        <f>July!AV58</f>
        <v>0</v>
      </c>
      <c r="AH87" s="44">
        <f>August!AT58</f>
        <v>0</v>
      </c>
      <c r="AI87" s="44">
        <f>August!AU58</f>
        <v>0</v>
      </c>
      <c r="AJ87" s="44">
        <f>August!AV58</f>
        <v>0</v>
      </c>
      <c r="AL87" s="44">
        <f>September!AT58</f>
        <v>0</v>
      </c>
      <c r="AM87" s="44">
        <f>September!AU58</f>
        <v>0</v>
      </c>
      <c r="AN87" s="44">
        <f>September!AV58</f>
        <v>0</v>
      </c>
      <c r="AP87" s="44">
        <f>October!AT58</f>
        <v>0</v>
      </c>
      <c r="AQ87" s="44">
        <f>October!AU58</f>
        <v>0</v>
      </c>
      <c r="AR87" s="44">
        <f>October!AV58</f>
        <v>0</v>
      </c>
      <c r="AT87" s="44">
        <f>November!AT58</f>
        <v>0</v>
      </c>
      <c r="AU87" s="44">
        <f>November!AU58</f>
        <v>0</v>
      </c>
      <c r="AV87" s="44">
        <f>November!AV58</f>
        <v>0</v>
      </c>
      <c r="AX87" s="44">
        <f>December!AT58</f>
        <v>0</v>
      </c>
      <c r="AY87" s="44">
        <f>December!AU58</f>
        <v>0</v>
      </c>
      <c r="AZ87" s="44">
        <f>December!AV58</f>
        <v>0</v>
      </c>
      <c r="BB87" s="44">
        <f t="shared" si="1"/>
        <v>0</v>
      </c>
      <c r="BC87" s="44">
        <f t="shared" si="2"/>
        <v>0</v>
      </c>
      <c r="BD87" s="44">
        <f t="shared" si="3"/>
        <v>0</v>
      </c>
    </row>
    <row r="88" spans="1:56" x14ac:dyDescent="0.3">
      <c r="A88" s="45"/>
      <c r="B88" s="45" t="s">
        <v>29</v>
      </c>
      <c r="C88" s="45"/>
      <c r="D88" s="45"/>
      <c r="F88" s="44">
        <f>January!AT59</f>
        <v>0</v>
      </c>
      <c r="G88" s="44">
        <f>January!AU59</f>
        <v>2289</v>
      </c>
      <c r="H88" s="44">
        <f>January!AV59</f>
        <v>0</v>
      </c>
      <c r="J88" s="44">
        <f>Feb!AT59</f>
        <v>0</v>
      </c>
      <c r="K88" s="44">
        <f>Feb!AU59</f>
        <v>2278</v>
      </c>
      <c r="L88" s="44">
        <f>Feb!AV59</f>
        <v>0</v>
      </c>
      <c r="N88" s="44">
        <f>March!AT59</f>
        <v>0</v>
      </c>
      <c r="O88" s="44">
        <f>March!AU59</f>
        <v>2292</v>
      </c>
      <c r="P88" s="44">
        <f>March!AV59</f>
        <v>0</v>
      </c>
      <c r="R88" s="44">
        <f>April!AT59</f>
        <v>2284</v>
      </c>
      <c r="S88" s="44">
        <f>April!AU59</f>
        <v>4568</v>
      </c>
      <c r="T88" s="44">
        <f>April!AV59</f>
        <v>0</v>
      </c>
      <c r="V88" s="44">
        <f>May!AT59</f>
        <v>0</v>
      </c>
      <c r="W88" s="44">
        <f>May!AU59</f>
        <v>2301</v>
      </c>
      <c r="X88" s="44">
        <f>May!AV59</f>
        <v>0</v>
      </c>
      <c r="Z88" s="44">
        <f>June!AT59</f>
        <v>0</v>
      </c>
      <c r="AA88" s="44">
        <f>June!AU59</f>
        <v>2305</v>
      </c>
      <c r="AB88" s="44">
        <f>June!AV59</f>
        <v>0</v>
      </c>
      <c r="AD88" s="44">
        <f>July!AT59</f>
        <v>0</v>
      </c>
      <c r="AE88" s="44">
        <f>July!AU59</f>
        <v>2304</v>
      </c>
      <c r="AF88" s="44">
        <f>July!AV59</f>
        <v>0</v>
      </c>
      <c r="AH88" s="44">
        <f>August!AT59</f>
        <v>0</v>
      </c>
      <c r="AI88" s="44">
        <f>August!AU59</f>
        <v>2307</v>
      </c>
      <c r="AJ88" s="44">
        <f>August!AV59</f>
        <v>0</v>
      </c>
      <c r="AL88" s="44">
        <f>September!AT59</f>
        <v>0</v>
      </c>
      <c r="AM88" s="44">
        <f>September!AU59</f>
        <v>2307</v>
      </c>
      <c r="AN88" s="44">
        <f>September!AV59</f>
        <v>0</v>
      </c>
      <c r="AP88" s="44">
        <f>October!AT59</f>
        <v>0</v>
      </c>
      <c r="AQ88" s="44">
        <f>October!AU59</f>
        <v>2290</v>
      </c>
      <c r="AR88" s="44">
        <f>October!AV59</f>
        <v>0</v>
      </c>
      <c r="AT88" s="44">
        <f>November!AT59</f>
        <v>0</v>
      </c>
      <c r="AU88" s="44">
        <f>November!AU59</f>
        <v>2283</v>
      </c>
      <c r="AV88" s="44">
        <f>November!AV59</f>
        <v>0</v>
      </c>
      <c r="AX88" s="44">
        <f>December!AT59</f>
        <v>0</v>
      </c>
      <c r="AY88" s="44">
        <f>December!AU59</f>
        <v>2273</v>
      </c>
      <c r="AZ88" s="44">
        <f>December!AV59</f>
        <v>0</v>
      </c>
      <c r="BC88" s="44">
        <f t="shared" si="2"/>
        <v>29797</v>
      </c>
      <c r="BD88" s="44">
        <f t="shared" si="3"/>
        <v>0</v>
      </c>
    </row>
    <row r="89" spans="1:56" x14ac:dyDescent="0.3">
      <c r="A89" s="45"/>
      <c r="B89" s="45" t="s">
        <v>30</v>
      </c>
      <c r="C89" s="45"/>
      <c r="D89" s="45"/>
      <c r="F89" s="44">
        <f>January!AT60</f>
        <v>0</v>
      </c>
      <c r="G89" s="44">
        <f>January!AU60</f>
        <v>12</v>
      </c>
      <c r="H89" s="44">
        <f>January!AV60</f>
        <v>0</v>
      </c>
      <c r="J89" s="44">
        <f>Feb!AT60</f>
        <v>0</v>
      </c>
      <c r="K89" s="44">
        <f>Feb!AU60</f>
        <v>22</v>
      </c>
      <c r="L89" s="44">
        <f>Feb!AV60</f>
        <v>0</v>
      </c>
      <c r="N89" s="44">
        <f>March!AT60</f>
        <v>0</v>
      </c>
      <c r="O89" s="44">
        <f>March!AU60</f>
        <v>21</v>
      </c>
      <c r="P89" s="44">
        <f>March!AV60</f>
        <v>0</v>
      </c>
      <c r="R89" s="44">
        <f>April!AT60</f>
        <v>21</v>
      </c>
      <c r="S89" s="44">
        <f>April!AU60</f>
        <v>42</v>
      </c>
      <c r="T89" s="44">
        <f>April!AV60</f>
        <v>0</v>
      </c>
      <c r="V89" s="44">
        <f>May!AT60</f>
        <v>0</v>
      </c>
      <c r="W89" s="44">
        <f>May!AU60</f>
        <v>21</v>
      </c>
      <c r="X89" s="44">
        <f>May!AV60</f>
        <v>0</v>
      </c>
      <c r="Z89" s="44">
        <f>June!AT60</f>
        <v>0</v>
      </c>
      <c r="AA89" s="44">
        <f>June!AU60</f>
        <v>22</v>
      </c>
      <c r="AB89" s="44">
        <f>June!AV60</f>
        <v>0</v>
      </c>
      <c r="AD89" s="44">
        <f>July!AT60</f>
        <v>0</v>
      </c>
      <c r="AE89" s="44">
        <f>July!AU60</f>
        <v>22</v>
      </c>
      <c r="AF89" s="44">
        <f>July!AV60</f>
        <v>0</v>
      </c>
      <c r="AH89" s="44">
        <f>August!AT60</f>
        <v>0</v>
      </c>
      <c r="AI89" s="44">
        <f>August!AU60</f>
        <v>22</v>
      </c>
      <c r="AJ89" s="44">
        <f>August!AV60</f>
        <v>0</v>
      </c>
      <c r="AL89" s="44">
        <f>September!AT60</f>
        <v>0</v>
      </c>
      <c r="AM89" s="44">
        <f>September!AU60</f>
        <v>21</v>
      </c>
      <c r="AN89" s="44">
        <f>September!AV60</f>
        <v>0</v>
      </c>
      <c r="AP89" s="44">
        <f>October!AT60</f>
        <v>0</v>
      </c>
      <c r="AQ89" s="44">
        <f>October!AU60</f>
        <v>21</v>
      </c>
      <c r="AR89" s="44">
        <f>October!AV60</f>
        <v>0</v>
      </c>
      <c r="AT89" s="44">
        <f>November!AT60</f>
        <v>0</v>
      </c>
      <c r="AU89" s="44">
        <f>November!AU60</f>
        <v>22</v>
      </c>
      <c r="AV89" s="44">
        <f>November!AV60</f>
        <v>0</v>
      </c>
      <c r="AX89" s="44">
        <f>December!AT60</f>
        <v>0</v>
      </c>
      <c r="AY89" s="44">
        <f>December!AU60</f>
        <v>22</v>
      </c>
      <c r="AZ89" s="44">
        <f>December!AV60</f>
        <v>0</v>
      </c>
      <c r="BC89" s="44">
        <f t="shared" si="2"/>
        <v>270</v>
      </c>
      <c r="BD89" s="44">
        <f t="shared" si="3"/>
        <v>0</v>
      </c>
    </row>
    <row r="90" spans="1:56" x14ac:dyDescent="0.3">
      <c r="A90" s="45"/>
      <c r="B90" s="45" t="s">
        <v>28</v>
      </c>
      <c r="C90" s="45"/>
      <c r="D90" s="45"/>
      <c r="F90" s="44">
        <f>January!AT61</f>
        <v>0</v>
      </c>
      <c r="G90" s="44">
        <f>January!AU61</f>
        <v>2301</v>
      </c>
      <c r="H90" s="44">
        <f>January!AV61</f>
        <v>0</v>
      </c>
      <c r="J90" s="44">
        <f>Feb!AT61</f>
        <v>0</v>
      </c>
      <c r="K90" s="44">
        <f>Feb!AU61</f>
        <v>2300</v>
      </c>
      <c r="L90" s="44">
        <f>Feb!AV61</f>
        <v>0</v>
      </c>
      <c r="N90" s="44">
        <f>March!AT61</f>
        <v>0</v>
      </c>
      <c r="O90" s="44">
        <f>March!AU61</f>
        <v>2313</v>
      </c>
      <c r="P90" s="44">
        <f>March!AV61</f>
        <v>0</v>
      </c>
      <c r="R90" s="44">
        <f>April!AT61</f>
        <v>2305</v>
      </c>
      <c r="S90" s="44">
        <f>April!AU61</f>
        <v>4610</v>
      </c>
      <c r="T90" s="44">
        <f>April!AV61</f>
        <v>0</v>
      </c>
      <c r="V90" s="44">
        <f>May!AT61</f>
        <v>0</v>
      </c>
      <c r="W90" s="44">
        <f>May!AU61</f>
        <v>2322</v>
      </c>
      <c r="X90" s="44">
        <f>May!AV61</f>
        <v>0</v>
      </c>
      <c r="Z90" s="44">
        <f>June!AT61</f>
        <v>0</v>
      </c>
      <c r="AA90" s="44">
        <f>June!AU61</f>
        <v>2327</v>
      </c>
      <c r="AB90" s="44">
        <f>June!AV61</f>
        <v>0</v>
      </c>
      <c r="AD90" s="44">
        <f>July!AT61</f>
        <v>0</v>
      </c>
      <c r="AE90" s="44">
        <f>July!AU61</f>
        <v>2326</v>
      </c>
      <c r="AF90" s="44">
        <f>July!AV61</f>
        <v>0</v>
      </c>
      <c r="AH90" s="44">
        <f>August!AT61</f>
        <v>0</v>
      </c>
      <c r="AI90" s="44">
        <f>August!AU61</f>
        <v>2329</v>
      </c>
      <c r="AJ90" s="44">
        <f>August!AV61</f>
        <v>0</v>
      </c>
      <c r="AL90" s="44">
        <f>September!AT61</f>
        <v>0</v>
      </c>
      <c r="AM90" s="44">
        <f>September!AU61</f>
        <v>2328</v>
      </c>
      <c r="AN90" s="44">
        <f>September!AV61</f>
        <v>0</v>
      </c>
      <c r="AP90" s="44">
        <f>October!AT61</f>
        <v>0</v>
      </c>
      <c r="AQ90" s="44">
        <f>October!AU61</f>
        <v>2311</v>
      </c>
      <c r="AR90" s="44">
        <f>October!AV61</f>
        <v>0</v>
      </c>
      <c r="AT90" s="44">
        <f>November!AT61</f>
        <v>0</v>
      </c>
      <c r="AU90" s="44">
        <f>November!AU61</f>
        <v>2305</v>
      </c>
      <c r="AV90" s="44">
        <f>November!AV61</f>
        <v>0</v>
      </c>
      <c r="AX90" s="44">
        <f>December!AT61</f>
        <v>0</v>
      </c>
      <c r="AY90" s="44">
        <f>December!AU61</f>
        <v>2295</v>
      </c>
      <c r="AZ90" s="44">
        <f>December!AV61</f>
        <v>0</v>
      </c>
      <c r="BC90" s="44">
        <f>G90+K90+O90+R90+W90+AA90+AE90+AI90+AM90+AQ90+AU90+AY90</f>
        <v>27762</v>
      </c>
      <c r="BD90" s="44">
        <f t="shared" si="3"/>
        <v>0</v>
      </c>
    </row>
    <row r="91" spans="1:56" x14ac:dyDescent="0.3">
      <c r="A91" s="45"/>
      <c r="B91" s="45"/>
      <c r="C91" s="45"/>
      <c r="D91" s="45"/>
      <c r="BB91" s="44">
        <f t="shared" si="1"/>
        <v>0</v>
      </c>
      <c r="BC91" s="44">
        <f t="shared" si="2"/>
        <v>0</v>
      </c>
      <c r="BD91" s="44">
        <f t="shared" si="3"/>
        <v>0</v>
      </c>
    </row>
    <row r="92" spans="1:56" x14ac:dyDescent="0.3">
      <c r="A92" s="45"/>
      <c r="B92" s="45"/>
      <c r="C92" s="45"/>
      <c r="D92" s="45"/>
      <c r="BB92" s="44">
        <f t="shared" si="1"/>
        <v>0</v>
      </c>
      <c r="BC92" s="44">
        <f t="shared" si="2"/>
        <v>0</v>
      </c>
      <c r="BD92" s="44">
        <f t="shared" si="3"/>
        <v>0</v>
      </c>
    </row>
    <row r="93" spans="1:56" x14ac:dyDescent="0.3">
      <c r="A93" s="45" t="s">
        <v>9</v>
      </c>
      <c r="B93" s="45"/>
      <c r="C93" s="45"/>
      <c r="D93" s="45"/>
      <c r="F93" s="44">
        <f>January!AT64</f>
        <v>0</v>
      </c>
      <c r="G93" s="44">
        <f>January!AU64</f>
        <v>928600</v>
      </c>
      <c r="H93" s="44">
        <f>January!AV64</f>
        <v>0</v>
      </c>
      <c r="J93" s="44">
        <f>Feb!AT64</f>
        <v>0</v>
      </c>
      <c r="K93" s="44">
        <f>Feb!AU64</f>
        <v>361410</v>
      </c>
      <c r="L93" s="44">
        <f>Feb!AV64</f>
        <v>0</v>
      </c>
      <c r="N93" s="44">
        <f>March!AT64</f>
        <v>0</v>
      </c>
      <c r="O93" s="44">
        <f>March!AU64</f>
        <v>213300</v>
      </c>
      <c r="P93" s="44">
        <f>March!AV64</f>
        <v>0</v>
      </c>
      <c r="R93" s="44">
        <f>April!AT64</f>
        <v>0</v>
      </c>
      <c r="S93" s="44">
        <f>April!AU64</f>
        <v>133120</v>
      </c>
      <c r="T93" s="44">
        <f>April!AV64</f>
        <v>0</v>
      </c>
      <c r="V93" s="44">
        <f>May!AT64</f>
        <v>0</v>
      </c>
      <c r="W93" s="44">
        <f>May!AU64</f>
        <v>63980</v>
      </c>
      <c r="X93" s="44">
        <f>May!AV64</f>
        <v>0</v>
      </c>
      <c r="Z93" s="44">
        <f>June!AT64</f>
        <v>0</v>
      </c>
      <c r="AA93" s="44">
        <f>June!AU64</f>
        <v>176840</v>
      </c>
      <c r="AB93" s="44">
        <f>June!AV64</f>
        <v>0</v>
      </c>
      <c r="AD93" s="44">
        <f>July!AT64</f>
        <v>0</v>
      </c>
      <c r="AE93" s="44">
        <f>July!AU64</f>
        <v>109200</v>
      </c>
      <c r="AF93" s="44">
        <f>July!AV64</f>
        <v>0</v>
      </c>
      <c r="AH93" s="44">
        <f>August!AT64</f>
        <v>0</v>
      </c>
      <c r="AI93" s="44">
        <f>August!AU64</f>
        <v>34510</v>
      </c>
      <c r="AJ93" s="44">
        <f>August!AV64</f>
        <v>0</v>
      </c>
      <c r="AL93" s="44">
        <f>September!AT64</f>
        <v>0</v>
      </c>
      <c r="AM93" s="44">
        <f>September!AU64</f>
        <v>126870</v>
      </c>
      <c r="AN93" s="44">
        <f>September!AV64</f>
        <v>0</v>
      </c>
      <c r="AP93" s="44">
        <f>October!AT64</f>
        <v>0</v>
      </c>
      <c r="AQ93" s="44">
        <f>October!AU64</f>
        <v>89520</v>
      </c>
      <c r="AR93" s="44">
        <f>October!AV64</f>
        <v>0</v>
      </c>
      <c r="AT93" s="44">
        <f>November!AT64</f>
        <v>0</v>
      </c>
      <c r="AU93" s="44">
        <f>November!AU64</f>
        <v>185700</v>
      </c>
      <c r="AV93" s="44">
        <f>November!AV64</f>
        <v>0</v>
      </c>
      <c r="AX93" s="44">
        <f>December!AT64</f>
        <v>0</v>
      </c>
      <c r="AY93" s="44">
        <f>December!AU64</f>
        <v>88180</v>
      </c>
      <c r="AZ93" s="44">
        <f>December!AV64</f>
        <v>0</v>
      </c>
      <c r="BB93" s="44">
        <f t="shared" si="1"/>
        <v>0</v>
      </c>
      <c r="BC93" s="44">
        <f t="shared" si="2"/>
        <v>2511230</v>
      </c>
      <c r="BD93" s="44">
        <f t="shared" si="3"/>
        <v>0</v>
      </c>
    </row>
    <row r="94" spans="1:56" x14ac:dyDescent="0.3">
      <c r="A94" s="45"/>
      <c r="B94" s="45"/>
      <c r="C94" s="45"/>
      <c r="D94" s="45"/>
    </row>
    <row r="98" spans="1:61" x14ac:dyDescent="0.3">
      <c r="A98" s="44" t="s">
        <v>168</v>
      </c>
      <c r="G98" s="44">
        <f>G55</f>
        <v>62786150</v>
      </c>
      <c r="K98" s="44">
        <f>K55</f>
        <v>66817698</v>
      </c>
      <c r="O98" s="44">
        <f>O55</f>
        <v>59017367</v>
      </c>
      <c r="S98" s="44">
        <f>S55</f>
        <v>57250697</v>
      </c>
      <c r="W98" s="44">
        <f>W55</f>
        <v>60067383</v>
      </c>
      <c r="AA98" s="44">
        <f>AA55</f>
        <v>67731450</v>
      </c>
      <c r="AE98" s="44">
        <f>AE55</f>
        <v>65811768</v>
      </c>
      <c r="AI98" s="44">
        <f>AI55</f>
        <v>65179375</v>
      </c>
      <c r="AM98" s="44">
        <f>AM55</f>
        <v>65063449</v>
      </c>
      <c r="AQ98" s="44">
        <f>AQ55</f>
        <v>60155671</v>
      </c>
      <c r="AU98" s="44">
        <f>AU55</f>
        <v>57439995</v>
      </c>
      <c r="AY98" s="44">
        <f>AY55</f>
        <v>63645360</v>
      </c>
      <c r="BC98" s="44">
        <f>SUM(G98:BB98)</f>
        <v>750966363</v>
      </c>
      <c r="BF98" s="44">
        <f>BC98-BG98</f>
        <v>-32429637</v>
      </c>
      <c r="BG98" s="44">
        <v>783396000</v>
      </c>
      <c r="BH98" s="54">
        <v>0.24601999999999999</v>
      </c>
      <c r="BI98" s="44" t="s">
        <v>170</v>
      </c>
    </row>
    <row r="99" spans="1:61" x14ac:dyDescent="0.3">
      <c r="A99" s="44" t="s">
        <v>169</v>
      </c>
      <c r="G99" s="44">
        <v>63715000</v>
      </c>
      <c r="K99" s="44">
        <v>75217000</v>
      </c>
      <c r="O99" s="44">
        <v>59039000</v>
      </c>
      <c r="S99" s="44">
        <v>57415000</v>
      </c>
      <c r="W99" s="44">
        <v>60134000</v>
      </c>
      <c r="AA99" s="44">
        <v>68001000</v>
      </c>
      <c r="AE99" s="44">
        <v>65918000</v>
      </c>
      <c r="AI99" s="44">
        <v>65211000</v>
      </c>
      <c r="AM99" s="44">
        <v>64290000</v>
      </c>
      <c r="AQ99" s="44">
        <v>59431000</v>
      </c>
      <c r="AU99" s="44">
        <v>57624000</v>
      </c>
      <c r="AY99" s="44">
        <v>63794000</v>
      </c>
      <c r="BC99" s="44">
        <f>SUM(G99:BB99)</f>
        <v>759789000</v>
      </c>
      <c r="BD99" s="53">
        <v>0.28000000000000003</v>
      </c>
      <c r="BF99" s="44">
        <f>BC99-BG98</f>
        <v>-23607000</v>
      </c>
    </row>
    <row r="101" spans="1:61" x14ac:dyDescent="0.3">
      <c r="A101" s="44" t="s">
        <v>155</v>
      </c>
      <c r="G101" s="44">
        <f>G98-G99</f>
        <v>-928850</v>
      </c>
      <c r="K101" s="44">
        <f>K98-K99</f>
        <v>-8399302</v>
      </c>
      <c r="O101" s="44">
        <f>O98-O99</f>
        <v>-21633</v>
      </c>
      <c r="S101" s="44">
        <f>S98-S99</f>
        <v>-164303</v>
      </c>
      <c r="W101" s="44">
        <f>W98-W99</f>
        <v>-66617</v>
      </c>
      <c r="AA101" s="44">
        <f>AA98-AA99</f>
        <v>-269550</v>
      </c>
      <c r="AE101" s="44">
        <f>AE98-AE99</f>
        <v>-106232</v>
      </c>
      <c r="AI101" s="44">
        <f>AI98-AI99</f>
        <v>-31625</v>
      </c>
      <c r="AM101" s="44">
        <f>AM98-AM99</f>
        <v>773449</v>
      </c>
      <c r="AQ101" s="44">
        <f>AQ98-AQ99</f>
        <v>724671</v>
      </c>
      <c r="AU101" s="44">
        <f>AU98-AU99</f>
        <v>-184005</v>
      </c>
      <c r="AY101" s="44">
        <f>AY98-AY99</f>
        <v>-148640</v>
      </c>
      <c r="BC101" s="44">
        <f>BC98-BC99</f>
        <v>-8822637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FC34A-0919-4FD4-8147-7F58ED44CCA1}">
  <dimension ref="A9:AV182"/>
  <sheetViews>
    <sheetView showGridLines="0" topLeftCell="A37" zoomScale="85" zoomScaleNormal="85" workbookViewId="0">
      <selection activeCell="E69" sqref="E69:M86"/>
    </sheetView>
  </sheetViews>
  <sheetFormatPr defaultRowHeight="15.6" x14ac:dyDescent="0.3"/>
  <cols>
    <col min="1" max="3" width="8.796875" style="44"/>
    <col min="4" max="4" width="10.8984375" style="44" customWidth="1"/>
    <col min="5" max="5" width="8" style="44" customWidth="1"/>
    <col min="6" max="6" width="13.09765625" style="44" bestFit="1" customWidth="1"/>
    <col min="7" max="7" width="15.3984375" style="44" bestFit="1" customWidth="1"/>
    <col min="8" max="8" width="11.796875" style="44" customWidth="1"/>
    <col min="9" max="9" width="13.796875" style="44" customWidth="1"/>
    <col min="10" max="10" width="11.3984375" style="44" bestFit="1" customWidth="1"/>
    <col min="11" max="11" width="16.59765625" style="44" bestFit="1" customWidth="1"/>
    <col min="12" max="12" width="13.19921875" style="44" bestFit="1" customWidth="1"/>
    <col min="13" max="13" width="14.69921875" style="44" bestFit="1" customWidth="1"/>
    <col min="14" max="14" width="10.59765625" style="44" bestFit="1" customWidth="1"/>
    <col min="15" max="15" width="22.09765625" style="44" bestFit="1" customWidth="1"/>
    <col min="16" max="16" width="12.59765625" style="44" bestFit="1" customWidth="1"/>
    <col min="17" max="17" width="9.5" style="44" bestFit="1" customWidth="1"/>
    <col min="18" max="18" width="10.59765625" style="44" bestFit="1" customWidth="1"/>
    <col min="19" max="19" width="14.296875" style="44" bestFit="1" customWidth="1"/>
    <col min="20" max="20" width="12.59765625" style="44" bestFit="1" customWidth="1"/>
    <col min="21" max="21" width="9.5" style="44" bestFit="1" customWidth="1"/>
    <col min="22" max="22" width="10.59765625" style="44" bestFit="1" customWidth="1"/>
    <col min="23" max="23" width="14.69921875" style="44" bestFit="1" customWidth="1"/>
    <col min="24" max="24" width="12.59765625" style="44" bestFit="1" customWidth="1"/>
    <col min="25" max="26" width="9.5" style="44" bestFit="1" customWidth="1"/>
    <col min="27" max="27" width="14.296875" style="44" bestFit="1" customWidth="1"/>
    <col min="28" max="28" width="11.09765625" style="44" bestFit="1" customWidth="1"/>
    <col min="29" max="30" width="9.5" style="44" bestFit="1" customWidth="1"/>
    <col min="31" max="31" width="14.296875" style="44" bestFit="1" customWidth="1"/>
    <col min="32" max="32" width="11.59765625" style="44" bestFit="1" customWidth="1"/>
    <col min="33" max="33" width="9.5" style="44" bestFit="1" customWidth="1"/>
    <col min="34" max="34" width="10.59765625" style="44" bestFit="1" customWidth="1"/>
    <col min="35" max="35" width="14.296875" style="44" bestFit="1" customWidth="1"/>
    <col min="36" max="36" width="11.09765625" style="44" bestFit="1" customWidth="1"/>
    <col min="37" max="38" width="9.5" style="44" bestFit="1" customWidth="1"/>
    <col min="39" max="39" width="14.296875" style="44" bestFit="1" customWidth="1"/>
    <col min="40" max="40" width="11.09765625" style="44" bestFit="1" customWidth="1"/>
    <col min="41" max="41" width="9.5" style="44" bestFit="1" customWidth="1"/>
    <col min="42" max="42" width="10.59765625" style="44" bestFit="1" customWidth="1"/>
    <col min="43" max="43" width="14.296875" style="44" bestFit="1" customWidth="1"/>
    <col min="44" max="44" width="13.19921875" style="44" bestFit="1" customWidth="1"/>
    <col min="45" max="45" width="9.5" style="44" bestFit="1" customWidth="1"/>
    <col min="46" max="46" width="11.59765625" style="44" bestFit="1" customWidth="1"/>
    <col min="47" max="47" width="15.3984375" style="44" bestFit="1" customWidth="1"/>
    <col min="48" max="48" width="14.796875" style="44" bestFit="1" customWidth="1"/>
    <col min="49" max="16384" width="8.796875" style="44"/>
  </cols>
  <sheetData>
    <row r="9" spans="1:48" x14ac:dyDescent="0.3">
      <c r="F9" s="44" t="s">
        <v>6</v>
      </c>
    </row>
    <row r="10" spans="1:48" x14ac:dyDescent="0.3">
      <c r="F10" s="10">
        <v>1</v>
      </c>
      <c r="G10" s="10"/>
      <c r="H10" s="10"/>
      <c r="I10" s="10"/>
      <c r="J10" s="10">
        <v>2</v>
      </c>
      <c r="K10" s="10"/>
      <c r="L10" s="10"/>
      <c r="M10" s="10"/>
      <c r="N10" s="10">
        <v>3</v>
      </c>
      <c r="O10" s="10"/>
      <c r="P10" s="10"/>
      <c r="Q10" s="10"/>
      <c r="R10" s="10">
        <v>4</v>
      </c>
      <c r="S10" s="10"/>
      <c r="T10" s="10"/>
      <c r="U10" s="10"/>
      <c r="V10" s="10">
        <v>5</v>
      </c>
      <c r="W10" s="10"/>
      <c r="X10" s="10"/>
      <c r="Y10" s="10"/>
      <c r="Z10" s="10">
        <v>6</v>
      </c>
      <c r="AA10" s="10"/>
      <c r="AB10" s="10"/>
      <c r="AC10" s="10"/>
      <c r="AD10" s="10">
        <v>7</v>
      </c>
      <c r="AE10" s="10"/>
      <c r="AF10" s="10"/>
      <c r="AG10" s="10"/>
      <c r="AH10" s="10">
        <v>8</v>
      </c>
      <c r="AI10" s="10"/>
      <c r="AJ10" s="10"/>
      <c r="AK10" s="10"/>
      <c r="AL10" s="10">
        <v>9</v>
      </c>
      <c r="AM10" s="10"/>
      <c r="AN10" s="10"/>
      <c r="AO10" s="10"/>
      <c r="AP10" s="10">
        <v>10</v>
      </c>
      <c r="AT10" s="44" t="s">
        <v>28</v>
      </c>
    </row>
    <row r="13" spans="1:48" x14ac:dyDescent="0.3">
      <c r="A13" s="45"/>
      <c r="B13" s="45" t="s">
        <v>10</v>
      </c>
      <c r="C13" s="45"/>
      <c r="D13" s="45">
        <v>12.59</v>
      </c>
      <c r="F13" s="44">
        <f>January!F13+Feb!F13+March!F13+April!F13+May!F13+June!F13+July!F13+August!F13+September!F13+October!F13+November!F13+December!F13</f>
        <v>135</v>
      </c>
      <c r="G13" s="44">
        <f>January!G13+Feb!G13+March!G13+April!G13+May!G13+June!G13+July!G13+August!G13+September!G13+October!G13+November!G13+December!G13</f>
        <v>682760</v>
      </c>
      <c r="H13" s="44">
        <f>January!H13+Feb!H13+March!H13+April!H13+May!H13+June!H13+July!H13+August!H13+September!H13+October!H13+November!H13+December!H13</f>
        <v>9493.9292000000005</v>
      </c>
      <c r="J13" s="44">
        <f>January!J13+Feb!J13+March!J13+April!J13+May!J13+June!J13+July!J13+August!J13+September!J13+October!J13+November!J13+December!J13</f>
        <v>21</v>
      </c>
      <c r="K13" s="44">
        <f>January!K13+Feb!K13+March!K13+April!K13+May!K13+June!K13+July!K13+August!K13+September!K13+October!K13+November!K13+December!K13</f>
        <v>61350</v>
      </c>
      <c r="L13" s="44">
        <f>January!L13+Feb!L13+March!L13+April!L13+May!L13+June!L13+July!L13+August!L13+September!L13+October!L13+November!L13+December!L13</f>
        <v>968.6880000000001</v>
      </c>
      <c r="N13" s="44">
        <f>January!N13+Feb!N13+March!N13+April!N13+May!N13+June!N13+July!N13+August!N13+September!N13+October!N13+November!N13+December!N13</f>
        <v>295</v>
      </c>
      <c r="O13" s="44">
        <f>January!O13+Feb!O13+March!O13+April!O13+May!O13+June!O13+July!O13+August!O13+September!O13+October!O13+November!O13+December!O13</f>
        <v>2406120</v>
      </c>
      <c r="P13" s="44">
        <f>January!P13+Feb!P13+March!P13+April!P13+May!P13+June!P13+July!P13+August!P13+September!P13+October!P13+November!P13+December!P13</f>
        <v>31179.047400000003</v>
      </c>
      <c r="R13" s="44">
        <f>January!R13+Feb!R13+March!R13+April!R13+May!R13+June!R13+July!R13+August!R13+September!R13+October!R13+November!R13+December!R13</f>
        <v>90</v>
      </c>
      <c r="S13" s="44">
        <f>January!S13+Feb!S13+March!S13+April!S13+May!S13+June!S13+July!S13+August!S13+September!S13+October!S13+November!S13+December!S13</f>
        <v>895860</v>
      </c>
      <c r="T13" s="44">
        <f>January!T13+Feb!T13+March!T13+April!T13+May!T13+June!T13+July!T13+August!T13+September!T13+October!T13+November!T13+December!T13</f>
        <v>11391.722599999999</v>
      </c>
      <c r="V13" s="44">
        <f>January!V13+Feb!V13+March!V13+April!V13+May!V13+June!V13+July!V13+August!V13+September!V13+October!V13+November!V13+December!V13</f>
        <v>36</v>
      </c>
      <c r="W13" s="44">
        <f>January!W13+Feb!W13+March!W13+April!W13+May!W13+June!W13+July!W13+August!W13+September!W13+October!W13+November!W13+December!W13</f>
        <v>2640230</v>
      </c>
      <c r="X13" s="44">
        <f>January!X13+Feb!X13+March!X13+April!X13+May!X13+June!X13+July!X13+August!X13+September!X13+October!X13+November!X13+December!X13</f>
        <v>30677.519400000008</v>
      </c>
      <c r="Z13" s="44">
        <f>January!Z13+Feb!Z13+March!Z13+April!Z13+May!Z13+June!Z13+July!Z13+August!Z13+September!Z13+October!Z13+November!Z13+December!Z13</f>
        <v>38</v>
      </c>
      <c r="AA13" s="44">
        <f>January!AA13+Feb!AA13+March!AA13+April!AA13+May!AA13+June!AA13+July!AA13+August!AA13+September!AA13+October!AA13+November!AA13+December!AA13</f>
        <v>261320</v>
      </c>
      <c r="AB13" s="44">
        <f>January!AB13+Feb!AB13+March!AB13+April!AB13+May!AB13+June!AB13+July!AB13+August!AB13+September!AB13+October!AB13+November!AB13+December!AB13</f>
        <v>3473.4469999999997</v>
      </c>
      <c r="AD13" s="44">
        <f>January!AD13+Feb!AD13+March!AD13+April!AD13+May!AD13+June!AD13+July!AD13+August!AD13+September!AD13+October!AD13+November!AD13+December!AD13</f>
        <v>21</v>
      </c>
      <c r="AE13" s="44">
        <f>January!AE13+Feb!AE13+March!AE13+April!AE13+May!AE13+June!AE13+July!AE13+August!AE13+September!AE13+October!AE13+November!AE13+December!AE13</f>
        <v>71740</v>
      </c>
      <c r="AF13" s="44">
        <f>January!AF13+Feb!AF13+March!AF13+April!AF13+May!AF13+June!AF13+July!AF13+August!AF13+September!AF13+October!AF13+November!AF13+December!AF13</f>
        <v>1087.9652000000001</v>
      </c>
      <c r="AH13" s="44">
        <f>January!AH13+Feb!AH13+March!AH13+April!AH13+May!AH13+June!AH13+July!AH13+August!AH13+September!AH13+October!AH13+November!AH13+December!AH13</f>
        <v>91</v>
      </c>
      <c r="AI13" s="44">
        <f>January!AI13+Feb!AI13+March!AI13+April!AI13+May!AI13+June!AI13+July!AI13+August!AI13+September!AI13+October!AI13+November!AI13+December!AI13</f>
        <v>477540</v>
      </c>
      <c r="AJ13" s="44">
        <f>January!AJ13+Feb!AJ13+March!AJ13+April!AJ13+May!AJ13+June!AJ13+July!AJ13+August!AJ13+September!AJ13+October!AJ13+November!AJ13+December!AJ13</f>
        <v>6607.9694000000009</v>
      </c>
      <c r="AL13" s="44">
        <f>January!AL13+Feb!AL13+March!AL13+April!AL13+May!AL13+June!AL13+July!AL13+August!AL13+September!AL13+October!AL13+November!AL13+December!AL13</f>
        <v>12</v>
      </c>
      <c r="AM13" s="44">
        <f>January!AM13+Feb!AM13+March!AM13+April!AM13+May!AM13+June!AM13+July!AM13+August!AM13+September!AM13+October!AM13+November!AM13+December!AM13</f>
        <v>88200</v>
      </c>
      <c r="AN13" s="44">
        <f>January!AN13+Feb!AN13+March!AN13+April!AN13+May!AN13+June!AN13+July!AN13+August!AN13+September!AN13+October!AN13+November!AN13+December!AN13</f>
        <v>1163.1468000000002</v>
      </c>
      <c r="AP13" s="44">
        <f>January!AP13+Feb!AP13+March!AP13+April!AP13+May!AP13+June!AP13+July!AP13+August!AP13+September!AP13+October!AP13+November!AP13+December!AP13</f>
        <v>144</v>
      </c>
      <c r="AQ13" s="44">
        <f>January!AQ13+Feb!AQ13+March!AQ13+April!AQ13+May!AQ13+June!AQ13+July!AQ13+August!AQ13+September!AQ13+October!AQ13+November!AQ13+December!AQ13</f>
        <v>958240</v>
      </c>
      <c r="AR13" s="44">
        <f>January!AR13+Feb!AR13+March!AR13+April!AR13+May!AR13+June!AR13+July!AR13+August!AR13+September!AR13+October!AR13+November!AR13+December!AR13</f>
        <v>12791.557200000001</v>
      </c>
      <c r="AT13" s="44">
        <f>F13+J13+N13+R13+V13+Z13+AD13+AH13+AL13+AP13</f>
        <v>883</v>
      </c>
      <c r="AU13" s="44">
        <f t="shared" ref="AU13:AV13" si="0">G13+K13+O13+S13+W13+AA13+AE13+AI13+AM13+AQ13</f>
        <v>8543360</v>
      </c>
      <c r="AV13" s="44">
        <f t="shared" si="0"/>
        <v>108834.99220000002</v>
      </c>
    </row>
    <row r="14" spans="1:48" x14ac:dyDescent="0.3">
      <c r="A14" s="45"/>
      <c r="B14" s="45" t="s">
        <v>11</v>
      </c>
      <c r="C14" s="45"/>
      <c r="D14" s="45">
        <f>D30*2</f>
        <v>17.98</v>
      </c>
      <c r="F14" s="44">
        <f>January!F14+Feb!F14+March!F14+April!F14+May!F14+June!F14+July!F14+August!F14+September!F14+October!F14+November!F14+December!F14</f>
        <v>12</v>
      </c>
      <c r="G14" s="44">
        <f>January!G14+Feb!G14+March!G14+April!G14+May!G14+June!G14+July!G14+August!G14+September!G14+October!G14+November!G14+December!G14</f>
        <v>4660</v>
      </c>
      <c r="H14" s="44">
        <f>January!H14+Feb!H14+March!H14+April!H14+May!H14+June!H14+July!H14+August!H14+September!H14+October!H14+November!H14+December!H14</f>
        <v>269.04259999999999</v>
      </c>
      <c r="J14" s="44">
        <f>January!J14+Feb!J14+March!J14+April!J14+May!J14+June!J14+July!J14+August!J14+September!J14+October!J14+November!J14+December!J14</f>
        <v>0</v>
      </c>
      <c r="K14" s="44">
        <f>January!K14+Feb!K14+March!K14+April!K14+May!K14+June!K14+July!K14+August!K14+September!K14+October!K14+November!K14+December!K14</f>
        <v>0</v>
      </c>
      <c r="L14" s="44">
        <f>January!L14+Feb!L14+March!L14+April!L14+May!L14+June!L14+July!L14+August!L14+September!L14+October!L14+November!L14+December!L14</f>
        <v>0</v>
      </c>
      <c r="N14" s="44">
        <f>January!N14+Feb!N14+March!N14+April!N14+May!N14+June!N14+July!N14+August!N14+September!N14+October!N14+November!N14+December!N14</f>
        <v>0</v>
      </c>
      <c r="O14" s="44">
        <f>January!O14+Feb!O14+March!O14+April!O14+May!O14+June!O14+July!O14+August!O14+September!O14+October!O14+November!O14+December!O14</f>
        <v>0</v>
      </c>
      <c r="P14" s="44">
        <f>January!P14+Feb!P14+March!P14+April!P14+May!P14+June!P14+July!P14+August!P14+September!P14+October!P14+November!P14+December!P14</f>
        <v>0</v>
      </c>
      <c r="R14" s="44">
        <f>January!R14+Feb!R14+March!R14+April!R14+May!R14+June!R14+July!R14+August!R14+September!R14+October!R14+November!R14+December!R14</f>
        <v>0</v>
      </c>
      <c r="S14" s="44">
        <f>January!S14+Feb!S14+March!S14+April!S14+May!S14+June!S14+July!S14+August!S14+September!S14+October!S14+November!S14+December!S14</f>
        <v>0</v>
      </c>
      <c r="T14" s="44">
        <f>January!T14+Feb!T14+March!T14+April!T14+May!T14+June!T14+July!T14+August!T14+September!T14+October!T14+November!T14+December!T14</f>
        <v>0</v>
      </c>
      <c r="V14" s="44">
        <f>January!V14+Feb!V14+March!V14+April!V14+May!V14+June!V14+July!V14+August!V14+September!V14+October!V14+November!V14+December!V14</f>
        <v>0</v>
      </c>
      <c r="W14" s="44">
        <f>January!W14+Feb!W14+March!W14+April!W14+May!W14+June!W14+July!W14+August!W14+September!W14+October!W14+November!W14+December!W14</f>
        <v>0</v>
      </c>
      <c r="X14" s="44">
        <f>January!X14+Feb!X14+March!X14+April!X14+May!X14+June!X14+July!X14+August!X14+September!X14+October!X14+November!X14+December!X14</f>
        <v>0</v>
      </c>
      <c r="Z14" s="44">
        <f>January!Z14+Feb!Z14+March!Z14+April!Z14+May!Z14+June!Z14+July!Z14+August!Z14+September!Z14+October!Z14+November!Z14+December!Z14</f>
        <v>0</v>
      </c>
      <c r="AA14" s="44">
        <f>January!AA14+Feb!AA14+March!AA14+April!AA14+May!AA14+June!AA14+July!AA14+August!AA14+September!AA14+October!AA14+November!AA14+December!AA14</f>
        <v>0</v>
      </c>
      <c r="AB14" s="44">
        <f>January!AB14+Feb!AB14+March!AB14+April!AB14+May!AB14+June!AB14+July!AB14+August!AB14+September!AB14+October!AB14+November!AB14+December!AB14</f>
        <v>0</v>
      </c>
      <c r="AD14" s="44">
        <f>January!AD14+Feb!AD14+March!AD14+April!AD14+May!AD14+June!AD14+July!AD14+August!AD14+September!AD14+October!AD14+November!AD14+December!AD14</f>
        <v>12</v>
      </c>
      <c r="AE14" s="44">
        <f>January!AE14+Feb!AE14+March!AE14+April!AE14+May!AE14+June!AE14+July!AE14+August!AE14+September!AE14+October!AE14+November!AE14+December!AE14</f>
        <v>192310</v>
      </c>
      <c r="AF14" s="44">
        <f>January!AF14+Feb!AF14+March!AF14+April!AF14+May!AF14+June!AF14+July!AF14+August!AF14+September!AF14+October!AF14+November!AF14+December!AF14</f>
        <v>2414.2580000000003</v>
      </c>
      <c r="AH14" s="44">
        <f>January!AH14+Feb!AH14+March!AH14+April!AH14+May!AH14+June!AH14+July!AH14+August!AH14+September!AH14+October!AH14+November!AH14+December!AH14</f>
        <v>0</v>
      </c>
      <c r="AI14" s="44">
        <f>January!AI14+Feb!AI14+March!AI14+April!AI14+May!AI14+June!AI14+July!AI14+August!AI14+September!AI14+October!AI14+November!AI14+December!AI14</f>
        <v>0</v>
      </c>
      <c r="AJ14" s="44">
        <f>January!AJ14+Feb!AJ14+March!AJ14+April!AJ14+May!AJ14+June!AJ14+July!AJ14+August!AJ14+September!AJ14+October!AJ14+November!AJ14+December!AJ14</f>
        <v>0</v>
      </c>
      <c r="AL14" s="44">
        <f>January!AL14+Feb!AL14+March!AL14+April!AL14+May!AL14+June!AL14+July!AL14+August!AL14+September!AL14+October!AL14+November!AL14+December!AL14</f>
        <v>0</v>
      </c>
      <c r="AM14" s="44">
        <f>January!AM14+Feb!AM14+March!AM14+April!AM14+May!AM14+June!AM14+July!AM14+August!AM14+September!AM14+October!AM14+November!AM14+December!AM14</f>
        <v>0</v>
      </c>
      <c r="AN14" s="44">
        <f>January!AN14+Feb!AN14+March!AN14+April!AN14+May!AN14+June!AN14+July!AN14+August!AN14+September!AN14+October!AN14+November!AN14+December!AN14</f>
        <v>0</v>
      </c>
      <c r="AP14" s="44">
        <f>January!AP14+Feb!AP14+March!AP14+April!AP14+May!AP14+June!AP14+July!AP14+August!AP14+September!AP14+October!AP14+November!AP14+December!AP14</f>
        <v>0</v>
      </c>
      <c r="AQ14" s="44">
        <f>January!AQ14+Feb!AQ14+March!AQ14+April!AQ14+May!AQ14+June!AQ14+July!AQ14+August!AQ14+September!AQ14+October!AQ14+November!AQ14+December!AQ14</f>
        <v>0</v>
      </c>
      <c r="AR14" s="44">
        <f>January!AR14+Feb!AR14+March!AR14+April!AR14+May!AR14+June!AR14+July!AR14+August!AR14+September!AR14+October!AR14+November!AR14+December!AR14</f>
        <v>0</v>
      </c>
      <c r="AT14" s="44">
        <f t="shared" ref="AT14:AT64" si="1">F14+J14+N14+R14+V14+Z14+AD14+AH14+AL14+AP14</f>
        <v>24</v>
      </c>
      <c r="AU14" s="44">
        <f t="shared" ref="AU14:AU64" si="2">G14+K14+O14+S14+W14+AA14+AE14+AI14+AM14+AQ14</f>
        <v>196970</v>
      </c>
      <c r="AV14" s="44">
        <f t="shared" ref="AV14:AV64" si="3">H14+L14+P14+T14+X14+AB14+AF14+AJ14+AN14+AR14</f>
        <v>2683.3006000000005</v>
      </c>
    </row>
    <row r="15" spans="1:48" x14ac:dyDescent="0.3">
      <c r="A15" s="45"/>
      <c r="B15" s="45" t="s">
        <v>43</v>
      </c>
      <c r="C15" s="45"/>
      <c r="D15" s="45">
        <f>D30*4</f>
        <v>35.96</v>
      </c>
      <c r="F15" s="44">
        <f>January!F15+Feb!F15+March!F15+April!F15+May!F15+June!F15+July!F15+August!F15+September!F15+October!F15+November!F15+December!F15</f>
        <v>0</v>
      </c>
      <c r="G15" s="44">
        <f>January!G15+Feb!G15+March!G15+April!G15+May!G15+June!G15+July!G15+August!G15+September!G15+October!G15+November!G15+December!G15</f>
        <v>0</v>
      </c>
      <c r="H15" s="44">
        <f>January!H15+Feb!H15+March!H15+April!H15+May!H15+June!H15+July!H15+August!H15+September!H15+October!H15+November!H15+December!H15</f>
        <v>0</v>
      </c>
      <c r="J15" s="44">
        <f>January!J15+Feb!J15+March!J15+April!J15+May!J15+June!J15+July!J15+August!J15+September!J15+October!J15+November!J15+December!J15</f>
        <v>0</v>
      </c>
      <c r="K15" s="44">
        <f>January!K15+Feb!K15+March!K15+April!K15+May!K15+June!K15+July!K15+August!K15+September!K15+October!K15+November!K15+December!K15</f>
        <v>0</v>
      </c>
      <c r="L15" s="44">
        <f>January!L15+Feb!L15+March!L15+April!L15+May!L15+June!L15+July!L15+August!L15+September!L15+October!L15+November!L15+December!L15</f>
        <v>0</v>
      </c>
      <c r="N15" s="44">
        <f>January!N15+Feb!N15+March!N15+April!N15+May!N15+June!N15+July!N15+August!N15+September!N15+October!N15+November!N15+December!N15</f>
        <v>0</v>
      </c>
      <c r="O15" s="44">
        <f>January!O15+Feb!O15+March!O15+April!O15+May!O15+June!O15+July!O15+August!O15+September!O15+October!O15+November!O15+December!O15</f>
        <v>0</v>
      </c>
      <c r="P15" s="44">
        <f>January!P15+Feb!P15+March!P15+April!P15+May!P15+June!P15+July!P15+August!P15+September!P15+October!P15+November!P15+December!P15</f>
        <v>0</v>
      </c>
      <c r="R15" s="44">
        <f>January!R15+Feb!R15+March!R15+April!R15+May!R15+June!R15+July!R15+August!R15+September!R15+October!R15+November!R15+December!R15</f>
        <v>0</v>
      </c>
      <c r="S15" s="44">
        <f>January!S15+Feb!S15+March!S15+April!S15+May!S15+June!S15+July!S15+August!S15+September!S15+October!S15+November!S15+December!S15</f>
        <v>0</v>
      </c>
      <c r="T15" s="44">
        <f>January!T15+Feb!T15+March!T15+April!T15+May!T15+June!T15+July!T15+August!T15+September!T15+October!T15+November!T15+December!T15</f>
        <v>0</v>
      </c>
      <c r="V15" s="44">
        <f>January!V15+Feb!V15+March!V15+April!V15+May!V15+June!V15+July!V15+August!V15+September!V15+October!V15+November!V15+December!V15</f>
        <v>0</v>
      </c>
      <c r="W15" s="44">
        <f>January!W15+Feb!W15+March!W15+April!W15+May!W15+June!W15+July!W15+August!W15+September!W15+October!W15+November!W15+December!W15</f>
        <v>0</v>
      </c>
      <c r="X15" s="44">
        <f>January!X15+Feb!X15+March!X15+April!X15+May!X15+June!X15+July!X15+August!X15+September!X15+October!X15+November!X15+December!X15</f>
        <v>0</v>
      </c>
      <c r="Z15" s="44">
        <f>January!Z15+Feb!Z15+March!Z15+April!Z15+May!Z15+June!Z15+July!Z15+August!Z15+September!Z15+October!Z15+November!Z15+December!Z15</f>
        <v>0</v>
      </c>
      <c r="AA15" s="44">
        <f>January!AA15+Feb!AA15+March!AA15+April!AA15+May!AA15+June!AA15+July!AA15+August!AA15+September!AA15+October!AA15+November!AA15+December!AA15</f>
        <v>0</v>
      </c>
      <c r="AB15" s="44">
        <f>January!AB15+Feb!AB15+March!AB15+April!AB15+May!AB15+June!AB15+July!AB15+August!AB15+September!AB15+October!AB15+November!AB15+December!AB15</f>
        <v>0</v>
      </c>
      <c r="AD15" s="44">
        <f>January!AD15+Feb!AD15+March!AD15+April!AD15+May!AD15+June!AD15+July!AD15+August!AD15+September!AD15+October!AD15+November!AD15+December!AD15</f>
        <v>0</v>
      </c>
      <c r="AE15" s="44">
        <f>January!AE15+Feb!AE15+March!AE15+April!AE15+May!AE15+June!AE15+July!AE15+August!AE15+September!AE15+October!AE15+November!AE15+December!AE15</f>
        <v>0</v>
      </c>
      <c r="AF15" s="44">
        <f>January!AF15+Feb!AF15+March!AF15+April!AF15+May!AF15+June!AF15+July!AF15+August!AF15+September!AF15+October!AF15+November!AF15+December!AF15</f>
        <v>0</v>
      </c>
      <c r="AH15" s="44">
        <f>January!AH15+Feb!AH15+March!AH15+April!AH15+May!AH15+June!AH15+July!AH15+August!AH15+September!AH15+October!AH15+November!AH15+December!AH15</f>
        <v>24</v>
      </c>
      <c r="AI15" s="44">
        <f>January!AI15+Feb!AI15+March!AI15+April!AI15+May!AI15+June!AI15+July!AI15+August!AI15+September!AI15+October!AI15+November!AI15+December!AI15</f>
        <v>52750</v>
      </c>
      <c r="AJ15" s="44">
        <f>January!AJ15+Feb!AJ15+March!AJ15+April!AJ15+May!AJ15+June!AJ15+July!AJ15+August!AJ15+September!AJ15+October!AJ15+November!AJ15+December!AJ15</f>
        <v>1464.5606</v>
      </c>
      <c r="AL15" s="44">
        <f>January!AL15+Feb!AL15+March!AL15+April!AL15+May!AL15+June!AL15+July!AL15+August!AL15+September!AL15+October!AL15+November!AL15+December!AL15</f>
        <v>0</v>
      </c>
      <c r="AM15" s="44">
        <f>January!AM15+Feb!AM15+March!AM15+April!AM15+May!AM15+June!AM15+July!AM15+August!AM15+September!AM15+October!AM15+November!AM15+December!AM15</f>
        <v>0</v>
      </c>
      <c r="AN15" s="44">
        <f>January!AN15+Feb!AN15+March!AN15+April!AN15+May!AN15+June!AN15+July!AN15+August!AN15+September!AN15+October!AN15+November!AN15+December!AN15</f>
        <v>0</v>
      </c>
      <c r="AP15" s="44">
        <f>January!AP15+Feb!AP15+March!AP15+April!AP15+May!AP15+June!AP15+July!AP15+August!AP15+September!AP15+October!AP15+November!AP15+December!AP15</f>
        <v>0</v>
      </c>
      <c r="AQ15" s="44">
        <f>January!AQ15+Feb!AQ15+March!AQ15+April!AQ15+May!AQ15+June!AQ15+July!AQ15+August!AQ15+September!AQ15+October!AQ15+November!AQ15+December!AQ15</f>
        <v>0</v>
      </c>
      <c r="AR15" s="44">
        <f>January!AR15+Feb!AR15+March!AR15+April!AR15+May!AR15+June!AR15+July!AR15+August!AR15+September!AR15+October!AR15+November!AR15+December!AR15</f>
        <v>0</v>
      </c>
      <c r="AT15" s="44">
        <f t="shared" si="1"/>
        <v>24</v>
      </c>
      <c r="AU15" s="44">
        <f t="shared" si="2"/>
        <v>52750</v>
      </c>
      <c r="AV15" s="44">
        <f t="shared" si="3"/>
        <v>1464.5606</v>
      </c>
    </row>
    <row r="16" spans="1:48" x14ac:dyDescent="0.3">
      <c r="A16" s="45"/>
      <c r="B16" s="45" t="s">
        <v>12</v>
      </c>
      <c r="C16" s="45"/>
      <c r="D16" s="45">
        <f>5*D30</f>
        <v>44.95</v>
      </c>
      <c r="F16" s="44">
        <f>January!F16+Feb!F16+March!F16+April!F16+May!F16+June!F16+July!F16+August!F16+September!F16+October!F16+November!F16+December!F16</f>
        <v>12</v>
      </c>
      <c r="G16" s="44">
        <f>January!G16+Feb!G16+March!G16+April!G16+May!G16+June!G16+July!G16+August!G16+September!G16+October!G16+November!G16+December!G16</f>
        <v>267560</v>
      </c>
      <c r="H16" s="44">
        <f>January!H16+Feb!H16+March!H16+April!H16+May!H16+June!H16+July!H16+August!H16+September!H16+October!H16+November!H16+December!H16</f>
        <v>3591.2042000000001</v>
      </c>
      <c r="J16" s="44">
        <f>January!J16+Feb!J16+March!J16+April!J16+May!J16+June!J16+July!J16+August!J16+September!J16+October!J16+November!J16+December!J16</f>
        <v>0</v>
      </c>
      <c r="K16" s="44">
        <f>January!K16+Feb!K16+March!K16+April!K16+May!K16+June!K16+July!K16+August!K16+September!K16+October!K16+November!K16+December!K16</f>
        <v>0</v>
      </c>
      <c r="L16" s="44">
        <f>January!L16+Feb!L16+March!L16+April!L16+May!L16+June!L16+July!L16+August!L16+September!L16+October!L16+November!L16+December!L16</f>
        <v>0</v>
      </c>
      <c r="N16" s="44">
        <f>January!N16+Feb!N16+March!N16+April!N16+May!N16+June!N16+July!N16+August!N16+September!N16+October!N16+November!N16+December!N16</f>
        <v>0</v>
      </c>
      <c r="O16" s="44">
        <f>January!O16+Feb!O16+March!O16+April!O16+May!O16+June!O16+July!O16+August!O16+September!O16+October!O16+November!O16+December!O16</f>
        <v>0</v>
      </c>
      <c r="P16" s="44">
        <f>January!P16+Feb!P16+March!P16+April!P16+May!P16+June!P16+July!P16+August!P16+September!P16+October!P16+November!P16+December!P16</f>
        <v>0</v>
      </c>
      <c r="R16" s="44">
        <f>January!R16+Feb!R16+March!R16+April!R16+May!R16+June!R16+July!R16+August!R16+September!R16+October!R16+November!R16+December!R16</f>
        <v>0</v>
      </c>
      <c r="S16" s="44">
        <f>January!S16+Feb!S16+March!S16+April!S16+May!S16+June!S16+July!S16+August!S16+September!S16+October!S16+November!S16+December!S16</f>
        <v>0</v>
      </c>
      <c r="T16" s="44">
        <f>January!T16+Feb!T16+March!T16+April!T16+May!T16+June!T16+July!T16+August!T16+September!T16+October!T16+November!T16+December!T16</f>
        <v>0</v>
      </c>
      <c r="V16" s="44">
        <f>January!V16+Feb!V16+March!V16+April!V16+May!V16+June!V16+July!V16+August!V16+September!V16+October!V16+November!V16+December!V16</f>
        <v>0</v>
      </c>
      <c r="W16" s="44">
        <f>January!W16+Feb!W16+March!W16+April!W16+May!W16+June!W16+July!W16+August!W16+September!W16+October!W16+November!W16+December!W16</f>
        <v>0</v>
      </c>
      <c r="X16" s="44">
        <f>January!X16+Feb!X16+March!X16+April!X16+May!X16+June!X16+July!X16+August!X16+September!X16+October!X16+November!X16+December!X16</f>
        <v>0</v>
      </c>
      <c r="Z16" s="44">
        <f>January!Z16+Feb!Z16+March!Z16+April!Z16+May!Z16+June!Z16+July!Z16+August!Z16+September!Z16+October!Z16+November!Z16+December!Z16</f>
        <v>0</v>
      </c>
      <c r="AA16" s="44">
        <f>January!AA16+Feb!AA16+March!AA16+April!AA16+May!AA16+June!AA16+July!AA16+August!AA16+September!AA16+October!AA16+November!AA16+December!AA16</f>
        <v>0</v>
      </c>
      <c r="AB16" s="44">
        <f>January!AB16+Feb!AB16+March!AB16+April!AB16+May!AB16+June!AB16+July!AB16+August!AB16+September!AB16+October!AB16+November!AB16+December!AB16</f>
        <v>0</v>
      </c>
      <c r="AD16" s="44">
        <f>January!AD16+Feb!AD16+March!AD16+April!AD16+May!AD16+June!AD16+July!AD16+August!AD16+September!AD16+October!AD16+November!AD16+December!AD16</f>
        <v>0</v>
      </c>
      <c r="AE16" s="44">
        <f>January!AE16+Feb!AE16+March!AE16+April!AE16+May!AE16+June!AE16+July!AE16+August!AE16+September!AE16+October!AE16+November!AE16+December!AE16</f>
        <v>0</v>
      </c>
      <c r="AF16" s="44">
        <f>January!AF16+Feb!AF16+March!AF16+April!AF16+May!AF16+June!AF16+July!AF16+August!AF16+September!AF16+October!AF16+November!AF16+December!AF16</f>
        <v>0</v>
      </c>
      <c r="AH16" s="44">
        <f>January!AH16+Feb!AH16+March!AH16+April!AH16+May!AH16+June!AH16+July!AH16+August!AH16+September!AH16+October!AH16+November!AH16+December!AH16</f>
        <v>0</v>
      </c>
      <c r="AI16" s="44">
        <f>January!AI16+Feb!AI16+March!AI16+April!AI16+May!AI16+June!AI16+July!AI16+August!AI16+September!AI16+October!AI16+November!AI16+December!AI16</f>
        <v>0</v>
      </c>
      <c r="AJ16" s="44">
        <f>January!AJ16+Feb!AJ16+March!AJ16+April!AJ16+May!AJ16+June!AJ16+July!AJ16+August!AJ16+September!AJ16+October!AJ16+November!AJ16+December!AJ16</f>
        <v>0</v>
      </c>
      <c r="AL16" s="44">
        <f>January!AL16+Feb!AL16+March!AL16+April!AL16+May!AL16+June!AL16+July!AL16+August!AL16+September!AL16+October!AL16+November!AL16+December!AL16</f>
        <v>0</v>
      </c>
      <c r="AM16" s="44">
        <f>January!AM16+Feb!AM16+March!AM16+April!AM16+May!AM16+June!AM16+July!AM16+August!AM16+September!AM16+October!AM16+November!AM16+December!AM16</f>
        <v>0</v>
      </c>
      <c r="AN16" s="44">
        <f>January!AN16+Feb!AN16+March!AN16+April!AN16+May!AN16+June!AN16+July!AN16+August!AN16+September!AN16+October!AN16+November!AN16+December!AN16</f>
        <v>0</v>
      </c>
      <c r="AP16" s="44">
        <f>January!AP16+Feb!AP16+March!AP16+April!AP16+May!AP16+June!AP16+July!AP16+August!AP16+September!AP16+October!AP16+November!AP16+December!AP16</f>
        <v>0</v>
      </c>
      <c r="AQ16" s="44">
        <f>January!AQ16+Feb!AQ16+March!AQ16+April!AQ16+May!AQ16+June!AQ16+July!AQ16+August!AQ16+September!AQ16+October!AQ16+November!AQ16+December!AQ16</f>
        <v>0</v>
      </c>
      <c r="AR16" s="44">
        <f>January!AR16+Feb!AR16+March!AR16+April!AR16+May!AR16+June!AR16+July!AR16+August!AR16+September!AR16+October!AR16+November!AR16+December!AR16</f>
        <v>0</v>
      </c>
      <c r="AT16" s="44">
        <f t="shared" si="1"/>
        <v>12</v>
      </c>
      <c r="AU16" s="44">
        <f t="shared" si="2"/>
        <v>267560</v>
      </c>
      <c r="AV16" s="44">
        <f t="shared" si="3"/>
        <v>3591.2042000000001</v>
      </c>
    </row>
    <row r="17" spans="1:48" x14ac:dyDescent="0.3">
      <c r="A17" s="45"/>
      <c r="B17" s="45"/>
      <c r="C17" s="45"/>
      <c r="D17" s="45"/>
    </row>
    <row r="18" spans="1:48" x14ac:dyDescent="0.3">
      <c r="A18" s="45"/>
      <c r="B18" s="45" t="s">
        <v>25</v>
      </c>
      <c r="C18" s="45"/>
      <c r="D18" s="45">
        <f>D30*52</f>
        <v>467.48</v>
      </c>
      <c r="F18" s="44">
        <f>January!F18+Feb!F18+March!F18+April!F18+May!F18+June!F18+July!F18+August!F18+September!F18+October!F18+November!F18+December!F18</f>
        <v>0</v>
      </c>
      <c r="G18" s="44">
        <f>January!G18+Feb!G18+March!G18+April!G18+May!G18+June!G18+July!G18+August!G18+September!G18+October!G18+November!G18+December!G18</f>
        <v>0</v>
      </c>
      <c r="H18" s="44">
        <f>January!H18+Feb!H18+March!H18+April!H18+May!H18+June!H18+July!H18+August!H18+September!H18+October!H18+November!H18+December!H18</f>
        <v>0</v>
      </c>
      <c r="J18" s="44">
        <f>January!J18+Feb!J18+March!J18+April!J18+May!J18+June!J18+July!J18+August!J18+September!J18+October!J18+November!J18+December!J18</f>
        <v>0</v>
      </c>
      <c r="K18" s="44">
        <f>January!K18+Feb!K18+March!K18+April!K18+May!K18+June!K18+July!K18+August!K18+September!K18+October!K18+November!K18+December!K18</f>
        <v>0</v>
      </c>
      <c r="L18" s="44">
        <f>January!L18+Feb!L18+March!L18+April!L18+May!L18+June!L18+July!L18+August!L18+September!L18+October!L18+November!L18+December!L18</f>
        <v>0</v>
      </c>
      <c r="N18" s="44">
        <f>January!N18+Feb!N18+March!N18+April!N18+May!N18+June!N18+July!N18+August!N18+September!N18+October!N18+November!N18+December!N18</f>
        <v>12</v>
      </c>
      <c r="O18" s="44">
        <f>January!O18+Feb!O18+March!O18+April!O18+May!O18+June!O18+July!O18+August!O18+September!O18+October!O18+November!O18+December!O18</f>
        <v>954000</v>
      </c>
      <c r="P18" s="44">
        <f>January!P18+Feb!P18+March!P18+April!P18+May!P18+June!P18+July!P18+August!P18+September!P18+October!P18+November!P18+December!P18</f>
        <v>16476.646000000004</v>
      </c>
      <c r="R18" s="44">
        <f>January!R18+Feb!R18+March!R18+April!R18+May!R18+June!R18+July!R18+August!R18+September!R18+October!R18+November!R18+December!R18</f>
        <v>0</v>
      </c>
      <c r="S18" s="44">
        <f>January!S18+Feb!S18+March!S18+April!S18+May!S18+June!S18+July!S18+August!S18+September!S18+October!S18+November!S18+December!S18</f>
        <v>0</v>
      </c>
      <c r="T18" s="44">
        <f>January!T18+Feb!T18+March!T18+April!T18+May!T18+June!T18+July!T18+August!T18+September!T18+October!T18+November!T18+December!T18</f>
        <v>0</v>
      </c>
      <c r="V18" s="44">
        <f>January!V18+Feb!V18+March!V18+April!V18+May!V18+June!V18+July!V18+August!V18+September!V18+October!V18+November!V18+December!V18</f>
        <v>0</v>
      </c>
      <c r="W18" s="44">
        <f>January!W18+Feb!W18+March!W18+April!W18+May!W18+June!W18+July!W18+August!W18+September!W18+October!W18+November!W18+December!W18</f>
        <v>0</v>
      </c>
      <c r="X18" s="44">
        <f>January!X18+Feb!X18+March!X18+April!X18+May!X18+June!X18+July!X18+August!X18+September!X18+October!X18+November!X18+December!X18</f>
        <v>0</v>
      </c>
      <c r="Z18" s="44">
        <f>January!Z18+Feb!Z18+March!Z18+April!Z18+May!Z18+June!Z18+July!Z18+August!Z18+September!Z18+October!Z18+November!Z18+December!Z18</f>
        <v>0</v>
      </c>
      <c r="AA18" s="44">
        <f>January!AA18+Feb!AA18+March!AA18+April!AA18+May!AA18+June!AA18+July!AA18+August!AA18+September!AA18+October!AA18+November!AA18+December!AA18</f>
        <v>0</v>
      </c>
      <c r="AB18" s="44">
        <f>January!AB18+Feb!AB18+March!AB18+April!AB18+May!AB18+June!AB18+July!AB18+August!AB18+September!AB18+October!AB18+November!AB18+December!AB18</f>
        <v>0</v>
      </c>
      <c r="AD18" s="44">
        <f>January!AD18+Feb!AD18+March!AD18+April!AD18+May!AD18+June!AD18+July!AD18+August!AD18+September!AD18+October!AD18+November!AD18+December!AD18</f>
        <v>0</v>
      </c>
      <c r="AE18" s="44">
        <f>January!AE18+Feb!AE18+March!AE18+April!AE18+May!AE18+June!AE18+July!AE18+August!AE18+September!AE18+October!AE18+November!AE18+December!AE18</f>
        <v>0</v>
      </c>
      <c r="AF18" s="44">
        <f>January!AF18+Feb!AF18+March!AF18+April!AF18+May!AF18+June!AF18+July!AF18+August!AF18+September!AF18+October!AF18+November!AF18+December!AF18</f>
        <v>0</v>
      </c>
      <c r="AH18" s="44">
        <f>January!AH18+Feb!AH18+March!AH18+April!AH18+May!AH18+June!AH18+July!AH18+August!AH18+September!AH18+October!AH18+November!AH18+December!AH18</f>
        <v>0</v>
      </c>
      <c r="AI18" s="44">
        <f>January!AI18+Feb!AI18+March!AI18+April!AI18+May!AI18+June!AI18+July!AI18+August!AI18+September!AI18+October!AI18+November!AI18+December!AI18</f>
        <v>0</v>
      </c>
      <c r="AJ18" s="44">
        <f>January!AJ18+Feb!AJ18+March!AJ18+April!AJ18+May!AJ18+June!AJ18+July!AJ18+August!AJ18+September!AJ18+October!AJ18+November!AJ18+December!AJ18</f>
        <v>0</v>
      </c>
      <c r="AL18" s="44">
        <f>January!AL18+Feb!AL18+March!AL18+April!AL18+May!AL18+June!AL18+July!AL18+August!AL18+September!AL18+October!AL18+November!AL18+December!AL18</f>
        <v>0</v>
      </c>
      <c r="AM18" s="44">
        <f>January!AM18+Feb!AM18+March!AM18+April!AM18+May!AM18+June!AM18+July!AM18+August!AM18+September!AM18+October!AM18+November!AM18+December!AM18</f>
        <v>0</v>
      </c>
      <c r="AN18" s="44">
        <f>January!AN18+Feb!AN18+March!AN18+April!AN18+May!AN18+June!AN18+July!AN18+August!AN18+September!AN18+October!AN18+November!AN18+December!AN18</f>
        <v>0</v>
      </c>
      <c r="AP18" s="44">
        <f>January!AP18+Feb!AP18+March!AP18+April!AP18+May!AP18+June!AP18+July!AP18+August!AP18+September!AP18+October!AP18+November!AP18+December!AP18</f>
        <v>0</v>
      </c>
      <c r="AQ18" s="44">
        <f>January!AQ18+Feb!AQ18+March!AQ18+April!AQ18+May!AQ18+June!AQ18+July!AQ18+August!AQ18+September!AQ18+October!AQ18+November!AQ18+December!AQ18</f>
        <v>0</v>
      </c>
      <c r="AR18" s="44">
        <f>January!AR18+Feb!AR18+March!AR18+April!AR18+May!AR18+June!AR18+July!AR18+August!AR18+September!AR18+October!AR18+November!AR18+December!AR18</f>
        <v>0</v>
      </c>
      <c r="AT18" s="44">
        <f t="shared" si="1"/>
        <v>12</v>
      </c>
      <c r="AU18" s="44">
        <f t="shared" si="2"/>
        <v>954000</v>
      </c>
      <c r="AV18" s="44">
        <f t="shared" si="3"/>
        <v>16476.646000000004</v>
      </c>
    </row>
    <row r="19" spans="1:48" x14ac:dyDescent="0.3">
      <c r="A19" s="45"/>
      <c r="B19" s="45" t="s">
        <v>13</v>
      </c>
      <c r="C19" s="45"/>
      <c r="D19" s="45">
        <v>26.07</v>
      </c>
      <c r="F19" s="44">
        <f>January!F19+Feb!F19+March!F19+April!F19+May!F19+June!F19+July!F19+August!F19+September!F19+October!F19+November!F19+December!F19</f>
        <v>64</v>
      </c>
      <c r="G19" s="44">
        <f>January!G19+Feb!G19+March!G19+April!G19+May!G19+June!G19+July!G19+August!G19+September!G19+October!G19+November!G19+December!G19</f>
        <v>3759800</v>
      </c>
      <c r="H19" s="44">
        <f>January!H19+Feb!H19+March!H19+April!H19+May!H19+June!H19+July!H19+August!H19+September!H19+October!H19+November!H19+December!H19</f>
        <v>44605.938000000002</v>
      </c>
      <c r="J19" s="44">
        <f>January!J19+Feb!J19+March!J19+April!J19+May!J19+June!J19+July!J19+August!J19+September!J19+October!J19+November!J19+December!J19</f>
        <v>24</v>
      </c>
      <c r="K19" s="44">
        <f>January!K19+Feb!K19+March!K19+April!K19+May!K19+June!K19+July!K19+August!K19+September!K19+October!K19+November!K19+December!K19</f>
        <v>2564300</v>
      </c>
      <c r="L19" s="44">
        <f>January!L19+Feb!L19+March!L19+April!L19+May!L19+June!L19+July!L19+August!L19+September!L19+October!L19+November!L19+December!L19</f>
        <v>29910.402000000002</v>
      </c>
      <c r="N19" s="44">
        <f>January!N19+Feb!N19+March!N19+April!N19+May!N19+June!N19+July!N19+August!N19+September!N19+October!N19+November!N19+December!N19</f>
        <v>108</v>
      </c>
      <c r="O19" s="44">
        <f>January!O19+Feb!O19+March!O19+April!O19+May!O19+June!O19+July!O19+August!O19+September!O19+October!O19+November!O19+December!O19</f>
        <v>2477150</v>
      </c>
      <c r="P19" s="44">
        <f>January!P19+Feb!P19+March!P19+April!P19+May!P19+June!P19+July!P19+August!P19+September!P19+October!P19+November!P19+December!P19</f>
        <v>31099.2186</v>
      </c>
      <c r="R19" s="44">
        <f>January!R19+Feb!R19+March!R19+April!R19+May!R19+June!R19+July!R19+August!R19+September!R19+October!R19+November!R19+December!R19</f>
        <v>60</v>
      </c>
      <c r="S19" s="44">
        <f>January!S19+Feb!S19+March!S19+April!S19+May!S19+June!S19+July!S19+August!S19+September!S19+October!S19+November!S19+December!S19</f>
        <v>308300</v>
      </c>
      <c r="T19" s="44">
        <f>January!T19+Feb!T19+March!T19+April!T19+May!T19+June!T19+July!T19+August!T19+September!T19+October!T19+November!T19+December!T19</f>
        <v>5093.9979999999996</v>
      </c>
      <c r="V19" s="44">
        <f>January!V19+Feb!V19+March!V19+April!V19+May!V19+June!V19+July!V19+August!V19+September!V19+October!V19+November!V19+December!V19</f>
        <v>12</v>
      </c>
      <c r="W19" s="44">
        <f>January!W19+Feb!W19+March!W19+April!W19+May!W19+June!W19+July!W19+August!W19+September!W19+October!W19+November!W19+December!W19</f>
        <v>508300</v>
      </c>
      <c r="X19" s="44">
        <f>January!X19+Feb!X19+March!X19+April!X19+May!X19+June!X19+July!X19+August!X19+September!X19+October!X19+November!X19+December!X19</f>
        <v>6110.5540000000001</v>
      </c>
      <c r="Z19" s="44">
        <f>January!Z19+Feb!Z19+March!Z19+April!Z19+May!Z19+June!Z19+July!Z19+August!Z19+September!Z19+October!Z19+November!Z19+December!Z19</f>
        <v>0</v>
      </c>
      <c r="AA19" s="44">
        <f>January!AA19+Feb!AA19+March!AA19+April!AA19+May!AA19+June!AA19+July!AA19+August!AA19+September!AA19+October!AA19+November!AA19+December!AA19</f>
        <v>0</v>
      </c>
      <c r="AB19" s="44">
        <f>January!AB19+Feb!AB19+March!AB19+April!AB19+May!AB19+June!AB19+July!AB19+August!AB19+September!AB19+October!AB19+November!AB19+December!AB19</f>
        <v>0</v>
      </c>
      <c r="AD19" s="44">
        <f>January!AD19+Feb!AD19+March!AD19+April!AD19+May!AD19+June!AD19+July!AD19+August!AD19+September!AD19+October!AD19+November!AD19+December!AD19</f>
        <v>0</v>
      </c>
      <c r="AE19" s="44">
        <f>January!AE19+Feb!AE19+March!AE19+April!AE19+May!AE19+June!AE19+July!AE19+August!AE19+September!AE19+October!AE19+November!AE19+December!AE19</f>
        <v>0</v>
      </c>
      <c r="AF19" s="44">
        <f>January!AF19+Feb!AF19+March!AF19+April!AF19+May!AF19+June!AF19+July!AF19+August!AF19+September!AF19+October!AF19+November!AF19+December!AF19</f>
        <v>0</v>
      </c>
      <c r="AH19" s="44">
        <f>January!AH19+Feb!AH19+March!AH19+April!AH19+May!AH19+June!AH19+July!AH19+August!AH19+September!AH19+October!AH19+November!AH19+December!AH19</f>
        <v>24</v>
      </c>
      <c r="AI19" s="44">
        <f>January!AI19+Feb!AI19+March!AI19+April!AI19+May!AI19+June!AI19+July!AI19+August!AI19+September!AI19+October!AI19+November!AI19+December!AI19</f>
        <v>967800</v>
      </c>
      <c r="AJ19" s="44">
        <f>January!AJ19+Feb!AJ19+March!AJ19+April!AJ19+May!AJ19+June!AJ19+July!AJ19+August!AJ19+September!AJ19+October!AJ19+November!AJ19+December!AJ19</f>
        <v>11702.058000000001</v>
      </c>
      <c r="AL19" s="44">
        <f>January!AL19+Feb!AL19+March!AL19+April!AL19+May!AL19+June!AL19+July!AL19+August!AL19+September!AL19+October!AL19+November!AL19+December!AL19</f>
        <v>0</v>
      </c>
      <c r="AM19" s="44">
        <f>January!AM19+Feb!AM19+March!AM19+April!AM19+May!AM19+June!AM19+July!AM19+August!AM19+September!AM19+October!AM19+November!AM19+December!AM19</f>
        <v>0</v>
      </c>
      <c r="AN19" s="44">
        <f>January!AN19+Feb!AN19+March!AN19+April!AN19+May!AN19+June!AN19+July!AN19+August!AN19+September!AN19+October!AN19+November!AN19+December!AN19</f>
        <v>0</v>
      </c>
      <c r="AP19" s="44">
        <f>January!AP19+Feb!AP19+March!AP19+April!AP19+May!AP19+June!AP19+July!AP19+August!AP19+September!AP19+October!AP19+November!AP19+December!AP19</f>
        <v>101</v>
      </c>
      <c r="AQ19" s="44">
        <f>January!AQ19+Feb!AQ19+March!AQ19+April!AQ19+May!AQ19+June!AQ19+July!AQ19+August!AQ19+September!AQ19+October!AQ19+November!AQ19+December!AQ19</f>
        <v>1680000</v>
      </c>
      <c r="AR19" s="44">
        <f>January!AR19+Feb!AR19+March!AR19+April!AR19+May!AR19+June!AR19+July!AR19+August!AR19+September!AR19+October!AR19+November!AR19+December!AR19</f>
        <v>21880.166000000001</v>
      </c>
      <c r="AT19" s="44">
        <f t="shared" si="1"/>
        <v>393</v>
      </c>
      <c r="AU19" s="44">
        <f t="shared" si="2"/>
        <v>12265650</v>
      </c>
      <c r="AV19" s="44">
        <f t="shared" si="3"/>
        <v>150402.3346</v>
      </c>
    </row>
    <row r="20" spans="1:48" x14ac:dyDescent="0.3">
      <c r="A20" s="45"/>
      <c r="B20" s="45" t="s">
        <v>26</v>
      </c>
      <c r="C20" s="45"/>
      <c r="D20" s="45">
        <f>D30*16</f>
        <v>143.84</v>
      </c>
      <c r="F20" s="44">
        <f>January!F20+Feb!F20+March!F20+April!F20+May!F20+June!F20+July!F20+August!F20+September!F20+October!F20+November!F20+December!F20</f>
        <v>0</v>
      </c>
      <c r="G20" s="44">
        <f>January!G20+Feb!G20+March!G20+April!G20+May!G20+June!G20+July!G20+August!G20+September!G20+October!G20+November!G20+December!G20</f>
        <v>0</v>
      </c>
      <c r="H20" s="44">
        <f>January!H20+Feb!H20+March!H20+April!H20+May!H20+June!H20+July!H20+August!H20+September!H20+October!H20+November!H20+December!H20</f>
        <v>0</v>
      </c>
      <c r="J20" s="44">
        <f>January!J20+Feb!J20+March!J20+April!J20+May!J20+June!J20+July!J20+August!J20+September!J20+October!J20+November!J20+December!J20</f>
        <v>0</v>
      </c>
      <c r="K20" s="44">
        <f>January!K20+Feb!K20+March!K20+April!K20+May!K20+June!K20+July!K20+August!K20+September!K20+October!K20+November!K20+December!K20</f>
        <v>0</v>
      </c>
      <c r="L20" s="44">
        <f>January!L20+Feb!L20+March!L20+April!L20+May!L20+June!L20+July!L20+August!L20+September!L20+October!L20+November!L20+December!L20</f>
        <v>0</v>
      </c>
      <c r="N20" s="44">
        <f>January!N20+Feb!N20+March!N20+April!N20+May!N20+June!N20+July!N20+August!N20+September!N20+October!N20+November!N20+December!N20</f>
        <v>12</v>
      </c>
      <c r="O20" s="44">
        <f>January!O20+Feb!O20+March!O20+April!O20+May!O20+June!O20+July!O20+August!O20+September!O20+October!O20+November!O20+December!O20</f>
        <v>225300</v>
      </c>
      <c r="P20" s="44">
        <f>January!P20+Feb!P20+March!P20+April!P20+May!P20+June!P20+July!P20+August!P20+September!P20+October!P20+November!P20+December!P20</f>
        <v>4299.2979999999998</v>
      </c>
      <c r="R20" s="44">
        <f>January!R20+Feb!R20+March!R20+April!R20+May!R20+June!R20+July!R20+August!R20+September!R20+October!R20+November!R20+December!R20</f>
        <v>0</v>
      </c>
      <c r="S20" s="44">
        <f>January!S20+Feb!S20+March!S20+April!S20+May!S20+June!S20+July!S20+August!S20+September!S20+October!S20+November!S20+December!S20</f>
        <v>0</v>
      </c>
      <c r="T20" s="44">
        <f>January!T20+Feb!T20+March!T20+April!T20+May!T20+June!T20+July!T20+August!T20+September!T20+October!T20+November!T20+December!T20</f>
        <v>0</v>
      </c>
      <c r="V20" s="44">
        <f>January!V20+Feb!V20+March!V20+April!V20+May!V20+June!V20+July!V20+August!V20+September!V20+October!V20+November!V20+December!V20</f>
        <v>0</v>
      </c>
      <c r="W20" s="44">
        <f>January!W20+Feb!W20+March!W20+April!W20+May!W20+June!W20+July!W20+August!W20+September!W20+October!W20+November!W20+December!W20</f>
        <v>0</v>
      </c>
      <c r="X20" s="44">
        <f>January!X20+Feb!X20+March!X20+April!X20+May!X20+June!X20+July!X20+August!X20+September!X20+October!X20+November!X20+December!X20</f>
        <v>0</v>
      </c>
      <c r="Z20" s="44">
        <f>January!Z20+Feb!Z20+March!Z20+April!Z20+May!Z20+June!Z20+July!Z20+August!Z20+September!Z20+October!Z20+November!Z20+December!Z20</f>
        <v>0</v>
      </c>
      <c r="AA20" s="44">
        <f>January!AA20+Feb!AA20+March!AA20+April!AA20+May!AA20+June!AA20+July!AA20+August!AA20+September!AA20+October!AA20+November!AA20+December!AA20</f>
        <v>0</v>
      </c>
      <c r="AB20" s="44">
        <f>January!AB20+Feb!AB20+March!AB20+April!AB20+May!AB20+June!AB20+July!AB20+August!AB20+September!AB20+October!AB20+November!AB20+December!AB20</f>
        <v>0</v>
      </c>
      <c r="AD20" s="44">
        <f>January!AD20+Feb!AD20+March!AD20+April!AD20+May!AD20+June!AD20+July!AD20+August!AD20+September!AD20+October!AD20+November!AD20+December!AD20</f>
        <v>0</v>
      </c>
      <c r="AE20" s="44">
        <f>January!AE20+Feb!AE20+March!AE20+April!AE20+May!AE20+June!AE20+July!AE20+August!AE20+September!AE20+October!AE20+November!AE20+December!AE20</f>
        <v>0</v>
      </c>
      <c r="AF20" s="44">
        <f>January!AF20+Feb!AF20+March!AF20+April!AF20+May!AF20+June!AF20+July!AF20+August!AF20+September!AF20+October!AF20+November!AF20+December!AF20</f>
        <v>0</v>
      </c>
      <c r="AH20" s="44">
        <f>January!AH20+Feb!AH20+March!AH20+April!AH20+May!AH20+June!AH20+July!AH20+August!AH20+September!AH20+October!AH20+November!AH20+December!AH20</f>
        <v>0</v>
      </c>
      <c r="AI20" s="44">
        <f>January!AI20+Feb!AI20+March!AI20+April!AI20+May!AI20+June!AI20+July!AI20+August!AI20+September!AI20+October!AI20+November!AI20+December!AI20</f>
        <v>0</v>
      </c>
      <c r="AJ20" s="44">
        <f>January!AJ20+Feb!AJ20+March!AJ20+April!AJ20+May!AJ20+June!AJ20+July!AJ20+August!AJ20+September!AJ20+October!AJ20+November!AJ20+December!AJ20</f>
        <v>0</v>
      </c>
      <c r="AL20" s="44">
        <f>January!AL20+Feb!AL20+March!AL20+April!AL20+May!AL20+June!AL20+July!AL20+August!AL20+September!AL20+October!AL20+November!AL20+December!AL20</f>
        <v>0</v>
      </c>
      <c r="AM20" s="44">
        <f>January!AM20+Feb!AM20+March!AM20+April!AM20+May!AM20+June!AM20+July!AM20+August!AM20+September!AM20+October!AM20+November!AM20+December!AM20</f>
        <v>0</v>
      </c>
      <c r="AN20" s="44">
        <f>January!AN20+Feb!AN20+March!AN20+April!AN20+May!AN20+June!AN20+July!AN20+August!AN20+September!AN20+October!AN20+November!AN20+December!AN20</f>
        <v>0</v>
      </c>
      <c r="AP20" s="44">
        <f>January!AP20+Feb!AP20+March!AP20+April!AP20+May!AP20+June!AP20+July!AP20+August!AP20+September!AP20+October!AP20+November!AP20+December!AP20</f>
        <v>0</v>
      </c>
      <c r="AQ20" s="44">
        <f>January!AQ20+Feb!AQ20+March!AQ20+April!AQ20+May!AQ20+June!AQ20+July!AQ20+August!AQ20+September!AQ20+October!AQ20+November!AQ20+December!AQ20</f>
        <v>0</v>
      </c>
      <c r="AR20" s="44">
        <f>January!AR20+Feb!AR20+March!AR20+April!AR20+May!AR20+June!AR20+July!AR20+August!AR20+September!AR20+October!AR20+November!AR20+December!AR20</f>
        <v>0</v>
      </c>
      <c r="AT20" s="44">
        <f t="shared" si="1"/>
        <v>12</v>
      </c>
      <c r="AU20" s="44">
        <f t="shared" si="2"/>
        <v>225300</v>
      </c>
      <c r="AV20" s="44">
        <f t="shared" si="3"/>
        <v>4299.2979999999998</v>
      </c>
    </row>
    <row r="21" spans="1:48" x14ac:dyDescent="0.3">
      <c r="A21" s="45"/>
      <c r="B21" s="45" t="s">
        <v>14</v>
      </c>
      <c r="C21" s="45"/>
      <c r="D21" s="45">
        <v>26.07</v>
      </c>
      <c r="F21" s="44">
        <f>January!F21+Feb!F21+March!F21+April!F21+May!F21+June!F21+July!F21+August!F21+September!F21+October!F21+November!F21+December!F21</f>
        <v>48</v>
      </c>
      <c r="G21" s="44">
        <f>January!G21+Feb!G21+March!G21+April!G21+May!G21+June!G21+July!G21+August!G21+September!G21+October!G21+November!G21+December!G21</f>
        <v>4995170</v>
      </c>
      <c r="H21" s="44">
        <f>January!H21+Feb!H21+March!H21+April!H21+May!H21+June!H21+July!H21+August!H21+September!H21+October!H21+November!H21+December!H21</f>
        <v>58289.156799999997</v>
      </c>
      <c r="J21" s="44">
        <f>January!J21+Feb!J21+March!J21+April!J21+May!J21+June!J21+July!J21+August!J21+September!J21+October!J21+November!J21+December!J21</f>
        <v>12</v>
      </c>
      <c r="K21" s="44">
        <f>January!K21+Feb!K21+March!K21+April!K21+May!K21+June!K21+July!K21+August!K21+September!K21+October!K21+November!K21+December!K21</f>
        <v>189180</v>
      </c>
      <c r="L21" s="44">
        <f>January!L21+Feb!L21+March!L21+April!L21+May!L21+June!L21+July!L21+August!L21+September!L21+October!L21+November!L21+December!L21</f>
        <v>2472.0225999999998</v>
      </c>
      <c r="N21" s="44">
        <f>January!N21+Feb!N21+March!N21+April!N21+May!N21+June!N21+July!N21+August!N21+September!N21+October!N21+November!N21+December!N21</f>
        <v>63</v>
      </c>
      <c r="O21" s="44">
        <f>January!O21+Feb!O21+March!O21+April!O21+May!O21+June!O21+July!O21+August!O21+September!O21+October!O21+November!O21+December!O21</f>
        <v>785550</v>
      </c>
      <c r="P21" s="44">
        <f>January!P21+Feb!P21+March!P21+April!P21+May!P21+June!P21+July!P21+August!P21+September!P21+October!P21+November!P21+December!P21</f>
        <v>10598.589600000003</v>
      </c>
      <c r="R21" s="44">
        <f>January!R21+Feb!R21+March!R21+April!R21+May!R21+June!R21+July!R21+August!R21+September!R21+October!R21+November!R21+December!R21</f>
        <v>24</v>
      </c>
      <c r="S21" s="44">
        <f>January!S21+Feb!S21+March!S21+April!S21+May!S21+June!S21+July!S21+August!S21+September!S21+October!S21+November!S21+December!S21</f>
        <v>1229510</v>
      </c>
      <c r="T21" s="44">
        <f>January!T21+Feb!T21+March!T21+April!T21+May!T21+June!T21+July!T21+August!T21+September!T21+October!T21+November!T21+December!T21</f>
        <v>14486.060000000001</v>
      </c>
      <c r="V21" s="44">
        <f>January!V21+Feb!V21+March!V21+April!V21+May!V21+June!V21+July!V21+August!V21+September!V21+October!V21+November!V21+December!V21</f>
        <v>12</v>
      </c>
      <c r="W21" s="44">
        <f>January!W21+Feb!W21+March!W21+April!W21+May!W21+June!W21+July!W21+August!W21+September!W21+October!W21+November!W21+December!W21</f>
        <v>1610</v>
      </c>
      <c r="X21" s="44">
        <f>January!X21+Feb!X21+March!X21+April!X21+May!X21+June!X21+July!X21+August!X21+September!X21+October!X21+November!X21+December!X21</f>
        <v>331.31940000000003</v>
      </c>
      <c r="Z21" s="44">
        <f>January!Z21+Feb!Z21+March!Z21+April!Z21+May!Z21+June!Z21+July!Z21+August!Z21+September!Z21+October!Z21+November!Z21+December!Z21</f>
        <v>24</v>
      </c>
      <c r="AA21" s="44">
        <f>January!AA21+Feb!AA21+March!AA21+April!AA21+May!AA21+June!AA21+July!AA21+August!AA21+September!AA21+October!AA21+November!AA21+December!AA21</f>
        <v>97720</v>
      </c>
      <c r="AB21" s="44">
        <f>January!AB21+Feb!AB21+March!AB21+April!AB21+May!AB21+June!AB21+July!AB21+August!AB21+September!AB21+October!AB21+November!AB21+December!AB21</f>
        <v>1719.9078000000002</v>
      </c>
      <c r="AD21" s="44">
        <f>January!AD21+Feb!AD21+March!AD21+April!AD21+May!AD21+June!AD21+July!AD21+August!AD21+September!AD21+October!AD21+November!AD21+December!AD21</f>
        <v>0</v>
      </c>
      <c r="AE21" s="44">
        <f>January!AE21+Feb!AE21+March!AE21+April!AE21+May!AE21+June!AE21+July!AE21+August!AE21+September!AE21+October!AE21+November!AE21+December!AE21</f>
        <v>0</v>
      </c>
      <c r="AF21" s="44">
        <f>January!AF21+Feb!AF21+March!AF21+April!AF21+May!AF21+June!AF21+July!AF21+August!AF21+September!AF21+October!AF21+November!AF21+December!AF21</f>
        <v>0</v>
      </c>
      <c r="AH21" s="44">
        <f>January!AH21+Feb!AH21+March!AH21+April!AH21+May!AH21+June!AH21+July!AH21+August!AH21+September!AH21+October!AH21+November!AH21+December!AH21</f>
        <v>48</v>
      </c>
      <c r="AI21" s="44">
        <f>January!AI21+Feb!AI21+March!AI21+April!AI21+May!AI21+June!AI21+July!AI21+August!AI21+September!AI21+October!AI21+November!AI21+December!AI21</f>
        <v>1463960</v>
      </c>
      <c r="AJ21" s="44">
        <f>January!AJ21+Feb!AJ21+March!AJ21+April!AJ21+May!AJ21+June!AJ21+July!AJ21+August!AJ21+September!AJ21+October!AJ21+November!AJ21+December!AJ21</f>
        <v>17947.6682</v>
      </c>
      <c r="AL21" s="44">
        <f>January!AL21+Feb!AL21+March!AL21+April!AL21+May!AL21+June!AL21+July!AL21+August!AL21+September!AL21+October!AL21+November!AL21+December!AL21</f>
        <v>0</v>
      </c>
      <c r="AM21" s="44">
        <f>January!AM21+Feb!AM21+March!AM21+April!AM21+May!AM21+June!AM21+July!AM21+August!AM21+September!AM21+October!AM21+November!AM21+December!AM21</f>
        <v>0</v>
      </c>
      <c r="AN21" s="44">
        <f>January!AN21+Feb!AN21+March!AN21+April!AN21+May!AN21+June!AN21+July!AN21+August!AN21+September!AN21+October!AN21+November!AN21+December!AN21</f>
        <v>0</v>
      </c>
      <c r="AP21" s="44">
        <f>January!AP21+Feb!AP21+March!AP21+April!AP21+May!AP21+June!AP21+July!AP21+August!AP21+September!AP21+October!AP21+November!AP21+December!AP21</f>
        <v>23</v>
      </c>
      <c r="AQ21" s="44">
        <f>January!AQ21+Feb!AQ21+March!AQ21+April!AQ21+May!AQ21+June!AQ21+July!AQ21+August!AQ21+September!AQ21+October!AQ21+November!AQ21+December!AQ21</f>
        <v>665210</v>
      </c>
      <c r="AR21" s="44">
        <f>January!AR21+Feb!AR21+March!AR21+April!AR21+May!AR21+June!AR21+July!AR21+August!AR21+September!AR21+October!AR21+November!AR21+December!AR21</f>
        <v>8209.5987999999998</v>
      </c>
      <c r="AT21" s="44">
        <f t="shared" si="1"/>
        <v>254</v>
      </c>
      <c r="AU21" s="44">
        <f t="shared" si="2"/>
        <v>9427910</v>
      </c>
      <c r="AV21" s="44">
        <f t="shared" si="3"/>
        <v>114054.32319999998</v>
      </c>
    </row>
    <row r="22" spans="1:48" x14ac:dyDescent="0.3">
      <c r="A22" s="45"/>
      <c r="B22" s="45" t="s">
        <v>15</v>
      </c>
      <c r="C22" s="45"/>
      <c r="D22" s="45">
        <f>D19*68</f>
        <v>1772.76</v>
      </c>
      <c r="F22" s="44">
        <f>January!F22+Feb!F22+March!F22+April!F22+May!F22+June!F22+July!F22+August!F22+September!F22+October!F22+November!F22+December!F22</f>
        <v>12</v>
      </c>
      <c r="G22" s="44">
        <f>January!G22+Feb!G22+March!G22+April!G22+May!G22+June!G22+July!G22+August!G22+September!G22+October!G22+November!G22+December!G22</f>
        <v>2047200</v>
      </c>
      <c r="H22" s="44">
        <f>January!H22+Feb!H22+March!H22+April!H22+May!H22+June!H22+July!H22+August!H22+September!H22+October!H22+November!H22+December!H22</f>
        <v>44667.209600000002</v>
      </c>
      <c r="J22" s="44">
        <f>January!J22+Feb!J22+March!J22+April!J22+May!J22+June!J22+July!J22+August!J22+September!J22+October!J22+November!J22+December!J22</f>
        <v>0</v>
      </c>
      <c r="K22" s="44">
        <f>January!K22+Feb!K22+March!K22+April!K22+May!K22+June!K22+July!K22+August!K22+September!K22+October!K22+November!K22+December!K22</f>
        <v>0</v>
      </c>
      <c r="L22" s="44">
        <f>January!L22+Feb!L22+March!L22+April!L22+May!L22+June!L22+July!L22+August!L22+September!L22+October!L22+November!L22+December!L22</f>
        <v>0</v>
      </c>
      <c r="N22" s="44">
        <f>January!N22+Feb!N22+March!N22+April!N22+May!N22+June!N22+July!N22+August!N22+September!N22+October!N22+November!N22+December!N22</f>
        <v>0</v>
      </c>
      <c r="O22" s="44">
        <f>January!O22+Feb!O22+March!O22+April!O22+May!O22+June!O22+July!O22+August!O22+September!O22+October!O22+November!O22+December!O22</f>
        <v>0</v>
      </c>
      <c r="P22" s="44">
        <f>January!P22+Feb!P22+March!P22+April!P22+May!P22+June!P22+July!P22+August!P22+September!P22+October!P22+November!P22+December!P22</f>
        <v>0</v>
      </c>
      <c r="R22" s="44">
        <f>January!R22+Feb!R22+March!R22+April!R22+May!R22+June!R22+July!R22+August!R22+September!R22+October!R22+November!R22+December!R22</f>
        <v>0</v>
      </c>
      <c r="S22" s="44">
        <f>January!S22+Feb!S22+March!S22+April!S22+May!S22+June!S22+July!S22+August!S22+September!S22+October!S22+November!S22+December!S22</f>
        <v>0</v>
      </c>
      <c r="T22" s="44">
        <f>January!T22+Feb!T22+March!T22+April!T22+May!T22+June!T22+July!T22+August!T22+September!T22+October!T22+November!T22+December!T22</f>
        <v>0</v>
      </c>
      <c r="V22" s="44">
        <f>January!V22+Feb!V22+March!V22+April!V22+May!V22+June!V22+July!V22+August!V22+September!V22+October!V22+November!V22+December!V22</f>
        <v>0</v>
      </c>
      <c r="W22" s="44">
        <f>January!W22+Feb!W22+March!W22+April!W22+May!W22+June!W22+July!W22+August!W22+September!W22+October!W22+November!W22+December!W22</f>
        <v>0</v>
      </c>
      <c r="X22" s="44">
        <f>January!X22+Feb!X22+March!X22+April!X22+May!X22+June!X22+July!X22+August!X22+September!X22+October!X22+November!X22+December!X22</f>
        <v>0</v>
      </c>
      <c r="Z22" s="44">
        <f>January!Z22+Feb!Z22+March!Z22+April!Z22+May!Z22+June!Z22+July!Z22+August!Z22+September!Z22+October!Z22+November!Z22+December!Z22</f>
        <v>0</v>
      </c>
      <c r="AA22" s="44">
        <f>January!AA22+Feb!AA22+March!AA22+April!AA22+May!AA22+June!AA22+July!AA22+August!AA22+September!AA22+October!AA22+November!AA22+December!AA22</f>
        <v>0</v>
      </c>
      <c r="AB22" s="44">
        <f>January!AB22+Feb!AB22+March!AB22+April!AB22+May!AB22+June!AB22+July!AB22+August!AB22+September!AB22+October!AB22+November!AB22+December!AB22</f>
        <v>0</v>
      </c>
      <c r="AD22" s="44">
        <f>January!AD22+Feb!AD22+March!AD22+April!AD22+May!AD22+June!AD22+July!AD22+August!AD22+September!AD22+October!AD22+November!AD22+December!AD22</f>
        <v>0</v>
      </c>
      <c r="AE22" s="44">
        <f>January!AE22+Feb!AE22+March!AE22+April!AE22+May!AE22+June!AE22+July!AE22+August!AE22+September!AE22+October!AE22+November!AE22+December!AE22</f>
        <v>0</v>
      </c>
      <c r="AF22" s="44">
        <f>January!AF22+Feb!AF22+March!AF22+April!AF22+May!AF22+June!AF22+July!AF22+August!AF22+September!AF22+October!AF22+November!AF22+December!AF22</f>
        <v>0</v>
      </c>
      <c r="AH22" s="44">
        <f>January!AH22+Feb!AH22+March!AH22+April!AH22+May!AH22+June!AH22+July!AH22+August!AH22+September!AH22+October!AH22+November!AH22+December!AH22</f>
        <v>0</v>
      </c>
      <c r="AI22" s="44">
        <f>January!AI22+Feb!AI22+March!AI22+April!AI22+May!AI22+June!AI22+July!AI22+August!AI22+September!AI22+October!AI22+November!AI22+December!AI22</f>
        <v>0</v>
      </c>
      <c r="AJ22" s="44">
        <f>January!AJ22+Feb!AJ22+March!AJ22+April!AJ22+May!AJ22+June!AJ22+July!AJ22+August!AJ22+September!AJ22+October!AJ22+November!AJ22+December!AJ22</f>
        <v>0</v>
      </c>
      <c r="AL22" s="44">
        <f>January!AL22+Feb!AL22+March!AL22+April!AL22+May!AL22+June!AL22+July!AL22+August!AL22+September!AL22+October!AL22+November!AL22+December!AL22</f>
        <v>0</v>
      </c>
      <c r="AM22" s="44">
        <f>January!AM22+Feb!AM22+March!AM22+April!AM22+May!AM22+June!AM22+July!AM22+August!AM22+September!AM22+October!AM22+November!AM22+December!AM22</f>
        <v>0</v>
      </c>
      <c r="AN22" s="44">
        <f>January!AN22+Feb!AN22+March!AN22+April!AN22+May!AN22+June!AN22+July!AN22+August!AN22+September!AN22+October!AN22+November!AN22+December!AN22</f>
        <v>0</v>
      </c>
      <c r="AP22" s="44">
        <f>January!AP22+Feb!AP22+March!AP22+April!AP22+May!AP22+June!AP22+July!AP22+August!AP22+September!AP22+October!AP22+November!AP22+December!AP22</f>
        <v>0</v>
      </c>
      <c r="AQ22" s="44">
        <f>January!AQ22+Feb!AQ22+March!AQ22+April!AQ22+May!AQ22+June!AQ22+July!AQ22+August!AQ22+September!AQ22+October!AQ22+November!AQ22+December!AQ22</f>
        <v>0</v>
      </c>
      <c r="AR22" s="44">
        <f>January!AR22+Feb!AR22+March!AR22+April!AR22+May!AR22+June!AR22+July!AR22+August!AR22+September!AR22+October!AR22+November!AR22+December!AR22</f>
        <v>0</v>
      </c>
      <c r="AT22" s="44">
        <f t="shared" si="1"/>
        <v>12</v>
      </c>
      <c r="AU22" s="44">
        <f t="shared" si="2"/>
        <v>2047200</v>
      </c>
      <c r="AV22" s="44">
        <f t="shared" si="3"/>
        <v>44667.209600000002</v>
      </c>
    </row>
    <row r="23" spans="1:48" x14ac:dyDescent="0.3">
      <c r="A23" s="45"/>
      <c r="B23" s="45"/>
      <c r="C23" s="45"/>
      <c r="D23" s="45"/>
    </row>
    <row r="24" spans="1:48" x14ac:dyDescent="0.3">
      <c r="A24" s="45"/>
      <c r="B24" s="45"/>
      <c r="C24" s="45"/>
      <c r="D24" s="45"/>
    </row>
    <row r="25" spans="1:48" x14ac:dyDescent="0.3">
      <c r="A25" s="45"/>
      <c r="B25" s="45" t="s">
        <v>27</v>
      </c>
      <c r="C25" s="45"/>
      <c r="D25" s="45">
        <v>98.89</v>
      </c>
      <c r="F25" s="44">
        <f>January!F25+Feb!F25+March!F25+April!F25+May!F25+June!F25+July!F25+August!F25+September!F25+October!F25+November!F25+December!F25</f>
        <v>0</v>
      </c>
      <c r="G25" s="44">
        <f>January!G25+Feb!G25+March!G25+April!G25+May!G25+June!G25+July!G25+August!G25+September!G25+October!G25+November!G25+December!G25</f>
        <v>0</v>
      </c>
      <c r="H25" s="44">
        <f>January!H25+Feb!H25+March!H25+April!H25+May!H25+June!H25+July!H25+August!H25+September!H25+October!H25+November!H25+December!H25</f>
        <v>0</v>
      </c>
      <c r="J25" s="44">
        <f>January!J25+Feb!J25+March!J25+April!J25+May!J25+June!J25+July!J25+August!J25+September!J25+October!J25+November!J25+December!J25</f>
        <v>0</v>
      </c>
      <c r="K25" s="44">
        <f>January!K25+Feb!K25+March!K25+April!K25+May!K25+June!K25+July!K25+August!K25+September!K25+October!K25+November!K25+December!K25</f>
        <v>0</v>
      </c>
      <c r="L25" s="44">
        <f>January!L25+Feb!L25+March!L25+April!L25+May!L25+June!L25+July!L25+August!L25+September!L25+October!L25+November!L25+December!L25</f>
        <v>0</v>
      </c>
      <c r="N25" s="44">
        <f>January!N25+Feb!N25+March!N25+April!N25+May!N25+June!N25+July!N25+August!N25+September!N25+October!N25+November!N25+December!N25</f>
        <v>24</v>
      </c>
      <c r="O25" s="44">
        <f>January!O25+Feb!O25+March!O25+April!O25+May!O25+June!O25+July!O25+August!O25+September!O25+October!O25+November!O25+December!O25</f>
        <v>2392500</v>
      </c>
      <c r="P25" s="44">
        <f>January!P25+Feb!P25+March!P25+April!P25+May!P25+June!P25+July!P25+August!P25+September!P25+October!P25+November!P25+December!P25</f>
        <v>29723.864000000005</v>
      </c>
      <c r="R25" s="44">
        <f>January!R25+Feb!R25+March!R25+April!R25+May!R25+June!R25+July!R25+August!R25+September!R25+October!R25+November!R25+December!R25</f>
        <v>12</v>
      </c>
      <c r="S25" s="44">
        <f>January!S25+Feb!S25+March!S25+April!S25+May!S25+June!S25+July!S25+August!S25+September!S25+October!S25+November!S25+December!S25</f>
        <v>18240</v>
      </c>
      <c r="T25" s="44">
        <f>January!T25+Feb!T25+March!T25+April!T25+May!T25+June!T25+July!T25+August!T25+September!T25+October!T25+November!T25+December!T25</f>
        <v>1395.3952000000002</v>
      </c>
      <c r="V25" s="44">
        <f>January!V25+Feb!V25+March!V25+April!V25+May!V25+June!V25+July!V25+August!V25+September!V25+October!V25+November!V25+December!V25</f>
        <v>12</v>
      </c>
      <c r="W25" s="44">
        <f>January!W25+Feb!W25+March!W25+April!W25+May!W25+June!W25+July!W25+August!W25+September!W25+October!W25+November!W25+December!W25</f>
        <v>578200</v>
      </c>
      <c r="X25" s="44">
        <f>January!X25+Feb!X25+March!X25+April!X25+May!X25+June!X25+July!X25+August!X25+September!X25+October!X25+November!X25+December!X25</f>
        <v>7794.155999999999</v>
      </c>
      <c r="Z25" s="44">
        <f>January!Z25+Feb!Z25+March!Z25+April!Z25+May!Z25+June!Z25+July!Z25+August!Z25+September!Z25+October!Z25+November!Z25+December!Z25</f>
        <v>0</v>
      </c>
      <c r="AA25" s="44">
        <f>January!AA25+Feb!AA25+March!AA25+April!AA25+May!AA25+June!AA25+July!AA25+August!AA25+September!AA25+October!AA25+November!AA25+December!AA25</f>
        <v>0</v>
      </c>
      <c r="AB25" s="44">
        <f>January!AB25+Feb!AB25+March!AB25+April!AB25+May!AB25+June!AB25+July!AB25+August!AB25+September!AB25+October!AB25+November!AB25+December!AB25</f>
        <v>0</v>
      </c>
      <c r="AD25" s="44">
        <f>January!AD25+Feb!AD25+March!AD25+April!AD25+May!AD25+June!AD25+July!AD25+August!AD25+September!AD25+October!AD25+November!AD25+December!AD25</f>
        <v>0</v>
      </c>
      <c r="AE25" s="44">
        <f>January!AE25+Feb!AE25+March!AE25+April!AE25+May!AE25+June!AE25+July!AE25+August!AE25+September!AE25+October!AE25+November!AE25+December!AE25</f>
        <v>0</v>
      </c>
      <c r="AF25" s="44">
        <f>January!AF25+Feb!AF25+March!AF25+April!AF25+May!AF25+June!AF25+July!AF25+August!AF25+September!AF25+October!AF25+November!AF25+December!AF25</f>
        <v>0</v>
      </c>
      <c r="AH25" s="44">
        <f>January!AH25+Feb!AH25+March!AH25+April!AH25+May!AH25+June!AH25+July!AH25+August!AH25+September!AH25+October!AH25+November!AH25+December!AH25</f>
        <v>0</v>
      </c>
      <c r="AI25" s="44">
        <f>January!AI25+Feb!AI25+March!AI25+April!AI25+May!AI25+June!AI25+July!AI25+August!AI25+September!AI25+October!AI25+November!AI25+December!AI25</f>
        <v>0</v>
      </c>
      <c r="AJ25" s="44">
        <f>January!AJ25+Feb!AJ25+March!AJ25+April!AJ25+May!AJ25+June!AJ25+July!AJ25+August!AJ25+September!AJ25+October!AJ25+November!AJ25+December!AJ25</f>
        <v>0</v>
      </c>
      <c r="AL25" s="44">
        <f>January!AL25+Feb!AL25+March!AL25+April!AL25+May!AL25+June!AL25+July!AL25+August!AL25+September!AL25+October!AL25+November!AL25+December!AL25</f>
        <v>0</v>
      </c>
      <c r="AM25" s="44">
        <f>January!AM25+Feb!AM25+March!AM25+April!AM25+May!AM25+June!AM25+July!AM25+August!AM25+September!AM25+October!AM25+November!AM25+December!AM25</f>
        <v>0</v>
      </c>
      <c r="AN25" s="44">
        <f>January!AN25+Feb!AN25+March!AN25+April!AN25+May!AN25+June!AN25+July!AN25+August!AN25+September!AN25+October!AN25+November!AN25+December!AN25</f>
        <v>0</v>
      </c>
      <c r="AP25" s="44">
        <f>January!AP25+Feb!AP25+March!AP25+April!AP25+May!AP25+June!AP25+July!AP25+August!AP25+September!AP25+October!AP25+November!AP25+December!AP25</f>
        <v>0</v>
      </c>
      <c r="AQ25" s="44">
        <f>January!AQ25+Feb!AQ25+March!AQ25+April!AQ25+May!AQ25+June!AQ25+July!AQ25+August!AQ25+September!AQ25+October!AQ25+November!AQ25+December!AQ25</f>
        <v>0</v>
      </c>
      <c r="AR25" s="44">
        <f>January!AR25+Feb!AR25+March!AR25+April!AR25+May!AR25+June!AR25+July!AR25+August!AR25+September!AR25+October!AR25+November!AR25+December!AR25</f>
        <v>0</v>
      </c>
      <c r="AT25" s="44">
        <f t="shared" si="1"/>
        <v>48</v>
      </c>
      <c r="AU25" s="44">
        <f t="shared" si="2"/>
        <v>2988940</v>
      </c>
      <c r="AV25" s="44">
        <f t="shared" si="3"/>
        <v>38913.415200000003</v>
      </c>
    </row>
    <row r="26" spans="1:48" x14ac:dyDescent="0.3">
      <c r="A26" s="45"/>
      <c r="B26" s="45" t="s">
        <v>16</v>
      </c>
      <c r="C26" s="45"/>
      <c r="D26" s="45">
        <v>98.89</v>
      </c>
      <c r="F26" s="44">
        <f>January!F26+Feb!F26+March!F26+April!F26+May!F26+June!F26+July!F26+August!F26+September!F26+October!F26+November!F26+December!F26</f>
        <v>12</v>
      </c>
      <c r="G26" s="44">
        <f>January!G26+Feb!G26+March!G26+April!G26+May!G26+June!G26+July!G26+August!G26+September!G26+October!G26+November!G26+December!G26</f>
        <v>847370</v>
      </c>
      <c r="H26" s="44">
        <f>January!H26+Feb!H26+March!H26+April!H26+May!H26+June!H26+July!H26+August!H26+September!H26+October!H26+November!H26+December!H26</f>
        <v>10867.812400000001</v>
      </c>
      <c r="J26" s="44">
        <f>January!J26+Feb!J26+March!J26+April!J26+May!J26+June!J26+July!J26+August!J26+September!J26+October!J26+November!J26+December!J26</f>
        <v>12</v>
      </c>
      <c r="K26" s="44">
        <f>January!K26+Feb!K26+March!K26+April!K26+May!K26+June!K26+July!K26+August!K26+September!K26+October!K26+November!K26+December!K26</f>
        <v>68290</v>
      </c>
      <c r="L26" s="44">
        <f>January!L26+Feb!L26+March!L26+April!L26+May!L26+June!L26+July!L26+August!L26+September!L26+October!L26+November!L26+December!L26</f>
        <v>1963.4649999999999</v>
      </c>
      <c r="N26" s="44">
        <f>January!N26+Feb!N26+March!N26+April!N26+May!N26+June!N26+July!N26+August!N26+September!N26+October!N26+November!N26+December!N26</f>
        <v>0</v>
      </c>
      <c r="O26" s="44">
        <f>January!O26+Feb!O26+March!O26+April!O26+May!O26+June!O26+July!O26+August!O26+September!O26+October!O26+November!O26+December!O26</f>
        <v>0</v>
      </c>
      <c r="P26" s="44">
        <f>January!P26+Feb!P26+March!P26+April!P26+May!P26+June!P26+July!P26+August!P26+September!P26+October!P26+November!P26+December!P26</f>
        <v>0</v>
      </c>
      <c r="R26" s="44">
        <f>January!R26+Feb!R26+March!R26+April!R26+May!R26+June!R26+July!R26+August!R26+September!R26+October!R26+November!R26+December!R26</f>
        <v>12</v>
      </c>
      <c r="S26" s="44">
        <f>January!S26+Feb!S26+March!S26+April!S26+May!S26+June!S26+July!S26+August!S26+September!S26+October!S26+November!S26+December!S26</f>
        <v>829940</v>
      </c>
      <c r="T26" s="44">
        <f>January!T26+Feb!T26+March!T26+April!T26+May!T26+June!T26+July!T26+August!T26+September!T26+October!T26+November!T26+December!T26</f>
        <v>10705.027600000001</v>
      </c>
      <c r="V26" s="44">
        <f>January!V26+Feb!V26+March!V26+April!V26+May!V26+June!V26+July!V26+August!V26+September!V26+October!V26+November!V26+December!V26</f>
        <v>12</v>
      </c>
      <c r="W26" s="44">
        <f>January!W26+Feb!W26+March!W26+April!W26+May!W26+June!W26+July!W26+August!W26+September!W26+October!W26+November!W26+December!W26</f>
        <v>0</v>
      </c>
      <c r="X26" s="44">
        <f>January!X26+Feb!X26+March!X26+April!X26+May!X26+June!X26+July!X26+August!X26+September!X26+October!X26+November!X26+December!X26</f>
        <v>1186.68</v>
      </c>
      <c r="Z26" s="44">
        <f>January!Z26+Feb!Z26+March!Z26+April!Z26+May!Z26+June!Z26+July!Z26+August!Z26+September!Z26+October!Z26+November!Z26+December!Z26</f>
        <v>12</v>
      </c>
      <c r="AA26" s="44">
        <f>January!AA26+Feb!AA26+March!AA26+April!AA26+May!AA26+June!AA26+July!AA26+August!AA26+September!AA26+October!AA26+November!AA26+December!AA26</f>
        <v>1550440</v>
      </c>
      <c r="AB26" s="44">
        <f>January!AB26+Feb!AB26+March!AB26+April!AB26+May!AB26+June!AB26+July!AB26+August!AB26+September!AB26+October!AB26+November!AB26+December!AB26</f>
        <v>18914.769800000002</v>
      </c>
      <c r="AD26" s="44">
        <f>January!AD26+Feb!AD26+March!AD26+April!AD26+May!AD26+June!AD26+July!AD26+August!AD26+September!AD26+October!AD26+November!AD26+December!AD26</f>
        <v>0</v>
      </c>
      <c r="AE26" s="44">
        <f>January!AE26+Feb!AE26+March!AE26+April!AE26+May!AE26+June!AE26+July!AE26+August!AE26+September!AE26+October!AE26+November!AE26+December!AE26</f>
        <v>0</v>
      </c>
      <c r="AF26" s="44">
        <f>January!AF26+Feb!AF26+March!AF26+April!AF26+May!AF26+June!AF26+July!AF26+August!AF26+September!AF26+October!AF26+November!AF26+December!AF26</f>
        <v>0</v>
      </c>
      <c r="AH26" s="44">
        <f>January!AH26+Feb!AH26+March!AH26+April!AH26+May!AH26+June!AH26+July!AH26+August!AH26+September!AH26+October!AH26+November!AH26+December!AH26</f>
        <v>0</v>
      </c>
      <c r="AI26" s="44">
        <f>January!AI26+Feb!AI26+March!AI26+April!AI26+May!AI26+June!AI26+July!AI26+August!AI26+September!AI26+October!AI26+November!AI26+December!AI26</f>
        <v>0</v>
      </c>
      <c r="AJ26" s="44">
        <f>January!AJ26+Feb!AJ26+March!AJ26+April!AJ26+May!AJ26+June!AJ26+July!AJ26+August!AJ26+September!AJ26+October!AJ26+November!AJ26+December!AJ26</f>
        <v>0</v>
      </c>
      <c r="AL26" s="44">
        <f>January!AL26+Feb!AL26+March!AL26+April!AL26+May!AL26+June!AL26+July!AL26+August!AL26+September!AL26+October!AL26+November!AL26+December!AL26</f>
        <v>0</v>
      </c>
      <c r="AM26" s="44">
        <f>January!AM26+Feb!AM26+March!AM26+April!AM26+May!AM26+June!AM26+July!AM26+August!AM26+September!AM26+October!AM26+November!AM26+December!AM26</f>
        <v>0</v>
      </c>
      <c r="AN26" s="44">
        <f>January!AN26+Feb!AN26+March!AN26+April!AN26+May!AN26+June!AN26+July!AN26+August!AN26+September!AN26+October!AN26+November!AN26+December!AN26</f>
        <v>0</v>
      </c>
      <c r="AP26" s="44">
        <f>January!AP26+Feb!AP26+March!AP26+April!AP26+May!AP26+June!AP26+July!AP26+August!AP26+September!AP26+October!AP26+November!AP26+December!AP26</f>
        <v>0</v>
      </c>
      <c r="AQ26" s="44">
        <f>January!AQ26+Feb!AQ26+March!AQ26+April!AQ26+May!AQ26+June!AQ26+July!AQ26+August!AQ26+September!AQ26+October!AQ26+November!AQ26+December!AQ26</f>
        <v>0</v>
      </c>
      <c r="AR26" s="44">
        <f>January!AR26+Feb!AR26+March!AR26+April!AR26+May!AR26+June!AR26+July!AR26+August!AR26+September!AR26+October!AR26+November!AR26+December!AR26</f>
        <v>0</v>
      </c>
      <c r="AT26" s="44">
        <f t="shared" si="1"/>
        <v>60</v>
      </c>
      <c r="AU26" s="44">
        <f t="shared" si="2"/>
        <v>3296040</v>
      </c>
      <c r="AV26" s="44">
        <f t="shared" si="3"/>
        <v>43637.754800000002</v>
      </c>
    </row>
    <row r="27" spans="1:48" x14ac:dyDescent="0.3">
      <c r="A27" s="45"/>
      <c r="B27" s="45"/>
      <c r="C27" s="45"/>
      <c r="D27" s="45"/>
    </row>
    <row r="28" spans="1:48" x14ac:dyDescent="0.3">
      <c r="A28" s="45"/>
      <c r="B28" s="45" t="s">
        <v>44</v>
      </c>
      <c r="C28" s="45"/>
      <c r="D28" s="45">
        <f>D30*6</f>
        <v>53.94</v>
      </c>
      <c r="F28" s="44">
        <f>January!F28+Feb!F28+March!F28+April!F28+May!F28+June!F28+July!F28+August!F28+September!F28+October!F28+November!F28+December!F28</f>
        <v>0</v>
      </c>
      <c r="G28" s="44">
        <f>January!G28+Feb!G28+March!G28+April!G28+May!G28+June!G28+July!G28+August!G28+September!G28+October!G28+November!G28+December!G28</f>
        <v>0</v>
      </c>
      <c r="H28" s="44">
        <f>January!H28+Feb!H28+March!H28+April!H28+May!H28+June!H28+July!H28+August!H28+September!H28+October!H28+November!H28+December!H28</f>
        <v>0</v>
      </c>
      <c r="J28" s="44">
        <f>January!J28+Feb!J28+March!J28+April!J28+May!J28+June!J28+July!J28+August!J28+September!J28+October!J28+November!J28+December!J28</f>
        <v>0</v>
      </c>
      <c r="K28" s="44">
        <f>January!K28+Feb!K28+March!K28+April!K28+May!K28+June!K28+July!K28+August!K28+September!K28+October!K28+November!K28+December!K28</f>
        <v>0</v>
      </c>
      <c r="L28" s="44">
        <f>January!L28+Feb!L28+March!L28+April!L28+May!L28+June!L28+July!L28+August!L28+September!L28+October!L28+November!L28+December!L28</f>
        <v>0</v>
      </c>
      <c r="N28" s="44">
        <f>January!N28+Feb!N28+March!N28+April!N28+May!N28+June!N28+July!N28+August!N28+September!N28+October!N28+November!N28+December!N28</f>
        <v>0</v>
      </c>
      <c r="O28" s="44">
        <f>January!O28+Feb!O28+March!O28+April!O28+May!O28+June!O28+July!O28+August!O28+September!O28+October!O28+November!O28+December!O28</f>
        <v>0</v>
      </c>
      <c r="P28" s="44">
        <f>January!P28+Feb!P28+March!P28+April!P28+May!P28+June!P28+July!P28+August!P28+September!P28+October!P28+November!P28+December!P28</f>
        <v>0</v>
      </c>
      <c r="R28" s="44">
        <f>January!R28+Feb!R28+March!R28+April!R28+May!R28+June!R28+July!R28+August!R28+September!R28+October!R28+November!R28+December!R28</f>
        <v>0</v>
      </c>
      <c r="S28" s="44">
        <f>January!S28+Feb!S28+March!S28+April!S28+May!S28+June!S28+July!S28+August!S28+September!S28+October!S28+November!S28+December!S28</f>
        <v>0</v>
      </c>
      <c r="T28" s="44">
        <f>January!T28+Feb!T28+March!T28+April!T28+May!T28+June!T28+July!T28+August!T28+September!T28+October!T28+November!T28+December!T28</f>
        <v>0</v>
      </c>
      <c r="V28" s="44">
        <f>January!V28+Feb!V28+March!V28+April!V28+May!V28+June!V28+July!V28+August!V28+September!V28+October!V28+November!V28+December!V28</f>
        <v>0</v>
      </c>
      <c r="W28" s="44">
        <f>January!W28+Feb!W28+March!W28+April!W28+May!W28+June!W28+July!W28+August!W28+September!W28+October!W28+November!W28+December!W28</f>
        <v>0</v>
      </c>
      <c r="X28" s="44">
        <f>January!X28+Feb!X28+March!X28+April!X28+May!X28+June!X28+July!X28+August!X28+September!X28+October!X28+November!X28+December!X28</f>
        <v>0</v>
      </c>
      <c r="Z28" s="44">
        <f>January!Z28+Feb!Z28+March!Z28+April!Z28+May!Z28+June!Z28+July!Z28+August!Z28+September!Z28+October!Z28+November!Z28+December!Z28</f>
        <v>0</v>
      </c>
      <c r="AA28" s="44">
        <f>January!AA28+Feb!AA28+March!AA28+April!AA28+May!AA28+June!AA28+July!AA28+August!AA28+September!AA28+October!AA28+November!AA28+December!AA28</f>
        <v>0</v>
      </c>
      <c r="AB28" s="44">
        <f>January!AB28+Feb!AB28+March!AB28+April!AB28+May!AB28+June!AB28+July!AB28+August!AB28+September!AB28+October!AB28+November!AB28+December!AB28</f>
        <v>0</v>
      </c>
      <c r="AD28" s="44">
        <f>January!AD28+Feb!AD28+March!AD28+April!AD28+May!AD28+June!AD28+July!AD28+August!AD28+September!AD28+October!AD28+November!AD28+December!AD28</f>
        <v>0</v>
      </c>
      <c r="AE28" s="44">
        <f>January!AE28+Feb!AE28+March!AE28+April!AE28+May!AE28+June!AE28+July!AE28+August!AE28+September!AE28+October!AE28+November!AE28+December!AE28</f>
        <v>0</v>
      </c>
      <c r="AF28" s="44">
        <f>January!AF28+Feb!AF28+March!AF28+April!AF28+May!AF28+June!AF28+July!AF28+August!AF28+September!AF28+October!AF28+November!AF28+December!AF28</f>
        <v>0</v>
      </c>
      <c r="AH28" s="44">
        <f>January!AH28+Feb!AH28+March!AH28+April!AH28+May!AH28+June!AH28+July!AH28+August!AH28+September!AH28+October!AH28+November!AH28+December!AH28</f>
        <v>12</v>
      </c>
      <c r="AI28" s="44">
        <f>January!AI28+Feb!AI28+March!AI28+April!AI28+May!AI28+June!AI28+July!AI28+August!AI28+September!AI28+October!AI28+November!AI28+December!AI28</f>
        <v>58950</v>
      </c>
      <c r="AJ28" s="44">
        <f>January!AJ28+Feb!AJ28+March!AJ28+April!AJ28+May!AJ28+June!AJ28+July!AJ28+August!AJ28+September!AJ28+October!AJ28+November!AJ28+December!AJ28</f>
        <v>1322.3906000000002</v>
      </c>
      <c r="AL28" s="44">
        <f>January!AL28+Feb!AL28+March!AL28+April!AL28+May!AL28+June!AL28+July!AL28+August!AL28+September!AL28+October!AL28+November!AL28+December!AL28</f>
        <v>0</v>
      </c>
      <c r="AM28" s="44">
        <f>January!AM28+Feb!AM28+March!AM28+April!AM28+May!AM28+June!AM28+July!AM28+August!AM28+September!AM28+October!AM28+November!AM28+December!AM28</f>
        <v>0</v>
      </c>
      <c r="AN28" s="44">
        <f>January!AN28+Feb!AN28+March!AN28+April!AN28+May!AN28+June!AN28+July!AN28+August!AN28+September!AN28+October!AN28+November!AN28+December!AN28</f>
        <v>0</v>
      </c>
      <c r="AP28" s="44">
        <f>January!AP28+Feb!AP28+March!AP28+April!AP28+May!AP28+June!AP28+July!AP28+August!AP28+September!AP28+October!AP28+November!AP28+December!AP28</f>
        <v>0</v>
      </c>
      <c r="AQ28" s="44">
        <f>January!AQ28+Feb!AQ28+March!AQ28+April!AQ28+May!AQ28+June!AQ28+July!AQ28+August!AQ28+September!AQ28+October!AQ28+November!AQ28+December!AQ28</f>
        <v>0</v>
      </c>
      <c r="AR28" s="44">
        <f>January!AR28+Feb!AR28+March!AR28+April!AR28+May!AR28+June!AR28+July!AR28+August!AR28+September!AR28+October!AR28+November!AR28+December!AR28</f>
        <v>0</v>
      </c>
      <c r="AT28" s="44">
        <f t="shared" si="1"/>
        <v>12</v>
      </c>
      <c r="AU28" s="44">
        <f t="shared" si="2"/>
        <v>58950</v>
      </c>
      <c r="AV28" s="44">
        <f t="shared" si="3"/>
        <v>1322.3906000000002</v>
      </c>
    </row>
    <row r="29" spans="1:48" x14ac:dyDescent="0.3">
      <c r="A29" s="45"/>
      <c r="B29" s="45" t="s">
        <v>36</v>
      </c>
      <c r="C29" s="45"/>
      <c r="D29" s="45">
        <f>D30*8</f>
        <v>71.92</v>
      </c>
      <c r="F29" s="44">
        <f>January!F29+Feb!F29+March!F29+April!F29+May!F29+June!F29+July!F29+August!F29+September!F29+October!F29+November!F29+December!F29</f>
        <v>0</v>
      </c>
      <c r="G29" s="44">
        <f>January!G29+Feb!G29+March!G29+April!G29+May!G29+June!G29+July!G29+August!G29+September!G29+October!G29+November!G29+December!G29</f>
        <v>0</v>
      </c>
      <c r="H29" s="44">
        <f>January!H29+Feb!H29+March!H29+April!H29+May!H29+June!H29+July!H29+August!H29+September!H29+October!H29+November!H29+December!H29</f>
        <v>0</v>
      </c>
      <c r="J29" s="44">
        <f>January!J29+Feb!J29+March!J29+April!J29+May!J29+June!J29+July!J29+August!J29+September!J29+October!J29+November!J29+December!J29</f>
        <v>0</v>
      </c>
      <c r="K29" s="44">
        <f>January!K29+Feb!K29+March!K29+April!K29+May!K29+June!K29+July!K29+August!K29+September!K29+October!K29+November!K29+December!K29</f>
        <v>0</v>
      </c>
      <c r="L29" s="44">
        <f>January!L29+Feb!L29+March!L29+April!L29+May!L29+June!L29+July!L29+August!L29+September!L29+October!L29+November!L29+December!L29</f>
        <v>0</v>
      </c>
      <c r="N29" s="44">
        <f>January!N29+Feb!N29+March!N29+April!N29+May!N29+June!N29+July!N29+August!N29+September!N29+October!N29+November!N29+December!N29</f>
        <v>0</v>
      </c>
      <c r="O29" s="44">
        <f>January!O29+Feb!O29+March!O29+April!O29+May!O29+June!O29+July!O29+August!O29+September!O29+October!O29+November!O29+December!O29</f>
        <v>0</v>
      </c>
      <c r="P29" s="44">
        <f>January!P29+Feb!P29+March!P29+April!P29+May!P29+June!P29+July!P29+August!P29+September!P29+October!P29+November!P29+December!P29</f>
        <v>0</v>
      </c>
      <c r="R29" s="44">
        <f>January!R29+Feb!R29+March!R29+April!R29+May!R29+June!R29+July!R29+August!R29+September!R29+October!R29+November!R29+December!R29</f>
        <v>0</v>
      </c>
      <c r="S29" s="44">
        <f>January!S29+Feb!S29+March!S29+April!S29+May!S29+June!S29+July!S29+August!S29+September!S29+October!S29+November!S29+December!S29</f>
        <v>0</v>
      </c>
      <c r="T29" s="44">
        <f>January!T29+Feb!T29+March!T29+April!T29+May!T29+June!T29+July!T29+August!T29+September!T29+October!T29+November!T29+December!T29</f>
        <v>0</v>
      </c>
      <c r="V29" s="44">
        <f>January!V29+Feb!V29+March!V29+April!V29+May!V29+June!V29+July!V29+August!V29+September!V29+October!V29+November!V29+December!V29</f>
        <v>24</v>
      </c>
      <c r="W29" s="44">
        <f>January!W29+Feb!W29+March!W29+April!W29+May!W29+June!W29+July!W29+August!W29+September!W29+October!W29+November!W29+December!W29</f>
        <v>1180900</v>
      </c>
      <c r="X29" s="44">
        <f>January!X29+Feb!X29+March!X29+April!X29+May!X29+June!X29+July!X29+August!X29+September!X29+October!X29+November!X29+December!X29</f>
        <v>15246.758400000002</v>
      </c>
      <c r="Z29" s="44">
        <f>January!Z29+Feb!Z29+March!Z29+April!Z29+May!Z29+June!Z29+July!Z29+August!Z29+September!Z29+October!Z29+November!Z29+December!Z29</f>
        <v>0</v>
      </c>
      <c r="AA29" s="44">
        <f>January!AA29+Feb!AA29+March!AA29+April!AA29+May!AA29+June!AA29+July!AA29+August!AA29+September!AA29+October!AA29+November!AA29+December!AA29</f>
        <v>0</v>
      </c>
      <c r="AB29" s="44">
        <f>January!AB29+Feb!AB29+March!AB29+April!AB29+May!AB29+June!AB29+July!AB29+August!AB29+September!AB29+October!AB29+November!AB29+December!AB29</f>
        <v>0</v>
      </c>
      <c r="AD29" s="44">
        <f>January!AD29+Feb!AD29+March!AD29+April!AD29+May!AD29+June!AD29+July!AD29+August!AD29+September!AD29+October!AD29+November!AD29+December!AD29</f>
        <v>0</v>
      </c>
      <c r="AE29" s="44">
        <f>January!AE29+Feb!AE29+March!AE29+April!AE29+May!AE29+June!AE29+July!AE29+August!AE29+September!AE29+October!AE29+November!AE29+December!AE29</f>
        <v>0</v>
      </c>
      <c r="AF29" s="44">
        <f>January!AF29+Feb!AF29+March!AF29+April!AF29+May!AF29+June!AF29+July!AF29+August!AF29+September!AF29+October!AF29+November!AF29+December!AF29</f>
        <v>0</v>
      </c>
      <c r="AH29" s="44">
        <f>January!AH29+Feb!AH29+March!AH29+April!AH29+May!AH29+June!AH29+July!AH29+August!AH29+September!AH29+October!AH29+November!AH29+December!AH29</f>
        <v>0</v>
      </c>
      <c r="AI29" s="44">
        <f>January!AI29+Feb!AI29+March!AI29+April!AI29+May!AI29+June!AI29+July!AI29+August!AI29+September!AI29+October!AI29+November!AI29+December!AI29</f>
        <v>0</v>
      </c>
      <c r="AJ29" s="44">
        <f>January!AJ29+Feb!AJ29+March!AJ29+April!AJ29+May!AJ29+June!AJ29+July!AJ29+August!AJ29+September!AJ29+October!AJ29+November!AJ29+December!AJ29</f>
        <v>0</v>
      </c>
      <c r="AL29" s="44">
        <f>January!AL29+Feb!AL29+March!AL29+April!AL29+May!AL29+June!AL29+July!AL29+August!AL29+September!AL29+October!AL29+November!AL29+December!AL29</f>
        <v>0</v>
      </c>
      <c r="AM29" s="44">
        <f>January!AM29+Feb!AM29+March!AM29+April!AM29+May!AM29+June!AM29+July!AM29+August!AM29+September!AM29+October!AM29+November!AM29+December!AM29</f>
        <v>0</v>
      </c>
      <c r="AN29" s="44">
        <f>January!AN29+Feb!AN29+March!AN29+April!AN29+May!AN29+June!AN29+July!AN29+August!AN29+September!AN29+October!AN29+November!AN29+December!AN29</f>
        <v>0</v>
      </c>
      <c r="AP29" s="44">
        <f>January!AP29+Feb!AP29+March!AP29+April!AP29+May!AP29+June!AP29+July!AP29+August!AP29+September!AP29+October!AP29+November!AP29+December!AP29</f>
        <v>0</v>
      </c>
      <c r="AQ29" s="44">
        <f>January!AQ29+Feb!AQ29+March!AQ29+April!AQ29+May!AQ29+June!AQ29+July!AQ29+August!AQ29+September!AQ29+October!AQ29+November!AQ29+December!AQ29</f>
        <v>0</v>
      </c>
      <c r="AR29" s="44">
        <f>January!AR29+Feb!AR29+March!AR29+April!AR29+May!AR29+June!AR29+July!AR29+August!AR29+September!AR29+October!AR29+November!AR29+December!AR29</f>
        <v>0</v>
      </c>
      <c r="AT29" s="44">
        <f t="shared" si="1"/>
        <v>24</v>
      </c>
      <c r="AU29" s="44">
        <f t="shared" si="2"/>
        <v>1180900</v>
      </c>
      <c r="AV29" s="44">
        <f t="shared" si="3"/>
        <v>15246.758400000002</v>
      </c>
    </row>
    <row r="30" spans="1:48" x14ac:dyDescent="0.3">
      <c r="A30" s="45"/>
      <c r="B30" s="45" t="s">
        <v>17</v>
      </c>
      <c r="C30" s="45"/>
      <c r="D30" s="45">
        <v>8.99</v>
      </c>
      <c r="F30" s="44">
        <f>January!F30+Feb!F30+March!F30+April!F30+May!F30+June!F30+July!F30+August!F30+September!F30+October!F30+November!F30+December!F30</f>
        <v>45556</v>
      </c>
      <c r="G30" s="44">
        <f>January!G30+Feb!G30+March!G30+April!G30+May!G30+June!G30+July!G30+August!G30+September!G30+October!G30+November!G30+December!G30</f>
        <v>145891040</v>
      </c>
      <c r="H30" s="44">
        <f>January!H30+Feb!H30+March!H30+April!H30+May!H30+June!H30+July!H30+August!H30+September!H30+October!H30+November!H30+December!H30</f>
        <v>2076286.6706000003</v>
      </c>
      <c r="I30" s="44">
        <f>G30/F30</f>
        <v>3202.4550004390203</v>
      </c>
      <c r="J30" s="44">
        <f>January!J30+Feb!J30+March!J30+April!J30+May!J30+June!J30+July!J30+August!J30+September!J30+October!J30+November!J30+December!J30</f>
        <v>23050</v>
      </c>
      <c r="K30" s="44">
        <f>January!K30+Feb!K30+March!K30+April!K30+May!K30+June!K30+July!K30+August!K30+September!K30+October!K30+November!K30+December!K30</f>
        <v>70556910</v>
      </c>
      <c r="L30" s="44">
        <f>January!L30+Feb!L30+March!L30+April!L30+May!L30+June!L30+July!L30+August!L30+September!L30+October!L30+November!L30+December!L30</f>
        <v>1012853.5236000001</v>
      </c>
      <c r="M30" s="44">
        <f>K30/J30</f>
        <v>3061.0373101952277</v>
      </c>
      <c r="N30" s="44">
        <f>January!N30+Feb!N30+March!N30+April!N30+May!N30+June!N30+July!N30+August!N30+September!N30+October!N30+November!N30+December!N30</f>
        <v>22924</v>
      </c>
      <c r="O30" s="44">
        <f>January!O30+Feb!O30+March!O30+April!O30+May!O30+June!O30+July!O30+August!O30+September!O30+October!O30+November!O30+December!O30</f>
        <v>76649440</v>
      </c>
      <c r="P30" s="44">
        <f>January!P30+Feb!P30+March!P30+April!P30+May!P30+June!P30+July!P30+August!P30+September!P30+October!P30+November!P30+December!P30</f>
        <v>1081487.5845999999</v>
      </c>
      <c r="Q30" s="44">
        <f>O30/N30</f>
        <v>3343.6328738440061</v>
      </c>
      <c r="R30" s="44">
        <f>January!R30+Feb!R30+March!R30+April!R30+May!R30+June!R30+July!R30+August!R30+September!R30+October!R30+November!R30+December!R30</f>
        <v>29484</v>
      </c>
      <c r="S30" s="44">
        <f>January!S30+Feb!S30+March!S30+April!S30+May!S30+June!S30+July!S30+August!S30+September!S30+October!S30+November!S30+December!S30</f>
        <v>93009600</v>
      </c>
      <c r="T30" s="44">
        <f>January!T30+Feb!T30+March!T30+April!T30+May!T30+June!T30+July!T30+August!T30+September!T30+October!T30+November!T30+December!T30</f>
        <v>1330268.1339999998</v>
      </c>
      <c r="U30" s="44">
        <f>S30/R30</f>
        <v>3154.5787545787548</v>
      </c>
      <c r="V30" s="44">
        <f>January!V30+Feb!V30+March!V30+April!V30+May!V30+June!V30+July!V30+August!V30+September!V30+October!V30+November!V30+December!V30</f>
        <v>19531</v>
      </c>
      <c r="W30" s="44">
        <f>January!W30+Feb!W30+March!W30+April!W30+May!W30+June!W30+July!W30+August!W30+September!W30+October!W30+November!W30+December!W30</f>
        <v>62318850</v>
      </c>
      <c r="X30" s="44">
        <f>January!X30+Feb!X30+March!X30+April!X30+May!X30+June!X30+July!X30+August!X30+September!X30+October!X30+November!X30+December!X30</f>
        <v>888879.99239999987</v>
      </c>
      <c r="Y30" s="44">
        <f>W30/V30</f>
        <v>3190.7659618043112</v>
      </c>
      <c r="Z30" s="44">
        <f>January!Z30+Feb!Z30+March!Z30+April!Z30+May!Z30+June!Z30+July!Z30+August!Z30+September!Z30+October!Z30+November!Z30+December!Z30</f>
        <v>4681</v>
      </c>
      <c r="AA30" s="44">
        <f>January!AA30+Feb!AA30+March!AA30+April!AA30+May!AA30+June!AA30+July!AA30+August!AA30+September!AA30+October!AA30+November!AA30+December!AA30</f>
        <v>14876530</v>
      </c>
      <c r="AB30" s="44">
        <f>January!AB30+Feb!AB30+March!AB30+April!AB30+May!AB30+June!AB30+July!AB30+August!AB30+September!AB30+October!AB30+November!AB30+December!AB30</f>
        <v>211993.96339999998</v>
      </c>
      <c r="AC30" s="44">
        <f>AA30/Z30</f>
        <v>3178.0666524246958</v>
      </c>
      <c r="AD30" s="44">
        <f>January!AD30+Feb!AD30+March!AD30+April!AD30+May!AD30+June!AD30+July!AD30+August!AD30+September!AD30+October!AD30+November!AD30+December!AD30</f>
        <v>7740</v>
      </c>
      <c r="AE30" s="44">
        <f>January!AE30+Feb!AE30+March!AE30+April!AE30+May!AE30+June!AE30+July!AE30+August!AE30+September!AE30+October!AE30+November!AE30+December!AE30</f>
        <v>24596620</v>
      </c>
      <c r="AF30" s="44">
        <f>January!AF30+Feb!AF30+March!AF30+April!AF30+May!AF30+June!AF30+July!AF30+August!AF30+September!AF30+October!AF30+November!AF30+December!AF30</f>
        <v>350454.2132</v>
      </c>
      <c r="AG30" s="44">
        <f>AE30/AD30</f>
        <v>3177.8578811369507</v>
      </c>
      <c r="AH30" s="44">
        <f>January!AH30+Feb!AH30+March!AH30+April!AH30+May!AH30+June!AH30+July!AH30+August!AH30+September!AH30+October!AH30+November!AH30+December!AH30</f>
        <v>10536</v>
      </c>
      <c r="AI30" s="44">
        <f>January!AI30+Feb!AI30+March!AI30+April!AI30+May!AI30+June!AI30+July!AI30+August!AI30+September!AI30+October!AI30+November!AI30+December!AI30</f>
        <v>33576560</v>
      </c>
      <c r="AJ30" s="44">
        <f>January!AJ30+Feb!AJ30+March!AJ30+April!AJ30+May!AJ30+June!AJ30+July!AJ30+August!AJ30+September!AJ30+October!AJ30+November!AJ30+December!AJ30</f>
        <v>478172.84079999995</v>
      </c>
      <c r="AK30" s="44">
        <f>AI30/AH30</f>
        <v>3186.8413059984814</v>
      </c>
      <c r="AL30" s="44">
        <f>January!AL30+Feb!AL30+March!AL30+April!AL30+May!AL30+June!AL30+July!AL30+August!AL30+September!AL30+October!AL30+November!AL30+December!AL30</f>
        <v>4715</v>
      </c>
      <c r="AM30" s="44">
        <f>January!AM30+Feb!AM30+March!AM30+April!AM30+May!AM30+June!AM30+July!AM30+August!AM30+September!AM30+October!AM30+November!AM30+December!AM30</f>
        <v>16419930</v>
      </c>
      <c r="AN30" s="44">
        <f>January!AN30+Feb!AN30+March!AN30+April!AN30+May!AN30+June!AN30+July!AN30+August!AN30+September!AN30+October!AN30+November!AN30+December!AN30</f>
        <v>229881.57319999998</v>
      </c>
      <c r="AO30" s="44">
        <f>AM30/AL30</f>
        <v>3482.4878048780488</v>
      </c>
      <c r="AP30" s="44">
        <f>January!AP30+Feb!AP30+March!AP30+April!AP30+May!AP30+June!AP30+July!AP30+August!AP30+September!AP30+October!AP30+November!AP30+December!AP30</f>
        <v>26754</v>
      </c>
      <c r="AQ30" s="44">
        <f>January!AQ30+Feb!AQ30+March!AQ30+April!AQ30+May!AQ30+June!AQ30+July!AQ30+August!AQ30+September!AQ30+October!AQ30+November!AQ30+December!AQ30</f>
        <v>76174683</v>
      </c>
      <c r="AR30" s="44">
        <f>January!AR30+Feb!AR30+March!AR30+April!AR30+May!AR30+June!AR30+July!AR30+August!AR30+September!AR30+October!AR30+November!AR30+December!AR30</f>
        <v>1112532.10244</v>
      </c>
      <c r="AS30" s="44">
        <f>AQ30/AP30</f>
        <v>2847.2259475218657</v>
      </c>
      <c r="AT30" s="44">
        <f t="shared" si="1"/>
        <v>194971</v>
      </c>
      <c r="AU30" s="44">
        <f t="shared" si="2"/>
        <v>614070163</v>
      </c>
      <c r="AV30" s="44">
        <f t="shared" si="3"/>
        <v>8772810.5982399993</v>
      </c>
    </row>
    <row r="31" spans="1:48" x14ac:dyDescent="0.3">
      <c r="A31" s="45"/>
      <c r="B31" s="45" t="s">
        <v>18</v>
      </c>
      <c r="C31" s="45"/>
      <c r="D31" s="45">
        <f>D30*2</f>
        <v>17.98</v>
      </c>
      <c r="F31" s="44">
        <f>January!F31+Feb!F31+March!F31+April!F31+May!F31+June!F31+July!F31+August!F31+September!F31+October!F31+November!F31+December!F31</f>
        <v>478</v>
      </c>
      <c r="G31" s="44">
        <f>January!G31+Feb!G31+March!G31+April!G31+May!G31+June!G31+July!G31+August!G31+September!G31+October!G31+November!G31+December!G31</f>
        <v>2834960</v>
      </c>
      <c r="H31" s="44">
        <f>January!H31+Feb!H31+March!H31+April!H31+May!H31+June!H31+July!H31+August!H31+September!H31+October!H31+November!H31+December!H31</f>
        <v>40969.267399999997</v>
      </c>
      <c r="J31" s="44">
        <f>January!J31+Feb!J31+March!J31+April!J31+May!J31+June!J31+July!J31+August!J31+September!J31+October!J31+November!J31+December!J31</f>
        <v>124</v>
      </c>
      <c r="K31" s="44">
        <f>January!K31+Feb!K31+March!K31+April!K31+May!K31+June!K31+July!K31+August!K31+September!K31+October!K31+November!K31+December!K31</f>
        <v>672200</v>
      </c>
      <c r="L31" s="44">
        <f>January!L31+Feb!L31+March!L31+April!L31+May!L31+June!L31+July!L31+August!L31+September!L31+October!L31+November!L31+December!L31</f>
        <v>9908.7991999999995</v>
      </c>
      <c r="N31" s="44">
        <f>January!N31+Feb!N31+March!N31+April!N31+May!N31+June!N31+July!N31+August!N31+September!N31+October!N31+November!N31+December!N31</f>
        <v>262</v>
      </c>
      <c r="O31" s="44">
        <f>January!O31+Feb!O31+March!O31+April!O31+May!O31+June!O31+July!O31+August!O31+September!O31+October!O31+November!O31+December!O31</f>
        <v>1398090</v>
      </c>
      <c r="P31" s="44">
        <f>January!P31+Feb!P31+March!P31+April!P31+May!P31+June!P31+July!P31+August!P31+September!P31+October!P31+November!P31+December!P31</f>
        <v>20684.0952</v>
      </c>
      <c r="R31" s="44">
        <f>January!R31+Feb!R31+March!R31+April!R31+May!R31+June!R31+July!R31+August!R31+September!R31+October!R31+November!R31+December!R31</f>
        <v>96</v>
      </c>
      <c r="S31" s="44">
        <f>January!S31+Feb!S31+March!S31+April!S31+May!S31+June!S31+July!S31+August!S31+September!S31+October!S31+November!S31+December!S31</f>
        <v>547940</v>
      </c>
      <c r="T31" s="44">
        <f>January!T31+Feb!T31+March!T31+April!T31+May!T31+June!T31+July!T31+August!T31+September!T31+October!T31+November!T31+December!T31</f>
        <v>8000.5871999999999</v>
      </c>
      <c r="V31" s="44">
        <f>January!V31+Feb!V31+March!V31+April!V31+May!V31+June!V31+July!V31+August!V31+September!V31+October!V31+November!V31+December!V31</f>
        <v>244</v>
      </c>
      <c r="W31" s="44">
        <f>January!W31+Feb!W31+March!W31+April!W31+May!W31+June!W31+July!W31+August!W31+September!W31+October!W31+November!W31+December!W31</f>
        <v>1330170</v>
      </c>
      <c r="X31" s="44">
        <f>January!X31+Feb!X31+March!X31+April!X31+May!X31+June!X31+July!X31+August!X31+September!X31+October!X31+November!X31+December!X31</f>
        <v>19588.601199999997</v>
      </c>
      <c r="Z31" s="44">
        <f>January!Z31+Feb!Z31+March!Z31+April!Z31+May!Z31+June!Z31+July!Z31+August!Z31+September!Z31+October!Z31+November!Z31+December!Z31</f>
        <v>35</v>
      </c>
      <c r="AA31" s="44">
        <f>January!AA31+Feb!AA31+March!AA31+April!AA31+May!AA31+June!AA31+July!AA31+August!AA31+September!AA31+October!AA31+November!AA31+December!AA31</f>
        <v>343550</v>
      </c>
      <c r="AB31" s="44">
        <f>January!AB31+Feb!AB31+March!AB31+April!AB31+May!AB31+June!AB31+July!AB31+August!AB31+September!AB31+October!AB31+November!AB31+December!AB31</f>
        <v>4560.1572000000006</v>
      </c>
      <c r="AD31" s="44">
        <f>January!AD31+Feb!AD31+March!AD31+April!AD31+May!AD31+June!AD31+July!AD31+August!AD31+September!AD31+October!AD31+November!AD31+December!AD31</f>
        <v>185</v>
      </c>
      <c r="AE31" s="44">
        <f>January!AE31+Feb!AE31+March!AE31+April!AE31+May!AE31+June!AE31+July!AE31+August!AE31+September!AE31+October!AE31+November!AE31+December!AE31</f>
        <v>1863070</v>
      </c>
      <c r="AF31" s="44">
        <f>January!AF31+Feb!AF31+March!AF31+April!AF31+May!AF31+June!AF31+July!AF31+August!AF31+September!AF31+October!AF31+November!AF31+December!AF31</f>
        <v>24664.611800000002</v>
      </c>
      <c r="AH31" s="44">
        <f>January!AH31+Feb!AH31+March!AH31+April!AH31+May!AH31+June!AH31+July!AH31+August!AH31+September!AH31+October!AH31+November!AH31+December!AH31</f>
        <v>118</v>
      </c>
      <c r="AI31" s="44">
        <f>January!AI31+Feb!AI31+March!AI31+April!AI31+May!AI31+June!AI31+July!AI31+August!AI31+September!AI31+October!AI31+November!AI31+December!AI31</f>
        <v>557110</v>
      </c>
      <c r="AJ31" s="44">
        <f>January!AJ31+Feb!AJ31+March!AJ31+April!AJ31+May!AJ31+June!AJ31+July!AJ31+August!AJ31+September!AJ31+October!AJ31+November!AJ31+December!AJ31</f>
        <v>8487.2000000000007</v>
      </c>
      <c r="AL31" s="44">
        <f>January!AL31+Feb!AL31+March!AL31+April!AL31+May!AL31+June!AL31+July!AL31+August!AL31+September!AL31+October!AL31+November!AL31+December!AL31</f>
        <v>48</v>
      </c>
      <c r="AM31" s="44">
        <f>January!AM31+Feb!AM31+March!AM31+April!AM31+May!AM31+June!AM31+July!AM31+August!AM31+September!AM31+October!AM31+November!AM31+December!AM31</f>
        <v>147290</v>
      </c>
      <c r="AN31" s="44">
        <f>January!AN31+Feb!AN31+March!AN31+April!AN31+May!AN31+June!AN31+July!AN31+August!AN31+September!AN31+October!AN31+November!AN31+December!AN31</f>
        <v>2546.2690000000002</v>
      </c>
      <c r="AP31" s="44">
        <f>January!AP31+Feb!AP31+March!AP31+April!AP31+May!AP31+June!AP31+July!AP31+August!AP31+September!AP31+October!AP31+November!AP31+December!AP31</f>
        <v>213</v>
      </c>
      <c r="AQ31" s="44">
        <f>January!AQ31+Feb!AQ31+March!AQ31+April!AQ31+May!AQ31+June!AQ31+July!AQ31+August!AQ31+September!AQ31+October!AQ31+November!AQ31+December!AQ31</f>
        <v>1227760</v>
      </c>
      <c r="AR31" s="44">
        <f>January!AR31+Feb!AR31+March!AR31+April!AR31+May!AR31+June!AR31+July!AR31+August!AR31+September!AR31+October!AR31+November!AR31+December!AR31</f>
        <v>17888.446000000004</v>
      </c>
      <c r="AT31" s="44">
        <f t="shared" si="1"/>
        <v>1803</v>
      </c>
      <c r="AU31" s="44">
        <f t="shared" si="2"/>
        <v>10922140</v>
      </c>
      <c r="AV31" s="44">
        <f t="shared" si="3"/>
        <v>157298.03419999999</v>
      </c>
    </row>
    <row r="32" spans="1:48" x14ac:dyDescent="0.3">
      <c r="A32" s="45"/>
      <c r="B32" s="45" t="s">
        <v>19</v>
      </c>
      <c r="C32" s="45"/>
      <c r="D32" s="45">
        <f>D30*3</f>
        <v>26.97</v>
      </c>
      <c r="F32" s="44">
        <f>January!F32+Feb!F32+March!F32+April!F32+May!F32+June!F32+July!F32+August!F32+September!F32+October!F32+November!F32+December!F32</f>
        <v>60</v>
      </c>
      <c r="G32" s="44">
        <f>January!G32+Feb!G32+March!G32+April!G32+May!G32+June!G32+July!G32+August!G32+September!G32+October!G32+November!G32+December!G32</f>
        <v>429760</v>
      </c>
      <c r="H32" s="44">
        <f>January!H32+Feb!H32+March!H32+April!H32+May!H32+June!H32+July!H32+August!H32+September!H32+October!H32+November!H32+December!H32</f>
        <v>6525.3826000000008</v>
      </c>
      <c r="J32" s="44">
        <f>January!J32+Feb!J32+March!J32+April!J32+May!J32+June!J32+July!J32+August!J32+September!J32+October!J32+November!J32+December!J32</f>
        <v>0</v>
      </c>
      <c r="K32" s="44">
        <f>January!K32+Feb!K32+March!K32+April!K32+May!K32+June!K32+July!K32+August!K32+September!K32+October!K32+November!K32+December!K32</f>
        <v>0</v>
      </c>
      <c r="L32" s="44">
        <f>January!L32+Feb!L32+March!L32+April!L32+May!L32+June!L32+July!L32+August!L32+September!L32+October!L32+November!L32+December!L32</f>
        <v>0</v>
      </c>
      <c r="N32" s="44">
        <f>January!N32+Feb!N32+March!N32+April!N32+May!N32+June!N32+July!N32+August!N32+September!N32+October!N32+November!N32+December!N32</f>
        <v>12</v>
      </c>
      <c r="O32" s="44">
        <f>January!O32+Feb!O32+March!O32+April!O32+May!O32+June!O32+July!O32+August!O32+September!O32+October!O32+November!O32+December!O32</f>
        <v>70480</v>
      </c>
      <c r="P32" s="44">
        <f>January!P32+Feb!P32+March!P32+April!P32+May!P32+June!P32+July!P32+August!P32+September!P32+October!P32+November!P32+December!P32</f>
        <v>1128.8098</v>
      </c>
      <c r="R32" s="44">
        <f>January!R32+Feb!R32+March!R32+April!R32+May!R32+June!R32+July!R32+August!R32+September!R32+October!R32+November!R32+December!R32</f>
        <v>24</v>
      </c>
      <c r="S32" s="44">
        <f>January!S32+Feb!S32+March!S32+April!S32+May!S32+June!S32+July!S32+August!S32+September!S32+October!S32+November!S32+December!S32</f>
        <v>244320</v>
      </c>
      <c r="T32" s="44">
        <f>January!T32+Feb!T32+March!T32+April!T32+May!T32+June!T32+July!T32+August!T32+September!T32+October!T32+November!T32+December!T32</f>
        <v>3447.3238000000001</v>
      </c>
      <c r="V32" s="44">
        <f>January!V32+Feb!V32+March!V32+April!V32+May!V32+June!V32+July!V32+August!V32+September!V32+October!V32+November!V32+December!V32</f>
        <v>36</v>
      </c>
      <c r="W32" s="44">
        <f>January!W32+Feb!W32+March!W32+April!W32+May!W32+June!W32+July!W32+August!W32+September!W32+October!W32+November!W32+December!W32</f>
        <v>375850</v>
      </c>
      <c r="X32" s="44">
        <f>January!X32+Feb!X32+March!X32+April!X32+May!X32+June!X32+July!X32+August!X32+September!X32+October!X32+November!X32+December!X32</f>
        <v>5266.9202000000005</v>
      </c>
      <c r="Z32" s="44">
        <f>January!Z32+Feb!Z32+March!Z32+April!Z32+May!Z32+June!Z32+July!Z32+August!Z32+September!Z32+October!Z32+November!Z32+December!Z32</f>
        <v>0</v>
      </c>
      <c r="AA32" s="44">
        <f>January!AA32+Feb!AA32+March!AA32+April!AA32+May!AA32+June!AA32+July!AA32+August!AA32+September!AA32+October!AA32+November!AA32+December!AA32</f>
        <v>0</v>
      </c>
      <c r="AB32" s="44">
        <f>January!AB32+Feb!AB32+March!AB32+April!AB32+May!AB32+June!AB32+July!AB32+August!AB32+September!AB32+October!AB32+November!AB32+December!AB32</f>
        <v>0</v>
      </c>
      <c r="AD32" s="44">
        <f>January!AD32+Feb!AD32+March!AD32+April!AD32+May!AD32+June!AD32+July!AD32+August!AD32+September!AD32+October!AD32+November!AD32+December!AD32</f>
        <v>24</v>
      </c>
      <c r="AE32" s="44">
        <f>January!AE32+Feb!AE32+March!AE32+April!AE32+May!AE32+June!AE32+July!AE32+August!AE32+September!AE32+October!AE32+November!AE32+December!AE32</f>
        <v>111940</v>
      </c>
      <c r="AF32" s="44">
        <f>January!AF32+Feb!AF32+March!AF32+April!AF32+May!AF32+June!AF32+July!AF32+August!AF32+September!AF32+October!AF32+November!AF32+December!AF32</f>
        <v>1928.3255999999999</v>
      </c>
      <c r="AH32" s="44">
        <f>January!AH32+Feb!AH32+March!AH32+April!AH32+May!AH32+June!AH32+July!AH32+August!AH32+September!AH32+October!AH32+November!AH32+December!AH32</f>
        <v>12</v>
      </c>
      <c r="AI32" s="44">
        <f>January!AI32+Feb!AI32+March!AI32+April!AI32+May!AI32+June!AI32+July!AI32+August!AI32+September!AI32+October!AI32+November!AI32+December!AI32</f>
        <v>83950</v>
      </c>
      <c r="AJ32" s="44">
        <f>January!AJ32+Feb!AJ32+March!AJ32+April!AJ32+May!AJ32+June!AJ32+July!AJ32+August!AJ32+September!AJ32+October!AJ32+November!AJ32+December!AJ32</f>
        <v>1284.5028</v>
      </c>
      <c r="AL32" s="44">
        <f>January!AL32+Feb!AL32+March!AL32+April!AL32+May!AL32+June!AL32+July!AL32+August!AL32+September!AL32+October!AL32+November!AL32+December!AL32</f>
        <v>12</v>
      </c>
      <c r="AM32" s="44">
        <f>January!AM32+Feb!AM32+March!AM32+April!AM32+May!AM32+June!AM32+July!AM32+August!AM32+September!AM32+October!AM32+November!AM32+December!AM32</f>
        <v>67920</v>
      </c>
      <c r="AN32" s="44">
        <f>January!AN32+Feb!AN32+March!AN32+April!AN32+May!AN32+June!AN32+July!AN32+August!AN32+September!AN32+October!AN32+November!AN32+December!AN32</f>
        <v>1099.1795999999997</v>
      </c>
      <c r="AP32" s="44">
        <f>January!AP32+Feb!AP32+March!AP32+April!AP32+May!AP32+June!AP32+July!AP32+August!AP32+September!AP32+October!AP32+November!AP32+December!AP32</f>
        <v>24</v>
      </c>
      <c r="AQ32" s="44">
        <f>January!AQ32+Feb!AQ32+March!AQ32+April!AQ32+May!AQ32+June!AQ32+July!AQ32+August!AQ32+September!AQ32+October!AQ32+November!AQ32+December!AQ32</f>
        <v>95740</v>
      </c>
      <c r="AR32" s="44">
        <f>January!AR32+Feb!AR32+March!AR32+April!AR32+May!AR32+June!AR32+July!AR32+August!AR32+September!AR32+October!AR32+November!AR32+December!AR32</f>
        <v>1738.9734000000001</v>
      </c>
      <c r="AT32" s="44">
        <f t="shared" si="1"/>
        <v>204</v>
      </c>
      <c r="AU32" s="44">
        <f t="shared" si="2"/>
        <v>1479960</v>
      </c>
      <c r="AV32" s="44">
        <f t="shared" si="3"/>
        <v>22419.417799999999</v>
      </c>
    </row>
    <row r="33" spans="1:48" x14ac:dyDescent="0.3">
      <c r="A33" s="45"/>
      <c r="B33" s="46" t="s">
        <v>20</v>
      </c>
      <c r="C33" s="45"/>
      <c r="D33" s="45">
        <f>D30*4</f>
        <v>35.96</v>
      </c>
      <c r="F33" s="44">
        <f>January!F33+Feb!F33+March!F33+April!F33+May!F33+June!F33+July!F33+August!F33+September!F33+October!F33+November!F33+December!F33</f>
        <v>12</v>
      </c>
      <c r="G33" s="44">
        <f>January!G33+Feb!G33+March!G33+April!G33+May!G33+June!G33+July!G33+August!G33+September!G33+October!G33+November!G33+December!G33</f>
        <v>29950</v>
      </c>
      <c r="H33" s="44">
        <f>January!H33+Feb!H33+March!H33+April!H33+May!H33+June!H33+July!H33+August!H33+September!H33+October!H33+November!H33+December!H33</f>
        <v>773.7242</v>
      </c>
      <c r="J33" s="44">
        <f>January!J33+Feb!J33+March!J33+April!J33+May!J33+June!J33+July!J33+August!J33+September!J33+October!J33+November!J33+December!J33</f>
        <v>0</v>
      </c>
      <c r="K33" s="44">
        <f>January!K33+Feb!K33+March!K33+April!K33+May!K33+June!K33+July!K33+August!K33+September!K33+October!K33+November!K33+December!K33</f>
        <v>0</v>
      </c>
      <c r="L33" s="44">
        <f>January!L33+Feb!L33+March!L33+April!L33+May!L33+June!L33+July!L33+August!L33+September!L33+October!L33+November!L33+December!L33</f>
        <v>0</v>
      </c>
      <c r="N33" s="44">
        <f>January!N33+Feb!N33+March!N33+April!N33+May!N33+June!N33+July!N33+August!N33+September!N33+October!N33+November!N33+December!N33</f>
        <v>12</v>
      </c>
      <c r="O33" s="44">
        <f>January!O33+Feb!O33+March!O33+April!O33+May!O33+June!O33+July!O33+August!O33+September!O33+October!O33+November!O33+December!O33</f>
        <v>259060</v>
      </c>
      <c r="P33" s="44">
        <f>January!P33+Feb!P33+March!P33+April!P33+May!P33+June!P33+July!P33+August!P33+September!P33+October!P33+November!P33+December!P33</f>
        <v>3389.2121999999999</v>
      </c>
      <c r="R33" s="44">
        <f>January!R33+Feb!R33+March!R33+April!R33+May!R33+June!R33+July!R33+August!R33+September!R33+October!R33+November!R33+December!R33</f>
        <v>24</v>
      </c>
      <c r="S33" s="44">
        <f>January!S33+Feb!S33+March!S33+April!S33+May!S33+June!S33+July!S33+August!S33+September!S33+October!S33+November!S33+December!S33</f>
        <v>294300</v>
      </c>
      <c r="T33" s="44">
        <f>January!T33+Feb!T33+March!T33+April!T33+May!T33+June!T33+July!T33+August!T33+September!T33+October!T33+November!T33+December!T33</f>
        <v>4234.5353999999998</v>
      </c>
      <c r="V33" s="44">
        <f>January!V33+Feb!V33+March!V33+April!V33+May!V33+June!V33+July!V33+August!V33+September!V33+October!V33+November!V33+December!V33</f>
        <v>12</v>
      </c>
      <c r="W33" s="44">
        <f>January!W33+Feb!W33+March!W33+April!W33+May!W33+June!W33+July!W33+August!W33+September!W33+October!W33+November!W33+December!W33</f>
        <v>109680</v>
      </c>
      <c r="X33" s="44">
        <f>January!X33+Feb!X33+March!X33+April!X33+May!X33+June!X33+July!X33+August!X33+September!X33+October!X33+November!X33+December!X33</f>
        <v>1687.1886000000004</v>
      </c>
      <c r="Z33" s="44">
        <f>January!Z33+Feb!Z33+March!Z33+April!Z33+May!Z33+June!Z33+July!Z33+August!Z33+September!Z33+October!Z33+November!Z33+December!Z33</f>
        <v>0</v>
      </c>
      <c r="AA33" s="44">
        <f>January!AA33+Feb!AA33+March!AA33+April!AA33+May!AA33+June!AA33+July!AA33+August!AA33+September!AA33+October!AA33+November!AA33+December!AA33</f>
        <v>0</v>
      </c>
      <c r="AB33" s="44">
        <f>January!AB33+Feb!AB33+March!AB33+April!AB33+May!AB33+June!AB33+July!AB33+August!AB33+September!AB33+October!AB33+November!AB33+December!AB33</f>
        <v>0</v>
      </c>
      <c r="AD33" s="44">
        <f>January!AD33+Feb!AD33+March!AD33+April!AD33+May!AD33+June!AD33+July!AD33+August!AD33+September!AD33+October!AD33+November!AD33+December!AD33</f>
        <v>0</v>
      </c>
      <c r="AE33" s="44">
        <f>January!AE33+Feb!AE33+March!AE33+April!AE33+May!AE33+June!AE33+July!AE33+August!AE33+September!AE33+October!AE33+November!AE33+December!AE33</f>
        <v>0</v>
      </c>
      <c r="AF33" s="44">
        <f>January!AF33+Feb!AF33+March!AF33+April!AF33+May!AF33+June!AF33+July!AF33+August!AF33+September!AF33+October!AF33+November!AF33+December!AF33</f>
        <v>0</v>
      </c>
      <c r="AH33" s="44">
        <f>January!AH33+Feb!AH33+March!AH33+April!AH33+May!AH33+June!AH33+July!AH33+August!AH33+September!AH33+October!AH33+November!AH33+December!AH33</f>
        <v>0</v>
      </c>
      <c r="AI33" s="44">
        <f>January!AI33+Feb!AI33+March!AI33+April!AI33+May!AI33+June!AI33+July!AI33+August!AI33+September!AI33+October!AI33+November!AI33+December!AI33</f>
        <v>0</v>
      </c>
      <c r="AJ33" s="44">
        <f>January!AJ33+Feb!AJ33+March!AJ33+April!AJ33+May!AJ33+June!AJ33+July!AJ33+August!AJ33+September!AJ33+October!AJ33+November!AJ33+December!AJ33</f>
        <v>0</v>
      </c>
      <c r="AL33" s="44">
        <f>January!AL33+Feb!AL33+March!AL33+April!AL33+May!AL33+June!AL33+July!AL33+August!AL33+September!AL33+October!AL33+November!AL33+December!AL33</f>
        <v>0</v>
      </c>
      <c r="AM33" s="44">
        <f>January!AM33+Feb!AM33+March!AM33+April!AM33+May!AM33+June!AM33+July!AM33+August!AM33+September!AM33+October!AM33+November!AM33+December!AM33</f>
        <v>0</v>
      </c>
      <c r="AN33" s="44">
        <f>January!AN33+Feb!AN33+March!AN33+April!AN33+May!AN33+June!AN33+July!AN33+August!AN33+September!AN33+October!AN33+November!AN33+December!AN33</f>
        <v>0</v>
      </c>
      <c r="AP33" s="44">
        <f>January!AP33+Feb!AP33+March!AP33+April!AP33+May!AP33+June!AP33+July!AP33+August!AP33+September!AP33+October!AP33+November!AP33+December!AP33</f>
        <v>12</v>
      </c>
      <c r="AQ33" s="44">
        <f>January!AQ33+Feb!AQ33+March!AQ33+April!AQ33+May!AQ33+June!AQ33+July!AQ33+August!AQ33+September!AQ33+October!AQ33+November!AQ33+December!AQ33</f>
        <v>1651900</v>
      </c>
      <c r="AR33" s="44">
        <f>January!AR33+Feb!AR33+March!AR33+April!AR33+May!AR33+June!AR33+July!AR33+August!AR33+September!AR33+October!AR33+November!AR33+December!AR33</f>
        <v>19344.145</v>
      </c>
      <c r="AT33" s="44">
        <f t="shared" si="1"/>
        <v>72</v>
      </c>
      <c r="AU33" s="44">
        <f t="shared" si="2"/>
        <v>2344890</v>
      </c>
      <c r="AV33" s="44">
        <f t="shared" si="3"/>
        <v>29428.805400000001</v>
      </c>
    </row>
    <row r="34" spans="1:48" x14ac:dyDescent="0.3">
      <c r="A34" s="45"/>
      <c r="B34" s="47" t="s">
        <v>37</v>
      </c>
      <c r="C34" s="45"/>
      <c r="D34" s="45">
        <f>D30</f>
        <v>8.99</v>
      </c>
      <c r="F34" s="44">
        <f>January!F34+Feb!F34+March!F34+April!F34+May!F34+June!F34+July!F34+August!F34+September!F34+October!F34+November!F34+December!F34</f>
        <v>0</v>
      </c>
      <c r="G34" s="44">
        <f>January!G34+Feb!G34+March!G34+April!G34+May!G34+June!G34+July!G34+August!G34+September!G34+October!G34+November!G34+December!G34</f>
        <v>0</v>
      </c>
      <c r="H34" s="44">
        <f>January!H34+Feb!H34+March!H34+April!H34+May!H34+June!H34+July!H34+August!H34+September!H34+October!H34+November!H34+December!H34</f>
        <v>0</v>
      </c>
      <c r="J34" s="44">
        <f>January!J34+Feb!J34+March!J34+April!J34+May!J34+June!J34+July!J34+August!J34+September!J34+October!J34+November!J34+December!J34</f>
        <v>0</v>
      </c>
      <c r="K34" s="44">
        <f>January!K34+Feb!K34+March!K34+April!K34+May!K34+June!K34+July!K34+August!K34+September!K34+October!K34+November!K34+December!K34</f>
        <v>0</v>
      </c>
      <c r="L34" s="44">
        <f>January!L34+Feb!L34+March!L34+April!L34+May!L34+June!L34+July!L34+August!L34+September!L34+October!L34+November!L34+December!L34</f>
        <v>0</v>
      </c>
      <c r="N34" s="44">
        <f>January!N34+Feb!N34+March!N34+April!N34+May!N34+June!N34+July!N34+August!N34+September!N34+October!N34+November!N34+December!N34</f>
        <v>0</v>
      </c>
      <c r="O34" s="44">
        <f>January!O34+Feb!O34+March!O34+April!O34+May!O34+June!O34+July!O34+August!O34+September!O34+October!O34+November!O34+December!O34</f>
        <v>0</v>
      </c>
      <c r="P34" s="44">
        <f>January!P34+Feb!P34+March!P34+April!P34+May!P34+June!P34+July!P34+August!P34+September!P34+October!P34+November!P34+December!P34</f>
        <v>0</v>
      </c>
      <c r="R34" s="44">
        <f>January!R34+Feb!R34+March!R34+April!R34+May!R34+June!R34+July!R34+August!R34+September!R34+October!R34+November!R34+December!R34</f>
        <v>0</v>
      </c>
      <c r="S34" s="44">
        <f>January!S34+Feb!S34+March!S34+April!S34+May!S34+June!S34+July!S34+August!S34+September!S34+October!S34+November!S34+December!S34</f>
        <v>0</v>
      </c>
      <c r="T34" s="44">
        <f>January!T34+Feb!T34+March!T34+April!T34+May!T34+June!T34+July!T34+August!T34+September!T34+October!T34+November!T34+December!T34</f>
        <v>0</v>
      </c>
      <c r="V34" s="44">
        <f>January!V34+Feb!V34+March!V34+April!V34+May!V34+June!V34+July!V34+August!V34+September!V34+October!V34+November!V34+December!V34</f>
        <v>72</v>
      </c>
      <c r="W34" s="44">
        <f>January!W34+Feb!W34+March!W34+April!W34+May!W34+June!W34+July!W34+August!W34+September!W34+October!W34+November!W34+December!W34</f>
        <v>161770</v>
      </c>
      <c r="X34" s="44">
        <f>January!X34+Feb!X34+March!X34+April!X34+May!X34+June!X34+July!X34+August!X34+September!X34+October!X34+November!X34+December!X34</f>
        <v>2498.3509999999997</v>
      </c>
      <c r="Z34" s="44">
        <f>January!Z34+Feb!Z34+March!Z34+April!Z34+May!Z34+June!Z34+July!Z34+August!Z34+September!Z34+October!Z34+November!Z34+December!Z34</f>
        <v>0</v>
      </c>
      <c r="AA34" s="44">
        <f>January!AA34+Feb!AA34+March!AA34+April!AA34+May!AA34+June!AA34+July!AA34+August!AA34+September!AA34+October!AA34+November!AA34+December!AA34</f>
        <v>0</v>
      </c>
      <c r="AB34" s="44">
        <f>January!AB34+Feb!AB34+March!AB34+April!AB34+May!AB34+June!AB34+July!AB34+August!AB34+September!AB34+October!AB34+November!AB34+December!AB34</f>
        <v>0</v>
      </c>
      <c r="AD34" s="44">
        <f>January!AD34+Feb!AD34+March!AD34+April!AD34+May!AD34+June!AD34+July!AD34+August!AD34+September!AD34+October!AD34+November!AD34+December!AD34</f>
        <v>0</v>
      </c>
      <c r="AE34" s="44">
        <f>January!AE34+Feb!AE34+March!AE34+April!AE34+May!AE34+June!AE34+July!AE34+August!AE34+September!AE34+October!AE34+November!AE34+December!AE34</f>
        <v>0</v>
      </c>
      <c r="AF34" s="44">
        <f>January!AF34+Feb!AF34+March!AF34+April!AF34+May!AF34+June!AF34+July!AF34+August!AF34+September!AF34+October!AF34+November!AF34+December!AF34</f>
        <v>0</v>
      </c>
      <c r="AH34" s="44">
        <f>January!AH34+Feb!AH34+March!AH34+April!AH34+May!AH34+June!AH34+July!AH34+August!AH34+September!AH34+October!AH34+November!AH34+December!AH34</f>
        <v>0</v>
      </c>
      <c r="AI34" s="44">
        <f>January!AI34+Feb!AI34+March!AI34+April!AI34+May!AI34+June!AI34+July!AI34+August!AI34+September!AI34+October!AI34+November!AI34+December!AI34</f>
        <v>0</v>
      </c>
      <c r="AJ34" s="44">
        <f>January!AJ34+Feb!AJ34+March!AJ34+April!AJ34+May!AJ34+June!AJ34+July!AJ34+August!AJ34+September!AJ34+October!AJ34+November!AJ34+December!AJ34</f>
        <v>0</v>
      </c>
      <c r="AL34" s="44">
        <f>January!AL34+Feb!AL34+March!AL34+April!AL34+May!AL34+June!AL34+July!AL34+August!AL34+September!AL34+October!AL34+November!AL34+December!AL34</f>
        <v>0</v>
      </c>
      <c r="AM34" s="44">
        <f>January!AM34+Feb!AM34+March!AM34+April!AM34+May!AM34+June!AM34+July!AM34+August!AM34+September!AM34+October!AM34+November!AM34+December!AM34</f>
        <v>0</v>
      </c>
      <c r="AN34" s="44">
        <f>January!AN34+Feb!AN34+March!AN34+April!AN34+May!AN34+June!AN34+July!AN34+August!AN34+September!AN34+October!AN34+November!AN34+December!AN34</f>
        <v>0</v>
      </c>
      <c r="AP34" s="44">
        <f>January!AP34+Feb!AP34+March!AP34+April!AP34+May!AP34+June!AP34+July!AP34+August!AP34+September!AP34+October!AP34+November!AP34+December!AP34</f>
        <v>0</v>
      </c>
      <c r="AQ34" s="44">
        <f>January!AQ34+Feb!AQ34+March!AQ34+April!AQ34+May!AQ34+June!AQ34+July!AQ34+August!AQ34+September!AQ34+October!AQ34+November!AQ34+December!AQ34</f>
        <v>0</v>
      </c>
      <c r="AR34" s="44">
        <f>January!AR34+Feb!AR34+March!AR34+April!AR34+May!AR34+June!AR34+July!AR34+August!AR34+September!AR34+October!AR34+November!AR34+December!AR34</f>
        <v>0</v>
      </c>
      <c r="AT34" s="44">
        <f t="shared" si="1"/>
        <v>72</v>
      </c>
      <c r="AU34" s="44">
        <f t="shared" si="2"/>
        <v>161770</v>
      </c>
      <c r="AV34" s="44">
        <f t="shared" si="3"/>
        <v>2498.3509999999997</v>
      </c>
    </row>
    <row r="35" spans="1:48" x14ac:dyDescent="0.3">
      <c r="A35" s="45"/>
      <c r="B35" s="45"/>
      <c r="C35" s="45"/>
      <c r="D35" s="45"/>
    </row>
    <row r="36" spans="1:48" x14ac:dyDescent="0.3">
      <c r="A36" s="45"/>
      <c r="B36" s="45" t="s">
        <v>51</v>
      </c>
      <c r="C36" s="45"/>
      <c r="D36" s="45">
        <v>125.86</v>
      </c>
      <c r="F36" s="44">
        <f>January!F36+Feb!F36+March!F36+April!F36+May!F36+June!F36+July!F36+August!F36+September!F36+October!F36+November!F36+December!F36</f>
        <v>0</v>
      </c>
      <c r="G36" s="44">
        <f>January!G36+Feb!G36+March!G36+April!G36+May!G36+June!G36+July!G36+August!G36+September!G36+October!G36+November!G36+December!G36</f>
        <v>0</v>
      </c>
      <c r="H36" s="44">
        <f>January!H36+Feb!H36+March!H36+April!H36+May!H36+June!H36+July!H36+August!H36+September!H36+October!H36+November!H36+December!H36</f>
        <v>0</v>
      </c>
      <c r="J36" s="44">
        <f>January!J36+Feb!J36+March!J36+April!J36+May!J36+June!J36+July!J36+August!J36+September!J36+October!J36+November!J36+December!J36</f>
        <v>0</v>
      </c>
      <c r="K36" s="44">
        <f>January!K36+Feb!K36+March!K36+April!K36+May!K36+June!K36+July!K36+August!K36+September!K36+October!K36+November!K36+December!K36</f>
        <v>0</v>
      </c>
      <c r="L36" s="44">
        <f>January!L36+Feb!L36+March!L36+April!L36+May!L36+June!L36+July!L36+August!L36+September!L36+October!L36+November!L36+December!L36</f>
        <v>0</v>
      </c>
      <c r="N36" s="44">
        <f>January!N36+Feb!N36+March!N36+April!N36+May!N36+June!N36+July!N36+August!N36+September!N36+October!N36+November!N36+December!N36</f>
        <v>0</v>
      </c>
      <c r="O36" s="44">
        <f>January!O36+Feb!O36+March!O36+April!O36+May!O36+June!O36+July!O36+August!O36+September!O36+October!O36+November!O36+December!O36</f>
        <v>0</v>
      </c>
      <c r="P36" s="44">
        <f>January!P36+Feb!P36+March!P36+April!P36+May!P36+June!P36+July!P36+August!P36+September!P36+October!P36+November!P36+December!P36</f>
        <v>0</v>
      </c>
      <c r="R36" s="44">
        <f>January!R36+Feb!R36+March!R36+April!R36+May!R36+June!R36+July!R36+August!R36+September!R36+October!R36+November!R36+December!R36</f>
        <v>12</v>
      </c>
      <c r="S36" s="44">
        <f>January!S36+Feb!S36+March!S36+April!S36+May!S36+June!S36+July!S36+August!S36+September!S36+October!S36+November!S36+December!S36</f>
        <v>90900</v>
      </c>
      <c r="T36" s="44">
        <f>January!T36+Feb!T36+March!T36+April!T36+May!T36+June!T36+July!T36+August!T36+September!T36+October!T36+November!T36+December!T36</f>
        <v>2552.1180000000004</v>
      </c>
      <c r="V36" s="44">
        <f>January!V36+Feb!V36+March!V36+April!V36+May!V36+June!V36+July!V36+August!V36+September!V36+October!V36+November!V36+December!V36</f>
        <v>0</v>
      </c>
      <c r="W36" s="44">
        <f>January!W36+Feb!W36+March!W36+April!W36+May!W36+June!W36+July!W36+August!W36+September!W36+October!W36+November!W36+December!W36</f>
        <v>0</v>
      </c>
      <c r="X36" s="44">
        <f>January!X36+Feb!X36+March!X36+April!X36+May!X36+June!X36+July!X36+August!X36+September!X36+October!X36+November!X36+December!X36</f>
        <v>0</v>
      </c>
      <c r="Z36" s="44">
        <f>January!Z36+Feb!Z36+March!Z36+April!Z36+May!Z36+June!Z36+July!Z36+August!Z36+September!Z36+October!Z36+November!Z36+December!Z36</f>
        <v>0</v>
      </c>
      <c r="AA36" s="44">
        <f>January!AA36+Feb!AA36+March!AA36+April!AA36+May!AA36+June!AA36+July!AA36+August!AA36+September!AA36+October!AA36+November!AA36+December!AA36</f>
        <v>0</v>
      </c>
      <c r="AB36" s="44">
        <f>January!AB36+Feb!AB36+March!AB36+April!AB36+May!AB36+June!AB36+July!AB36+August!AB36+September!AB36+October!AB36+November!AB36+December!AB36</f>
        <v>0</v>
      </c>
      <c r="AD36" s="44">
        <f>January!AD36+Feb!AD36+March!AD36+April!AD36+May!AD36+June!AD36+July!AD36+August!AD36+September!AD36+October!AD36+November!AD36+December!AD36</f>
        <v>0</v>
      </c>
      <c r="AE36" s="44">
        <f>January!AE36+Feb!AE36+March!AE36+April!AE36+May!AE36+June!AE36+July!AE36+August!AE36+September!AE36+October!AE36+November!AE36+December!AE36</f>
        <v>0</v>
      </c>
      <c r="AF36" s="44">
        <f>January!AF36+Feb!AF36+March!AF36+April!AF36+May!AF36+June!AF36+July!AF36+August!AF36+September!AF36+October!AF36+November!AF36+December!AF36</f>
        <v>0</v>
      </c>
      <c r="AH36" s="44">
        <f>January!AH36+Feb!AH36+March!AH36+April!AH36+May!AH36+June!AH36+July!AH36+August!AH36+September!AH36+October!AH36+November!AH36+December!AH36</f>
        <v>0</v>
      </c>
      <c r="AI36" s="44">
        <f>January!AI36+Feb!AI36+March!AI36+April!AI36+May!AI36+June!AI36+July!AI36+August!AI36+September!AI36+October!AI36+November!AI36+December!AI36</f>
        <v>0</v>
      </c>
      <c r="AJ36" s="44">
        <f>January!AJ36+Feb!AJ36+March!AJ36+April!AJ36+May!AJ36+June!AJ36+July!AJ36+August!AJ36+September!AJ36+October!AJ36+November!AJ36+December!AJ36</f>
        <v>0</v>
      </c>
      <c r="AL36" s="44">
        <f>January!AL36+Feb!AL36+March!AL36+April!AL36+May!AL36+June!AL36+July!AL36+August!AL36+September!AL36+October!AL36+November!AL36+December!AL36</f>
        <v>0</v>
      </c>
      <c r="AM36" s="44">
        <f>January!AM36+Feb!AM36+March!AM36+April!AM36+May!AM36+June!AM36+July!AM36+August!AM36+September!AM36+October!AM36+November!AM36+December!AM36</f>
        <v>0</v>
      </c>
      <c r="AN36" s="44">
        <f>January!AN36+Feb!AN36+March!AN36+April!AN36+May!AN36+June!AN36+July!AN36+August!AN36+September!AN36+October!AN36+November!AN36+December!AN36</f>
        <v>0</v>
      </c>
      <c r="AP36" s="44">
        <f>January!AP36+Feb!AP36+March!AP36+April!AP36+May!AP36+June!AP36+July!AP36+August!AP36+September!AP36+October!AP36+November!AP36+December!AP36</f>
        <v>0</v>
      </c>
      <c r="AQ36" s="44">
        <f>January!AQ36+Feb!AQ36+March!AQ36+April!AQ36+May!AQ36+June!AQ36+July!AQ36+August!AQ36+September!AQ36+October!AQ36+November!AQ36+December!AQ36</f>
        <v>0</v>
      </c>
      <c r="AR36" s="44">
        <f>January!AR36+Feb!AR36+March!AR36+April!AR36+May!AR36+June!AR36+July!AR36+August!AR36+September!AR36+October!AR36+November!AR36+December!AR36</f>
        <v>0</v>
      </c>
      <c r="AT36" s="44">
        <f t="shared" si="1"/>
        <v>12</v>
      </c>
      <c r="AU36" s="44">
        <f t="shared" si="2"/>
        <v>90900</v>
      </c>
      <c r="AV36" s="44">
        <f t="shared" si="3"/>
        <v>2552.1180000000004</v>
      </c>
    </row>
    <row r="37" spans="1:48" x14ac:dyDescent="0.3">
      <c r="A37" s="45"/>
      <c r="B37" s="45" t="s">
        <v>21</v>
      </c>
      <c r="C37" s="45"/>
      <c r="D37" s="45">
        <v>125.86</v>
      </c>
      <c r="F37" s="44">
        <f>January!F37+Feb!F37+March!F37+April!F37+May!F37+June!F37+July!F37+August!F37+September!F37+October!F37+November!F37+December!F37</f>
        <v>12</v>
      </c>
      <c r="G37" s="44">
        <f>January!G37+Feb!G37+March!G37+April!G37+May!G37+June!G37+July!G37+August!G37+September!G37+October!G37+November!G37+December!G37</f>
        <v>2820190</v>
      </c>
      <c r="H37" s="44">
        <f>January!H37+Feb!H37+March!H37+April!H37+May!H37+June!H37+July!H37+August!H37+September!H37+October!H37+November!H37+December!H37</f>
        <v>33782.129200000003</v>
      </c>
      <c r="J37" s="44">
        <f>January!J37+Feb!J37+March!J37+April!J37+May!J37+June!J37+July!J37+August!J37+September!J37+October!J37+November!J37+December!J37</f>
        <v>12</v>
      </c>
      <c r="K37" s="44">
        <f>January!K37+Feb!K37+March!K37+April!K37+May!K37+June!K37+July!K37+August!K37+September!K37+October!K37+November!K37+December!K37</f>
        <v>1497000</v>
      </c>
      <c r="L37" s="44">
        <f>January!L37+Feb!L37+March!L37+April!L37+May!L37+June!L37+July!L37+August!L37+September!L37+October!L37+November!L37+December!L37</f>
        <v>18603.740000000002</v>
      </c>
      <c r="N37" s="44">
        <f>January!N37+Feb!N37+March!N37+April!N37+May!N37+June!N37+July!N37+August!N37+September!N37+October!N37+November!N37+December!N37</f>
        <v>0</v>
      </c>
      <c r="O37" s="44">
        <f>January!O37+Feb!O37+March!O37+April!O37+May!O37+June!O37+July!O37+August!O37+September!O37+October!O37+November!O37+December!O37</f>
        <v>0</v>
      </c>
      <c r="P37" s="44">
        <f>January!P37+Feb!P37+March!P37+April!P37+May!P37+June!P37+July!P37+August!P37+September!P37+October!P37+November!P37+December!P37</f>
        <v>0</v>
      </c>
      <c r="R37" s="44">
        <f>January!R37+Feb!R37+March!R37+April!R37+May!R37+June!R37+July!R37+August!R37+September!R37+October!R37+November!R37+December!R37</f>
        <v>12</v>
      </c>
      <c r="S37" s="44">
        <f>January!S37+Feb!S37+March!S37+April!S37+May!S37+June!S37+July!S37+August!S37+September!S37+October!S37+November!S37+December!S37</f>
        <v>494000</v>
      </c>
      <c r="T37" s="44">
        <f>January!T37+Feb!T37+March!T37+April!T37+May!T37+June!T37+July!T37+August!T37+September!T37+October!T37+November!T37+December!T37</f>
        <v>7166.82</v>
      </c>
      <c r="V37" s="44">
        <f>January!V37+Feb!V37+March!V37+April!V37+May!V37+June!V37+July!V37+August!V37+September!V37+October!V37+November!V37+December!V37</f>
        <v>0</v>
      </c>
      <c r="W37" s="44">
        <f>January!W37+Feb!W37+March!W37+April!W37+May!W37+June!W37+July!W37+August!W37+September!W37+October!W37+November!W37+December!W37</f>
        <v>0</v>
      </c>
      <c r="X37" s="44">
        <f>January!X37+Feb!X37+March!X37+April!X37+May!X37+June!X37+July!X37+August!X37+September!X37+October!X37+November!X37+December!X37</f>
        <v>0</v>
      </c>
      <c r="Z37" s="44">
        <f>January!Z37+Feb!Z37+March!Z37+April!Z37+May!Z37+June!Z37+July!Z37+August!Z37+September!Z37+October!Z37+November!Z37+December!Z37</f>
        <v>0</v>
      </c>
      <c r="AA37" s="44">
        <f>January!AA37+Feb!AA37+March!AA37+April!AA37+May!AA37+June!AA37+July!AA37+August!AA37+September!AA37+October!AA37+November!AA37+December!AA37</f>
        <v>0</v>
      </c>
      <c r="AB37" s="44">
        <f>January!AB37+Feb!AB37+March!AB37+April!AB37+May!AB37+June!AB37+July!AB37+August!AB37+September!AB37+October!AB37+November!AB37+December!AB37</f>
        <v>0</v>
      </c>
      <c r="AD37" s="44">
        <f>January!AD37+Feb!AD37+March!AD37+April!AD37+May!AD37+June!AD37+July!AD37+August!AD37+September!AD37+October!AD37+November!AD37+December!AD37</f>
        <v>0</v>
      </c>
      <c r="AE37" s="44">
        <f>January!AE37+Feb!AE37+March!AE37+April!AE37+May!AE37+June!AE37+July!AE37+August!AE37+September!AE37+October!AE37+November!AE37+December!AE37</f>
        <v>0</v>
      </c>
      <c r="AF37" s="44">
        <f>January!AF37+Feb!AF37+March!AF37+April!AF37+May!AF37+June!AF37+July!AF37+August!AF37+September!AF37+October!AF37+November!AF37+December!AF37</f>
        <v>0</v>
      </c>
      <c r="AH37" s="44">
        <f>January!AH37+Feb!AH37+March!AH37+April!AH37+May!AH37+June!AH37+July!AH37+August!AH37+September!AH37+October!AH37+November!AH37+December!AH37</f>
        <v>0</v>
      </c>
      <c r="AI37" s="44">
        <f>January!AI37+Feb!AI37+March!AI37+April!AI37+May!AI37+June!AI37+July!AI37+August!AI37+September!AI37+October!AI37+November!AI37+December!AI37</f>
        <v>0</v>
      </c>
      <c r="AJ37" s="44">
        <f>January!AJ37+Feb!AJ37+March!AJ37+April!AJ37+May!AJ37+June!AJ37+July!AJ37+August!AJ37+September!AJ37+October!AJ37+November!AJ37+December!AJ37</f>
        <v>0</v>
      </c>
      <c r="AL37" s="44">
        <f>January!AL37+Feb!AL37+March!AL37+April!AL37+May!AL37+June!AL37+July!AL37+August!AL37+September!AL37+October!AL37+November!AL37+December!AL37</f>
        <v>0</v>
      </c>
      <c r="AM37" s="44">
        <f>January!AM37+Feb!AM37+March!AM37+April!AM37+May!AM37+June!AM37+July!AM37+August!AM37+September!AM37+October!AM37+November!AM37+December!AM37</f>
        <v>0</v>
      </c>
      <c r="AN37" s="44">
        <f>January!AN37+Feb!AN37+March!AN37+April!AN37+May!AN37+June!AN37+July!AN37+August!AN37+September!AN37+October!AN37+November!AN37+December!AN37</f>
        <v>0</v>
      </c>
      <c r="AP37" s="44">
        <f>January!AP37+Feb!AP37+March!AP37+April!AP37+May!AP37+June!AP37+July!AP37+August!AP37+September!AP37+October!AP37+November!AP37+December!AP37</f>
        <v>24</v>
      </c>
      <c r="AQ37" s="44">
        <f>January!AQ37+Feb!AQ37+March!AQ37+April!AQ37+May!AQ37+June!AQ37+July!AQ37+August!AQ37+September!AQ37+October!AQ37+November!AQ37+December!AQ37</f>
        <v>7377000</v>
      </c>
      <c r="AR37" s="44">
        <f>January!AR37+Feb!AR37+March!AR37+April!AR37+May!AR37+June!AR37+July!AR37+August!AR37+September!AR37+October!AR37+November!AR37+December!AR37</f>
        <v>87550.16</v>
      </c>
      <c r="AT37" s="44">
        <f t="shared" si="1"/>
        <v>60</v>
      </c>
      <c r="AU37" s="44">
        <f t="shared" si="2"/>
        <v>12188190</v>
      </c>
      <c r="AV37" s="44">
        <f t="shared" si="3"/>
        <v>147102.8492</v>
      </c>
    </row>
    <row r="38" spans="1:48" x14ac:dyDescent="0.3">
      <c r="A38" s="45"/>
      <c r="B38" s="45" t="s">
        <v>22</v>
      </c>
      <c r="C38" s="45"/>
      <c r="D38" s="45">
        <v>125.86</v>
      </c>
      <c r="F38" s="44">
        <f>January!F38+Feb!F38+March!F38+April!F38+May!F38+June!F38+July!F38+August!F38+September!F38+October!F38+November!F38+December!F38</f>
        <v>24</v>
      </c>
      <c r="G38" s="44">
        <f>January!G38+Feb!G38+March!G38+April!G38+May!G38+June!G38+July!G38+August!G38+September!G38+October!G38+November!G38+December!G38</f>
        <v>758620</v>
      </c>
      <c r="H38" s="44">
        <f>January!H38+Feb!H38+March!H38+April!H38+May!H38+June!H38+July!H38+August!H38+September!H38+October!H38+November!H38+December!H38</f>
        <v>11695.0944</v>
      </c>
      <c r="J38" s="44">
        <f>January!J38+Feb!J38+March!J38+April!J38+May!J38+June!J38+July!J38+August!J38+September!J38+October!J38+November!J38+December!J38</f>
        <v>0</v>
      </c>
      <c r="K38" s="44">
        <f>January!K38+Feb!K38+March!K38+April!K38+May!K38+June!K38+July!K38+August!K38+September!K38+October!K38+November!K38+December!K38</f>
        <v>0</v>
      </c>
      <c r="L38" s="44">
        <f>January!L38+Feb!L38+March!L38+April!L38+May!L38+June!L38+July!L38+August!L38+September!L38+October!L38+November!L38+December!L38</f>
        <v>0</v>
      </c>
      <c r="N38" s="44">
        <f>January!N38+Feb!N38+March!N38+April!N38+May!N38+June!N38+July!N38+August!N38+September!N38+October!N38+November!N38+December!N38</f>
        <v>0</v>
      </c>
      <c r="O38" s="44">
        <f>January!O38+Feb!O38+March!O38+April!O38+May!O38+June!O38+July!O38+August!O38+September!O38+October!O38+November!O38+December!O38</f>
        <v>0</v>
      </c>
      <c r="P38" s="44">
        <f>January!P38+Feb!P38+March!P38+April!P38+May!P38+June!P38+July!P38+August!P38+September!P38+October!P38+November!P38+December!P38</f>
        <v>0</v>
      </c>
      <c r="R38" s="44">
        <f>January!R38+Feb!R38+March!R38+April!R38+May!R38+June!R38+July!R38+August!R38+September!R38+October!R38+November!R38+December!R38</f>
        <v>0</v>
      </c>
      <c r="S38" s="44">
        <f>January!S38+Feb!S38+March!S38+April!S38+May!S38+June!S38+July!S38+August!S38+September!S38+October!S38+November!S38+December!S38</f>
        <v>0</v>
      </c>
      <c r="T38" s="44">
        <f>January!T38+Feb!T38+March!T38+April!T38+May!T38+June!T38+July!T38+August!T38+September!T38+October!T38+November!T38+December!T38</f>
        <v>0</v>
      </c>
      <c r="V38" s="44">
        <f>January!V38+Feb!V38+March!V38+April!V38+May!V38+June!V38+July!V38+August!V38+September!V38+October!V38+November!V38+December!V38</f>
        <v>0</v>
      </c>
      <c r="W38" s="44">
        <f>January!W38+Feb!W38+March!W38+April!W38+May!W38+June!W38+July!W38+August!W38+September!W38+October!W38+November!W38+December!W38</f>
        <v>0</v>
      </c>
      <c r="X38" s="44">
        <f>January!X38+Feb!X38+March!X38+April!X38+May!X38+June!X38+July!X38+August!X38+September!X38+October!X38+November!X38+December!X38</f>
        <v>0</v>
      </c>
      <c r="Z38" s="44">
        <f>January!Z38+Feb!Z38+March!Z38+April!Z38+May!Z38+June!Z38+July!Z38+August!Z38+September!Z38+October!Z38+November!Z38+December!Z38</f>
        <v>0</v>
      </c>
      <c r="AA38" s="44">
        <f>January!AA38+Feb!AA38+March!AA38+April!AA38+May!AA38+June!AA38+July!AA38+August!AA38+September!AA38+October!AA38+November!AA38+December!AA38</f>
        <v>0</v>
      </c>
      <c r="AB38" s="44">
        <f>January!AB38+Feb!AB38+March!AB38+April!AB38+May!AB38+June!AB38+July!AB38+August!AB38+September!AB38+October!AB38+November!AB38+December!AB38</f>
        <v>0</v>
      </c>
      <c r="AD38" s="44">
        <f>January!AD38+Feb!AD38+March!AD38+April!AD38+May!AD38+June!AD38+July!AD38+August!AD38+September!AD38+October!AD38+November!AD38+December!AD38</f>
        <v>0</v>
      </c>
      <c r="AE38" s="44">
        <f>January!AE38+Feb!AE38+March!AE38+April!AE38+May!AE38+June!AE38+July!AE38+August!AE38+September!AE38+October!AE38+November!AE38+December!AE38</f>
        <v>0</v>
      </c>
      <c r="AF38" s="44">
        <f>January!AF38+Feb!AF38+March!AF38+April!AF38+May!AF38+June!AF38+July!AF38+August!AF38+September!AF38+October!AF38+November!AF38+December!AF38</f>
        <v>0</v>
      </c>
      <c r="AH38" s="44">
        <f>January!AH38+Feb!AH38+March!AH38+April!AH38+May!AH38+June!AH38+July!AH38+August!AH38+September!AH38+October!AH38+November!AH38+December!AH38</f>
        <v>0</v>
      </c>
      <c r="AI38" s="44">
        <f>January!AI38+Feb!AI38+March!AI38+April!AI38+May!AI38+June!AI38+July!AI38+August!AI38+September!AI38+October!AI38+November!AI38+December!AI38</f>
        <v>0</v>
      </c>
      <c r="AJ38" s="44">
        <f>January!AJ38+Feb!AJ38+March!AJ38+April!AJ38+May!AJ38+June!AJ38+July!AJ38+August!AJ38+September!AJ38+October!AJ38+November!AJ38+December!AJ38</f>
        <v>0</v>
      </c>
      <c r="AL38" s="44">
        <f>January!AL38+Feb!AL38+March!AL38+April!AL38+May!AL38+June!AL38+July!AL38+August!AL38+September!AL38+October!AL38+November!AL38+December!AL38</f>
        <v>0</v>
      </c>
      <c r="AM38" s="44">
        <f>January!AM38+Feb!AM38+March!AM38+April!AM38+May!AM38+June!AM38+July!AM38+August!AM38+September!AM38+October!AM38+November!AM38+December!AM38</f>
        <v>0</v>
      </c>
      <c r="AN38" s="44">
        <f>January!AN38+Feb!AN38+March!AN38+April!AN38+May!AN38+June!AN38+July!AN38+August!AN38+September!AN38+October!AN38+November!AN38+December!AN38</f>
        <v>0</v>
      </c>
      <c r="AP38" s="44">
        <f>January!AP38+Feb!AP38+March!AP38+April!AP38+May!AP38+June!AP38+July!AP38+August!AP38+September!AP38+October!AP38+November!AP38+December!AP38</f>
        <v>0</v>
      </c>
      <c r="AQ38" s="44">
        <f>January!AQ38+Feb!AQ38+March!AQ38+April!AQ38+May!AQ38+June!AQ38+July!AQ38+August!AQ38+September!AQ38+October!AQ38+November!AQ38+December!AQ38</f>
        <v>0</v>
      </c>
      <c r="AR38" s="44">
        <f>January!AR38+Feb!AR38+March!AR38+April!AR38+May!AR38+June!AR38+July!AR38+August!AR38+September!AR38+October!AR38+November!AR38+December!AR38</f>
        <v>0</v>
      </c>
      <c r="AT38" s="44">
        <f t="shared" si="1"/>
        <v>24</v>
      </c>
      <c r="AU38" s="44">
        <f t="shared" si="2"/>
        <v>758620</v>
      </c>
      <c r="AV38" s="44">
        <f t="shared" si="3"/>
        <v>11695.0944</v>
      </c>
    </row>
    <row r="39" spans="1:48" x14ac:dyDescent="0.3">
      <c r="A39" s="45"/>
      <c r="B39" s="45"/>
      <c r="C39" s="45"/>
      <c r="D39" s="45"/>
    </row>
    <row r="40" spans="1:48" x14ac:dyDescent="0.3">
      <c r="A40" s="45"/>
      <c r="B40" s="45" t="s">
        <v>23</v>
      </c>
      <c r="C40" s="45"/>
      <c r="D40" s="45">
        <f>188.79</f>
        <v>188.79</v>
      </c>
      <c r="F40" s="44">
        <f>January!F40+Feb!F40+March!F40+April!F40+May!F40+June!F40+July!F40+August!F40+September!F40+October!F40+November!F40+December!F40</f>
        <v>15</v>
      </c>
      <c r="G40" s="44">
        <f>January!G40+Feb!G40+March!G40+April!G40+May!G40+June!G40+July!G40+August!G40+September!G40+October!G40+November!G40+December!G40</f>
        <v>1670800</v>
      </c>
      <c r="H40" s="44">
        <f>January!H40+Feb!H40+March!H40+April!H40+May!H40+June!H40+July!H40+August!H40+September!H40+October!H40+November!H40+December!H40</f>
        <v>21993.968000000004</v>
      </c>
      <c r="J40" s="44">
        <f>January!J40+Feb!J40+March!J40+April!J40+May!J40+June!J40+July!J40+August!J40+September!J40+October!J40+November!J40+December!J40</f>
        <v>0</v>
      </c>
      <c r="K40" s="44">
        <f>January!K40+Feb!K40+March!K40+April!K40+May!K40+June!K40+July!K40+August!K40+September!K40+October!K40+November!K40+December!K40</f>
        <v>0</v>
      </c>
      <c r="L40" s="44">
        <f>January!L40+Feb!L40+March!L40+April!L40+May!L40+June!L40+July!L40+August!L40+September!L40+October!L40+November!L40+December!L40</f>
        <v>0</v>
      </c>
      <c r="N40" s="44">
        <f>January!N40+Feb!N40+March!N40+April!N40+May!N40+June!N40+July!N40+August!N40+September!N40+October!N40+November!N40+December!N40</f>
        <v>2</v>
      </c>
      <c r="O40" s="44">
        <f>January!O40+Feb!O40+March!O40+April!O40+May!O40+June!O40+July!O40+August!O40+September!O40+October!O40+November!O40+December!O40</f>
        <v>0</v>
      </c>
      <c r="P40" s="44">
        <f>January!P40+Feb!P40+March!P40+April!P40+May!P40+June!P40+July!P40+August!P40+September!P40+October!P40+November!P40+December!P40</f>
        <v>377.58</v>
      </c>
      <c r="R40" s="44">
        <f>January!R40+Feb!R40+March!R40+April!R40+May!R40+June!R40+July!R40+August!R40+September!R40+October!R40+November!R40+December!R40</f>
        <v>12</v>
      </c>
      <c r="S40" s="44">
        <f>January!S40+Feb!S40+March!S40+April!S40+May!S40+June!S40+July!S40+August!S40+September!S40+October!S40+November!S40+December!S40</f>
        <v>784000</v>
      </c>
      <c r="T40" s="44">
        <f>January!T40+Feb!T40+March!T40+April!T40+May!T40+June!T40+July!T40+August!T40+September!T40+October!T40+November!T40+December!T40</f>
        <v>11252.2</v>
      </c>
      <c r="V40" s="44">
        <f>January!V40+Feb!V40+March!V40+April!V40+May!V40+June!V40+July!V40+August!V40+September!V40+October!V40+November!V40+December!V40</f>
        <v>1</v>
      </c>
      <c r="W40" s="44">
        <f>January!W40+Feb!W40+March!W40+April!W40+May!W40+June!W40+July!W40+August!W40+September!W40+October!W40+November!W40+December!W40</f>
        <v>0</v>
      </c>
      <c r="X40" s="44">
        <f>January!X40+Feb!X40+March!X40+April!X40+May!X40+June!X40+July!X40+August!X40+September!X40+October!X40+November!X40+December!X40</f>
        <v>188.79</v>
      </c>
      <c r="Z40" s="44">
        <f>January!Z40+Feb!Z40+March!Z40+April!Z40+May!Z40+June!Z40+July!Z40+August!Z40+September!Z40+October!Z40+November!Z40+December!Z40</f>
        <v>0</v>
      </c>
      <c r="AA40" s="44">
        <f>January!AA40+Feb!AA40+March!AA40+April!AA40+May!AA40+June!AA40+July!AA40+August!AA40+September!AA40+October!AA40+November!AA40+December!AA40</f>
        <v>0</v>
      </c>
      <c r="AB40" s="44">
        <f>January!AB40+Feb!AB40+March!AB40+April!AB40+May!AB40+June!AB40+July!AB40+August!AB40+September!AB40+October!AB40+November!AB40+December!AB40</f>
        <v>0</v>
      </c>
      <c r="AD40" s="44">
        <f>January!AD40+Feb!AD40+March!AD40+April!AD40+May!AD40+June!AD40+July!AD40+August!AD40+September!AD40+October!AD40+November!AD40+December!AD40</f>
        <v>0</v>
      </c>
      <c r="AE40" s="44">
        <f>January!AE40+Feb!AE40+March!AE40+April!AE40+May!AE40+June!AE40+July!AE40+August!AE40+September!AE40+October!AE40+November!AE40+December!AE40</f>
        <v>0</v>
      </c>
      <c r="AF40" s="44">
        <f>January!AF40+Feb!AF40+March!AF40+April!AF40+May!AF40+June!AF40+July!AF40+August!AF40+September!AF40+October!AF40+November!AF40+December!AF40</f>
        <v>0</v>
      </c>
      <c r="AH40" s="44">
        <f>January!AH40+Feb!AH40+March!AH40+April!AH40+May!AH40+June!AH40+July!AH40+August!AH40+September!AH40+October!AH40+November!AH40+December!AH40</f>
        <v>0</v>
      </c>
      <c r="AI40" s="44">
        <f>January!AI40+Feb!AI40+March!AI40+April!AI40+May!AI40+June!AI40+July!AI40+August!AI40+September!AI40+October!AI40+November!AI40+December!AI40</f>
        <v>0</v>
      </c>
      <c r="AJ40" s="44">
        <f>January!AJ40+Feb!AJ40+March!AJ40+April!AJ40+May!AJ40+June!AJ40+July!AJ40+August!AJ40+September!AJ40+October!AJ40+November!AJ40+December!AJ40</f>
        <v>0</v>
      </c>
      <c r="AL40" s="44">
        <f>January!AL40+Feb!AL40+March!AL40+April!AL40+May!AL40+June!AL40+July!AL40+August!AL40+September!AL40+October!AL40+November!AL40+December!AL40</f>
        <v>0</v>
      </c>
      <c r="AM40" s="44">
        <f>January!AM40+Feb!AM40+March!AM40+April!AM40+May!AM40+June!AM40+July!AM40+August!AM40+September!AM40+October!AM40+November!AM40+December!AM40</f>
        <v>0</v>
      </c>
      <c r="AN40" s="44">
        <f>January!AN40+Feb!AN40+March!AN40+April!AN40+May!AN40+June!AN40+July!AN40+August!AN40+September!AN40+October!AN40+November!AN40+December!AN40</f>
        <v>0</v>
      </c>
      <c r="AP40" s="44">
        <f>January!AP40+Feb!AP40+March!AP40+April!AP40+May!AP40+June!AP40+July!AP40+August!AP40+September!AP40+October!AP40+November!AP40+December!AP40</f>
        <v>12</v>
      </c>
      <c r="AQ40" s="44">
        <f>January!AQ40+Feb!AQ40+March!AQ40+April!AQ40+May!AQ40+June!AQ40+July!AQ40+August!AQ40+September!AQ40+October!AQ40+November!AQ40+December!AQ40</f>
        <v>600000</v>
      </c>
      <c r="AR40" s="44">
        <f>January!AR40+Feb!AR40+March!AR40+April!AR40+May!AR40+June!AR40+July!AR40+August!AR40+September!AR40+October!AR40+November!AR40+December!AR40</f>
        <v>9139.5399999999991</v>
      </c>
      <c r="AT40" s="44">
        <f t="shared" si="1"/>
        <v>42</v>
      </c>
      <c r="AU40" s="44">
        <f t="shared" si="2"/>
        <v>3054800</v>
      </c>
      <c r="AV40" s="44">
        <f t="shared" si="3"/>
        <v>42952.078000000009</v>
      </c>
    </row>
    <row r="41" spans="1:48" x14ac:dyDescent="0.3">
      <c r="A41" s="45"/>
      <c r="B41" s="45" t="s">
        <v>38</v>
      </c>
      <c r="C41" s="45"/>
      <c r="D41" s="45">
        <f>D34*84</f>
        <v>755.16</v>
      </c>
      <c r="F41" s="44">
        <f>January!F41+Feb!F41+March!F41+April!F41+May!F41+June!F41+July!F41+August!F41+September!F41+October!F41+November!F41+December!F41</f>
        <v>0</v>
      </c>
      <c r="G41" s="44">
        <f>January!G41+Feb!G41+March!G41+April!G41+May!G41+June!G41+July!G41+August!G41+September!G41+October!G41+November!G41+December!G41</f>
        <v>0</v>
      </c>
      <c r="H41" s="44">
        <f>January!H41+Feb!H41+March!H41+April!H41+May!H41+June!H41+July!H41+August!H41+September!H41+October!H41+November!H41+December!H41</f>
        <v>0</v>
      </c>
      <c r="J41" s="44">
        <f>January!J41+Feb!J41+March!J41+April!J41+May!J41+June!J41+July!J41+August!J41+September!J41+October!J41+November!J41+December!J41</f>
        <v>0</v>
      </c>
      <c r="K41" s="44">
        <f>January!K41+Feb!K41+March!K41+April!K41+May!K41+June!K41+July!K41+August!K41+September!K41+October!K41+November!K41+December!K41</f>
        <v>0</v>
      </c>
      <c r="L41" s="44">
        <f>January!L41+Feb!L41+March!L41+April!L41+May!L41+June!L41+July!L41+August!L41+September!L41+October!L41+November!L41+December!L41</f>
        <v>0</v>
      </c>
      <c r="N41" s="44">
        <f>January!N41+Feb!N41+March!N41+April!N41+May!N41+June!N41+July!N41+August!N41+September!N41+October!N41+November!N41+December!N41</f>
        <v>0</v>
      </c>
      <c r="O41" s="44">
        <f>January!O41+Feb!O41+March!O41+April!O41+May!O41+June!O41+July!O41+August!O41+September!O41+October!O41+November!O41+December!O41</f>
        <v>0</v>
      </c>
      <c r="P41" s="44">
        <f>January!P41+Feb!P41+March!P41+April!P41+May!P41+June!P41+July!P41+August!P41+September!P41+October!P41+November!P41+December!P41</f>
        <v>0</v>
      </c>
      <c r="R41" s="44">
        <f>January!R41+Feb!R41+March!R41+April!R41+May!R41+June!R41+July!R41+August!R41+September!R41+October!R41+November!R41+December!R41</f>
        <v>0</v>
      </c>
      <c r="S41" s="44">
        <f>January!S41+Feb!S41+March!S41+April!S41+May!S41+June!S41+July!S41+August!S41+September!S41+October!S41+November!S41+December!S41</f>
        <v>0</v>
      </c>
      <c r="T41" s="44">
        <f>January!T41+Feb!T41+March!T41+April!T41+May!T41+June!T41+July!T41+August!T41+September!T41+October!T41+November!T41+December!T41</f>
        <v>0</v>
      </c>
      <c r="V41" s="44">
        <f>January!V41+Feb!V41+March!V41+April!V41+May!V41+June!V41+July!V41+August!V41+September!V41+October!V41+November!V41+December!V41</f>
        <v>12</v>
      </c>
      <c r="W41" s="44">
        <f>January!W41+Feb!W41+March!W41+April!W41+May!W41+June!W41+July!W41+August!W41+September!W41+October!W41+November!W41+December!W41</f>
        <v>761000</v>
      </c>
      <c r="X41" s="44">
        <f>January!X41+Feb!X41+March!X41+April!X41+May!X41+June!X41+July!X41+August!X41+September!X41+October!X41+November!X41+December!X41</f>
        <v>17778.48</v>
      </c>
      <c r="Z41" s="44">
        <f>January!Z41+Feb!Z41+March!Z41+April!Z41+May!Z41+June!Z41+July!Z41+August!Z41+September!Z41+October!Z41+November!Z41+December!Z41</f>
        <v>0</v>
      </c>
      <c r="AA41" s="44">
        <f>January!AA41+Feb!AA41+March!AA41+April!AA41+May!AA41+June!AA41+July!AA41+August!AA41+September!AA41+October!AA41+November!AA41+December!AA41</f>
        <v>0</v>
      </c>
      <c r="AB41" s="44">
        <f>January!AB41+Feb!AB41+March!AB41+April!AB41+May!AB41+June!AB41+July!AB41+August!AB41+September!AB41+October!AB41+November!AB41+December!AB41</f>
        <v>0</v>
      </c>
      <c r="AD41" s="44">
        <f>January!AD41+Feb!AD41+March!AD41+April!AD41+May!AD41+June!AD41+July!AD41+August!AD41+September!AD41+October!AD41+November!AD41+December!AD41</f>
        <v>0</v>
      </c>
      <c r="AE41" s="44">
        <f>January!AE41+Feb!AE41+March!AE41+April!AE41+May!AE41+June!AE41+July!AE41+August!AE41+September!AE41+October!AE41+November!AE41+December!AE41</f>
        <v>0</v>
      </c>
      <c r="AF41" s="44">
        <f>January!AF41+Feb!AF41+March!AF41+April!AF41+May!AF41+June!AF41+July!AF41+August!AF41+September!AF41+October!AF41+November!AF41+December!AF41</f>
        <v>0</v>
      </c>
      <c r="AH41" s="44">
        <f>January!AH41+Feb!AH41+March!AH41+April!AH41+May!AH41+June!AH41+July!AH41+August!AH41+September!AH41+October!AH41+November!AH41+December!AH41</f>
        <v>0</v>
      </c>
      <c r="AI41" s="44">
        <f>January!AI41+Feb!AI41+March!AI41+April!AI41+May!AI41+June!AI41+July!AI41+August!AI41+September!AI41+October!AI41+November!AI41+December!AI41</f>
        <v>0</v>
      </c>
      <c r="AJ41" s="44">
        <f>January!AJ41+Feb!AJ41+March!AJ41+April!AJ41+May!AJ41+June!AJ41+July!AJ41+August!AJ41+September!AJ41+October!AJ41+November!AJ41+December!AJ41</f>
        <v>0</v>
      </c>
      <c r="AL41" s="44">
        <f>January!AL41+Feb!AL41+March!AL41+April!AL41+May!AL41+June!AL41+July!AL41+August!AL41+September!AL41+October!AL41+November!AL41+December!AL41</f>
        <v>0</v>
      </c>
      <c r="AM41" s="44">
        <f>January!AM41+Feb!AM41+March!AM41+April!AM41+May!AM41+June!AM41+July!AM41+August!AM41+September!AM41+October!AM41+November!AM41+December!AM41</f>
        <v>0</v>
      </c>
      <c r="AN41" s="44">
        <f>January!AN41+Feb!AN41+March!AN41+April!AN41+May!AN41+June!AN41+July!AN41+August!AN41+September!AN41+October!AN41+November!AN41+December!AN41</f>
        <v>0</v>
      </c>
      <c r="AP41" s="44">
        <f>January!AP41+Feb!AP41+March!AP41+April!AP41+May!AP41+June!AP41+July!AP41+August!AP41+September!AP41+October!AP41+November!AP41+December!AP41</f>
        <v>0</v>
      </c>
      <c r="AQ41" s="44">
        <f>January!AQ41+Feb!AQ41+March!AQ41+April!AQ41+May!AQ41+June!AQ41+July!AQ41+August!AQ41+September!AQ41+October!AQ41+November!AQ41+December!AQ41</f>
        <v>0</v>
      </c>
      <c r="AR41" s="44">
        <f>January!AR41+Feb!AR41+March!AR41+April!AR41+May!AR41+June!AR41+July!AR41+August!AR41+September!AR41+October!AR41+November!AR41+December!AR41</f>
        <v>0</v>
      </c>
      <c r="AT41" s="44">
        <f t="shared" si="1"/>
        <v>12</v>
      </c>
      <c r="AU41" s="44">
        <f t="shared" si="2"/>
        <v>761000</v>
      </c>
      <c r="AV41" s="44">
        <f t="shared" si="3"/>
        <v>17778.48</v>
      </c>
    </row>
    <row r="42" spans="1:48" x14ac:dyDescent="0.3">
      <c r="A42" s="45"/>
      <c r="B42" s="45" t="s">
        <v>61</v>
      </c>
      <c r="C42" s="45"/>
      <c r="D42" s="45">
        <v>188.79</v>
      </c>
      <c r="F42" s="44">
        <f>January!F42+Feb!F42+March!F42+April!F42+May!F42+June!F42+July!F42+August!F42+September!F42+October!F42+November!F42+December!F42</f>
        <v>0</v>
      </c>
      <c r="G42" s="44">
        <f>January!G42+Feb!G42+March!G42+April!G42+May!G42+June!G42+July!G42+August!G42+September!G42+October!G42+November!G42+December!G42</f>
        <v>0</v>
      </c>
      <c r="H42" s="44">
        <f>January!H42+Feb!H42+March!H42+April!H42+May!H42+June!H42+July!H42+August!H42+September!H42+October!H42+November!H42+December!H42</f>
        <v>0</v>
      </c>
      <c r="J42" s="44">
        <f>January!J42+Feb!J42+March!J42+April!J42+May!J42+June!J42+July!J42+August!J42+September!J42+October!J42+November!J42+December!J42</f>
        <v>0</v>
      </c>
      <c r="K42" s="44">
        <f>January!K42+Feb!K42+March!K42+April!K42+May!K42+June!K42+July!K42+August!K42+September!K42+October!K42+November!K42+December!K42</f>
        <v>0</v>
      </c>
      <c r="L42" s="44">
        <f>January!L42+Feb!L42+March!L42+April!L42+May!L42+June!L42+July!L42+August!L42+September!L42+October!L42+November!L42+December!L42</f>
        <v>0</v>
      </c>
      <c r="N42" s="44">
        <f>January!N42+Feb!N42+March!N42+April!N42+May!N42+June!N42+July!N42+August!N42+September!N42+October!N42+November!N42+December!N42</f>
        <v>10</v>
      </c>
      <c r="O42" s="44">
        <f>January!O42+Feb!O42+March!O42+April!O42+May!O42+June!O42+July!O42+August!O42+September!O42+October!O42+November!O42+December!O42</f>
        <v>0</v>
      </c>
      <c r="P42" s="44">
        <f>January!P42+Feb!P42+March!P42+April!P42+May!P42+June!P42+July!P42+August!P42+September!P42+October!P42+November!P42+December!P42</f>
        <v>1887.8999999999999</v>
      </c>
      <c r="R42" s="44">
        <f>January!R42+Feb!R42+March!R42+April!R42+May!R42+June!R42+July!R42+August!R42+September!R42+October!R42+November!R42+December!R42</f>
        <v>0</v>
      </c>
      <c r="S42" s="44">
        <f>January!S42+Feb!S42+March!S42+April!S42+May!S42+June!S42+July!S42+August!S42+September!S42+October!S42+November!S42+December!S42</f>
        <v>0</v>
      </c>
      <c r="T42" s="44">
        <f>January!T42+Feb!T42+March!T42+April!T42+May!T42+June!T42+July!T42+August!T42+September!T42+October!T42+November!T42+December!T42</f>
        <v>0</v>
      </c>
      <c r="V42" s="44">
        <f>January!V42+Feb!V42+March!V42+April!V42+May!V42+June!V42+July!V42+August!V42+September!V42+October!V42+November!V42+December!V42</f>
        <v>0</v>
      </c>
      <c r="W42" s="44">
        <f>January!W42+Feb!W42+March!W42+April!W42+May!W42+June!W42+July!W42+August!W42+September!W42+October!W42+November!W42+December!W42</f>
        <v>0</v>
      </c>
      <c r="X42" s="44">
        <f>January!X42+Feb!X42+March!X42+April!X42+May!X42+June!X42+July!X42+August!X42+September!X42+October!X42+November!X42+December!X42</f>
        <v>0</v>
      </c>
      <c r="Z42" s="44">
        <f>January!Z42+Feb!Z42+March!Z42+April!Z42+May!Z42+June!Z42+July!Z42+August!Z42+September!Z42+October!Z42+November!Z42+December!Z42</f>
        <v>0</v>
      </c>
      <c r="AA42" s="44">
        <f>January!AA42+Feb!AA42+March!AA42+April!AA42+May!AA42+June!AA42+July!AA42+August!AA42+September!AA42+October!AA42+November!AA42+December!AA42</f>
        <v>0</v>
      </c>
      <c r="AB42" s="44">
        <f>January!AB42+Feb!AB42+March!AB42+April!AB42+May!AB42+June!AB42+July!AB42+August!AB42+September!AB42+October!AB42+November!AB42+December!AB42</f>
        <v>0</v>
      </c>
      <c r="AD42" s="44">
        <f>January!AD42+Feb!AD42+March!AD42+April!AD42+May!AD42+June!AD42+July!AD42+August!AD42+September!AD42+October!AD42+November!AD42+December!AD42</f>
        <v>0</v>
      </c>
      <c r="AE42" s="44">
        <f>January!AE42+Feb!AE42+March!AE42+April!AE42+May!AE42+June!AE42+July!AE42+August!AE42+September!AE42+October!AE42+November!AE42+December!AE42</f>
        <v>0</v>
      </c>
      <c r="AF42" s="44">
        <f>January!AF42+Feb!AF42+March!AF42+April!AF42+May!AF42+June!AF42+July!AF42+August!AF42+September!AF42+October!AF42+November!AF42+December!AF42</f>
        <v>0</v>
      </c>
      <c r="AH42" s="44">
        <f>January!AH42+Feb!AH42+March!AH42+April!AH42+May!AH42+June!AH42+July!AH42+August!AH42+September!AH42+October!AH42+November!AH42+December!AH42</f>
        <v>0</v>
      </c>
      <c r="AI42" s="44">
        <f>January!AI42+Feb!AI42+March!AI42+April!AI42+May!AI42+June!AI42+July!AI42+August!AI42+September!AI42+October!AI42+November!AI42+December!AI42</f>
        <v>0</v>
      </c>
      <c r="AJ42" s="44">
        <f>January!AJ42+Feb!AJ42+March!AJ42+April!AJ42+May!AJ42+June!AJ42+July!AJ42+August!AJ42+September!AJ42+October!AJ42+November!AJ42+December!AJ42</f>
        <v>0</v>
      </c>
      <c r="AL42" s="44">
        <f>January!AL42+Feb!AL42+March!AL42+April!AL42+May!AL42+June!AL42+July!AL42+August!AL42+September!AL42+October!AL42+November!AL42+December!AL42</f>
        <v>0</v>
      </c>
      <c r="AM42" s="44">
        <f>January!AM42+Feb!AM42+March!AM42+April!AM42+May!AM42+June!AM42+July!AM42+August!AM42+September!AM42+October!AM42+November!AM42+December!AM42</f>
        <v>0</v>
      </c>
      <c r="AN42" s="44">
        <f>January!AN42+Feb!AN42+March!AN42+April!AN42+May!AN42+June!AN42+July!AN42+August!AN42+September!AN42+October!AN42+November!AN42+December!AN42</f>
        <v>0</v>
      </c>
      <c r="AP42" s="44">
        <f>January!AP42+Feb!AP42+March!AP42+April!AP42+May!AP42+June!AP42+July!AP42+August!AP42+September!AP42+October!AP42+November!AP42+December!AP42</f>
        <v>0</v>
      </c>
      <c r="AQ42" s="44">
        <f>January!AQ42+Feb!AQ42+March!AQ42+April!AQ42+May!AQ42+June!AQ42+July!AQ42+August!AQ42+September!AQ42+October!AQ42+November!AQ42+December!AQ42</f>
        <v>0</v>
      </c>
      <c r="AR42" s="44">
        <f>January!AR42+Feb!AR42+March!AR42+April!AR42+May!AR42+June!AR42+July!AR42+August!AR42+September!AR42+October!AR42+November!AR42+December!AR42</f>
        <v>0</v>
      </c>
      <c r="AT42" s="44">
        <f t="shared" si="1"/>
        <v>10</v>
      </c>
      <c r="AU42" s="44">
        <f t="shared" si="2"/>
        <v>0</v>
      </c>
      <c r="AV42" s="44">
        <f t="shared" si="3"/>
        <v>1887.8999999999999</v>
      </c>
    </row>
    <row r="43" spans="1:48" x14ac:dyDescent="0.3">
      <c r="A43" s="45"/>
      <c r="B43" s="45"/>
      <c r="C43" s="45"/>
      <c r="D43" s="45"/>
    </row>
    <row r="44" spans="1:48" x14ac:dyDescent="0.3">
      <c r="A44" s="45"/>
      <c r="B44" s="45"/>
      <c r="C44" s="45"/>
      <c r="D44" s="45"/>
    </row>
    <row r="45" spans="1:48" x14ac:dyDescent="0.3">
      <c r="A45" s="45"/>
      <c r="B45" s="45" t="s">
        <v>39</v>
      </c>
      <c r="C45" s="45"/>
      <c r="D45" s="45">
        <v>8.7399999999999995E-3</v>
      </c>
      <c r="F45" s="44">
        <f>January!F45+Feb!F45+March!F45+April!F45+May!F45+June!F45+July!F45+August!F45+September!F45+October!F45+November!F45+December!F45</f>
        <v>0</v>
      </c>
      <c r="G45" s="44">
        <f>January!G45+Feb!G45+March!G45+April!G45+May!G45+June!G45+July!G45+August!G45+September!G45+October!G45+November!G45+December!G45</f>
        <v>0</v>
      </c>
      <c r="H45" s="44">
        <f>January!H45+Feb!H45+March!H45+April!H45+May!H45+June!H45+July!H45+August!H45+September!H45+October!H45+November!H45+December!H45</f>
        <v>0</v>
      </c>
      <c r="J45" s="44">
        <f>January!J45+Feb!J45+March!J45+April!J45+May!J45+June!J45+July!J45+August!J45+September!J45+October!J45+November!J45+December!J45</f>
        <v>0</v>
      </c>
      <c r="K45" s="44">
        <f>January!K45+Feb!K45+March!K45+April!K45+May!K45+June!K45+July!K45+August!K45+September!K45+October!K45+November!K45+December!K45</f>
        <v>0</v>
      </c>
      <c r="L45" s="44">
        <f>January!L45+Feb!L45+March!L45+April!L45+May!L45+June!L45+July!L45+August!L45+September!L45+October!L45+November!L45+December!L45</f>
        <v>0</v>
      </c>
      <c r="N45" s="44">
        <f>January!N45+Feb!N45+March!N45+April!N45+May!N45+June!N45+July!N45+August!N45+September!N45+October!N45+November!N45+December!N45</f>
        <v>0</v>
      </c>
      <c r="O45" s="44">
        <f>January!O45+Feb!O45+March!O45+April!O45+May!O45+June!O45+July!O45+August!O45+September!O45+October!O45+November!O45+December!O45</f>
        <v>0</v>
      </c>
      <c r="P45" s="44">
        <f>January!P45+Feb!P45+March!P45+April!P45+May!P45+June!P45+July!P45+August!P45+September!P45+October!P45+November!P45+December!P45</f>
        <v>0</v>
      </c>
      <c r="R45" s="44">
        <f>January!R45+Feb!R45+March!R45+April!R45+May!R45+June!R45+July!R45+August!R45+September!R45+October!R45+November!R45+December!R45</f>
        <v>0</v>
      </c>
      <c r="S45" s="44">
        <f>January!S45+Feb!S45+March!S45+April!S45+May!S45+June!S45+July!S45+August!S45+September!S45+October!S45+November!S45+December!S45</f>
        <v>0</v>
      </c>
      <c r="T45" s="44">
        <f>January!T45+Feb!T45+March!T45+April!T45+May!T45+June!T45+July!T45+August!T45+September!T45+October!T45+November!T45+December!T45</f>
        <v>0</v>
      </c>
      <c r="V45" s="44">
        <f>January!V45+Feb!V45+March!V45+April!V45+May!V45+June!V45+July!V45+August!V45+September!V45+October!V45+November!V45+December!V45</f>
        <v>11</v>
      </c>
      <c r="W45" s="44">
        <f>January!W45+Feb!W45+March!W45+April!W45+May!W45+June!W45+July!W45+August!W45+September!W45+October!W45+November!W45+December!W45</f>
        <v>61423000</v>
      </c>
      <c r="X45" s="44">
        <f>January!X45+Feb!X45+March!X45+April!X45+May!X45+June!X45+July!X45+August!X45+September!X45+October!X45+November!X45+December!X45</f>
        <v>299681.45999999996</v>
      </c>
      <c r="Z45" s="44">
        <f>January!Z45+Feb!Z45+March!Z45+April!Z45+May!Z45+June!Z45+July!Z45+August!Z45+September!Z45+October!Z45+November!Z45+December!Z45</f>
        <v>0</v>
      </c>
      <c r="AA45" s="44">
        <f>January!AA45+Feb!AA45+March!AA45+April!AA45+May!AA45+June!AA45+July!AA45+August!AA45+September!AA45+October!AA45+November!AA45+December!AA45</f>
        <v>0</v>
      </c>
      <c r="AB45" s="44">
        <f>January!AB45+Feb!AB45+March!AB45+April!AB45+May!AB45+June!AB45+July!AB45+August!AB45+September!AB45+October!AB45+November!AB45+December!AB45</f>
        <v>0</v>
      </c>
      <c r="AD45" s="44">
        <f>January!AD45+Feb!AD45+March!AD45+April!AD45+May!AD45+June!AD45+July!AD45+August!AD45+September!AD45+October!AD45+November!AD45+December!AD45</f>
        <v>0</v>
      </c>
      <c r="AE45" s="44">
        <f>January!AE45+Feb!AE45+March!AE45+April!AE45+May!AE45+June!AE45+July!AE45+August!AE45+September!AE45+October!AE45+November!AE45+December!AE45</f>
        <v>0</v>
      </c>
      <c r="AF45" s="44">
        <f>January!AF45+Feb!AF45+March!AF45+April!AF45+May!AF45+June!AF45+July!AF45+August!AF45+September!AF45+October!AF45+November!AF45+December!AF45</f>
        <v>0</v>
      </c>
      <c r="AH45" s="44">
        <f>January!AH45+Feb!AH45+March!AH45+April!AH45+May!AH45+June!AH45+July!AH45+August!AH45+September!AH45+October!AH45+November!AH45+December!AH45</f>
        <v>0</v>
      </c>
      <c r="AI45" s="44">
        <f>January!AI45+Feb!AI45+March!AI45+April!AI45+May!AI45+June!AI45+July!AI45+August!AI45+September!AI45+October!AI45+November!AI45+December!AI45</f>
        <v>0</v>
      </c>
      <c r="AJ45" s="44">
        <f>January!AJ45+Feb!AJ45+March!AJ45+April!AJ45+May!AJ45+June!AJ45+July!AJ45+August!AJ45+September!AJ45+October!AJ45+November!AJ45+December!AJ45</f>
        <v>0</v>
      </c>
      <c r="AL45" s="44">
        <f>January!AL45+Feb!AL45+March!AL45+April!AL45+May!AL45+June!AL45+July!AL45+August!AL45+September!AL45+October!AL45+November!AL45+December!AL45</f>
        <v>0</v>
      </c>
      <c r="AM45" s="44">
        <f>January!AM45+Feb!AM45+March!AM45+April!AM45+May!AM45+June!AM45+July!AM45+August!AM45+September!AM45+October!AM45+November!AM45+December!AM45</f>
        <v>0</v>
      </c>
      <c r="AN45" s="44">
        <f>January!AN45+Feb!AN45+March!AN45+April!AN45+May!AN45+June!AN45+July!AN45+August!AN45+September!AN45+October!AN45+November!AN45+December!AN45</f>
        <v>0</v>
      </c>
      <c r="AP45" s="44">
        <f>January!AP45+Feb!AP45+March!AP45+April!AP45+May!AP45+June!AP45+July!AP45+August!AP45+September!AP45+October!AP45+November!AP45+December!AP45</f>
        <v>0</v>
      </c>
      <c r="AQ45" s="44">
        <f>January!AQ45+Feb!AQ45+March!AQ45+April!AQ45+May!AQ45+June!AQ45+July!AQ45+August!AQ45+September!AQ45+October!AQ45+November!AQ45+December!AQ45</f>
        <v>0</v>
      </c>
      <c r="AR45" s="44">
        <f>January!AR45+Feb!AR45+March!AR45+April!AR45+May!AR45+June!AR45+July!AR45+August!AR45+September!AR45+October!AR45+November!AR45+December!AR45</f>
        <v>0</v>
      </c>
      <c r="AT45" s="44">
        <f t="shared" si="1"/>
        <v>11</v>
      </c>
      <c r="AU45" s="44">
        <f t="shared" si="2"/>
        <v>61423000</v>
      </c>
      <c r="AV45" s="44">
        <f t="shared" si="3"/>
        <v>299681.45999999996</v>
      </c>
    </row>
    <row r="46" spans="1:48" x14ac:dyDescent="0.3">
      <c r="A46" s="45"/>
      <c r="B46" s="45" t="s">
        <v>40</v>
      </c>
      <c r="C46" s="45"/>
      <c r="D46" s="45">
        <v>188.79</v>
      </c>
      <c r="F46" s="44">
        <f>January!F46+Feb!F46+March!F46+April!F46+May!F46+June!F46+July!F46+August!F46+September!F46+October!F46+November!F46+December!F46</f>
        <v>0</v>
      </c>
      <c r="G46" s="44">
        <f>January!G46+Feb!G46+March!G46+April!G46+May!G46+June!G46+July!G46+August!G46+September!G46+October!G46+November!G46+December!G46</f>
        <v>0</v>
      </c>
      <c r="H46" s="44">
        <f>January!H46+Feb!H46+March!H46+April!H46+May!H46+June!H46+July!H46+August!H46+September!H46+October!H46+November!H46+December!H46</f>
        <v>0</v>
      </c>
      <c r="J46" s="44">
        <f>January!J46+Feb!J46+March!J46+April!J46+May!J46+June!J46+July!J46+August!J46+September!J46+October!J46+November!J46+December!J46</f>
        <v>0</v>
      </c>
      <c r="K46" s="44">
        <f>January!K46+Feb!K46+March!K46+April!K46+May!K46+June!K46+July!K46+August!K46+September!K46+October!K46+November!K46+December!K46</f>
        <v>0</v>
      </c>
      <c r="L46" s="44">
        <f>January!L46+Feb!L46+March!L46+April!L46+May!L46+June!L46+July!L46+August!L46+September!L46+October!L46+November!L46+December!L46</f>
        <v>0</v>
      </c>
      <c r="N46" s="44">
        <f>January!N46+Feb!N46+March!N46+April!N46+May!N46+June!N46+July!N46+August!N46+September!N46+October!N46+November!N46+December!N46</f>
        <v>0</v>
      </c>
      <c r="O46" s="44">
        <f>January!O46+Feb!O46+March!O46+April!O46+May!O46+June!O46+July!O46+August!O46+September!O46+October!O46+November!O46+December!O46</f>
        <v>0</v>
      </c>
      <c r="P46" s="44">
        <f>January!P46+Feb!P46+March!P46+April!P46+May!P46+June!P46+July!P46+August!P46+September!P46+October!P46+November!P46+December!P46</f>
        <v>0</v>
      </c>
      <c r="R46" s="44">
        <f>January!R46+Feb!R46+March!R46+April!R46+May!R46+June!R46+July!R46+August!R46+September!R46+October!R46+November!R46+December!R46</f>
        <v>0</v>
      </c>
      <c r="S46" s="44">
        <f>January!S46+Feb!S46+March!S46+April!S46+May!S46+June!S46+July!S46+August!S46+September!S46+October!S46+November!S46+December!S46</f>
        <v>0</v>
      </c>
      <c r="T46" s="44">
        <f>January!T46+Feb!T46+March!T46+April!T46+May!T46+June!T46+July!T46+August!T46+September!T46+October!T46+November!T46+December!T46</f>
        <v>0</v>
      </c>
      <c r="V46" s="44">
        <f>January!V46+Feb!V46+March!V46+April!V46+May!V46+June!V46+July!V46+August!V46+September!V46+October!V46+November!V46+December!V46</f>
        <v>12</v>
      </c>
      <c r="W46" s="44">
        <f>January!W46+Feb!W46+March!W46+April!W46+May!W46+June!W46+July!W46+August!W46+September!W46+October!W46+November!W46+December!W46</f>
        <v>175000</v>
      </c>
      <c r="X46" s="44">
        <f>January!X46+Feb!X46+March!X46+April!X46+May!X46+June!X46+July!X46+August!X46+September!X46+October!X46+November!X46+December!X46</f>
        <v>4274.4799999999996</v>
      </c>
      <c r="Z46" s="44">
        <f>January!Z46+Feb!Z46+March!Z46+April!Z46+May!Z46+June!Z46+July!Z46+August!Z46+September!Z46+October!Z46+November!Z46+December!Z46</f>
        <v>0</v>
      </c>
      <c r="AA46" s="44">
        <f>January!AA46+Feb!AA46+March!AA46+April!AA46+May!AA46+June!AA46+July!AA46+August!AA46+September!AA46+October!AA46+November!AA46+December!AA46</f>
        <v>0</v>
      </c>
      <c r="AB46" s="44">
        <f>January!AB46+Feb!AB46+March!AB46+April!AB46+May!AB46+June!AB46+July!AB46+August!AB46+September!AB46+October!AB46+November!AB46+December!AB46</f>
        <v>0</v>
      </c>
      <c r="AD46" s="44">
        <f>January!AD46+Feb!AD46+March!AD46+April!AD46+May!AD46+June!AD46+July!AD46+August!AD46+September!AD46+October!AD46+November!AD46+December!AD46</f>
        <v>0</v>
      </c>
      <c r="AE46" s="44">
        <f>January!AE46+Feb!AE46+March!AE46+April!AE46+May!AE46+June!AE46+July!AE46+August!AE46+September!AE46+October!AE46+November!AE46+December!AE46</f>
        <v>0</v>
      </c>
      <c r="AF46" s="44">
        <f>January!AF46+Feb!AF46+March!AF46+April!AF46+May!AF46+June!AF46+July!AF46+August!AF46+September!AF46+October!AF46+November!AF46+December!AF46</f>
        <v>0</v>
      </c>
      <c r="AH46" s="44">
        <f>January!AH46+Feb!AH46+March!AH46+April!AH46+May!AH46+June!AH46+July!AH46+August!AH46+September!AH46+October!AH46+November!AH46+December!AH46</f>
        <v>0</v>
      </c>
      <c r="AI46" s="44">
        <f>January!AI46+Feb!AI46+March!AI46+April!AI46+May!AI46+June!AI46+July!AI46+August!AI46+September!AI46+October!AI46+November!AI46+December!AI46</f>
        <v>0</v>
      </c>
      <c r="AJ46" s="44">
        <f>January!AJ46+Feb!AJ46+March!AJ46+April!AJ46+May!AJ46+June!AJ46+July!AJ46+August!AJ46+September!AJ46+October!AJ46+November!AJ46+December!AJ46</f>
        <v>0</v>
      </c>
      <c r="AL46" s="44">
        <f>January!AL46+Feb!AL46+March!AL46+April!AL46+May!AL46+June!AL46+July!AL46+August!AL46+September!AL46+October!AL46+November!AL46+December!AL46</f>
        <v>0</v>
      </c>
      <c r="AM46" s="44">
        <f>January!AM46+Feb!AM46+March!AM46+April!AM46+May!AM46+June!AM46+July!AM46+August!AM46+September!AM46+October!AM46+November!AM46+December!AM46</f>
        <v>0</v>
      </c>
      <c r="AN46" s="44">
        <f>January!AN46+Feb!AN46+March!AN46+April!AN46+May!AN46+June!AN46+July!AN46+August!AN46+September!AN46+October!AN46+November!AN46+December!AN46</f>
        <v>0</v>
      </c>
      <c r="AP46" s="44">
        <f>January!AP46+Feb!AP46+March!AP46+April!AP46+May!AP46+June!AP46+July!AP46+August!AP46+September!AP46+October!AP46+November!AP46+December!AP46</f>
        <v>0</v>
      </c>
      <c r="AQ46" s="44">
        <f>January!AQ46+Feb!AQ46+March!AQ46+April!AQ46+May!AQ46+June!AQ46+July!AQ46+August!AQ46+September!AQ46+October!AQ46+November!AQ46+December!AQ46</f>
        <v>0</v>
      </c>
      <c r="AR46" s="44">
        <f>January!AR46+Feb!AR46+March!AR46+April!AR46+May!AR46+June!AR46+July!AR46+August!AR46+September!AR46+October!AR46+November!AR46+December!AR46</f>
        <v>0</v>
      </c>
      <c r="AT46" s="44">
        <f t="shared" si="1"/>
        <v>12</v>
      </c>
      <c r="AU46" s="44">
        <f t="shared" si="2"/>
        <v>175000</v>
      </c>
      <c r="AV46" s="44">
        <f t="shared" si="3"/>
        <v>4274.4799999999996</v>
      </c>
    </row>
    <row r="47" spans="1:48" x14ac:dyDescent="0.3">
      <c r="A47" s="45"/>
      <c r="B47" s="45" t="s">
        <v>41</v>
      </c>
      <c r="C47" s="45"/>
      <c r="D47" s="45"/>
      <c r="F47" s="44">
        <f>January!F47+Feb!F47+March!F47+April!F47+May!F47+June!F47+July!F47+August!F47+September!F47+October!F47+November!F47+December!F47</f>
        <v>0</v>
      </c>
      <c r="G47" s="44">
        <f>January!G47+Feb!G47+March!G47+April!G47+May!G47+June!G47+July!G47+August!G47+September!G47+October!G47+November!G47+December!G47</f>
        <v>0</v>
      </c>
      <c r="H47" s="44">
        <f>January!H47+Feb!H47+March!H47+April!H47+May!H47+June!H47+July!H47+August!H47+September!H47+October!H47+November!H47+December!H47</f>
        <v>0</v>
      </c>
      <c r="J47" s="44">
        <f>January!J47+Feb!J47+March!J47+April!J47+May!J47+June!J47+July!J47+August!J47+September!J47+October!J47+November!J47+December!J47</f>
        <v>0</v>
      </c>
      <c r="K47" s="44">
        <f>January!K47+Feb!K47+March!K47+April!K47+May!K47+June!K47+July!K47+August!K47+September!K47+October!K47+November!K47+December!K47</f>
        <v>0</v>
      </c>
      <c r="L47" s="44">
        <f>January!L47+Feb!L47+March!L47+April!L47+May!L47+June!L47+July!L47+August!L47+September!L47+October!L47+November!L47+December!L47</f>
        <v>0</v>
      </c>
      <c r="N47" s="44">
        <f>January!N47+Feb!N47+March!N47+April!N47+May!N47+June!N47+July!N47+August!N47+September!N47+October!N47+November!N47+December!N47</f>
        <v>0</v>
      </c>
      <c r="O47" s="44">
        <f>January!O47+Feb!O47+March!O47+April!O47+May!O47+June!O47+July!O47+August!O47+September!O47+October!O47+November!O47+December!O47</f>
        <v>0</v>
      </c>
      <c r="P47" s="44">
        <f>January!P47+Feb!P47+March!P47+April!P47+May!P47+June!P47+July!P47+August!P47+September!P47+October!P47+November!P47+December!P47</f>
        <v>0</v>
      </c>
      <c r="R47" s="44">
        <f>January!R47+Feb!R47+March!R47+April!R47+May!R47+June!R47+July!R47+August!R47+September!R47+October!R47+November!R47+December!R47</f>
        <v>0</v>
      </c>
      <c r="S47" s="44">
        <f>January!S47+Feb!S47+March!S47+April!S47+May!S47+June!S47+July!S47+August!S47+September!S47+October!S47+November!S47+December!S47</f>
        <v>0</v>
      </c>
      <c r="T47" s="44">
        <f>January!T47+Feb!T47+March!T47+April!T47+May!T47+June!T47+July!T47+August!T47+September!T47+October!T47+November!T47+December!T47</f>
        <v>0</v>
      </c>
      <c r="V47" s="44">
        <f>January!V47+Feb!V47+March!V47+April!V47+May!V47+June!V47+July!V47+August!V47+September!V47+October!V47+November!V47+December!V47</f>
        <v>12</v>
      </c>
      <c r="W47" s="44">
        <f>January!W47+Feb!W47+March!W47+April!W47+May!W47+June!W47+July!W47+August!W47+September!W47+October!W47+November!W47+December!W47</f>
        <v>0</v>
      </c>
      <c r="X47" s="44">
        <f>January!X47+Feb!X47+March!X47+April!X47+May!X47+June!X47+July!X47+August!X47+September!X47+October!X47+November!X47+December!X47</f>
        <v>0</v>
      </c>
      <c r="Z47" s="44">
        <f>January!Z47+Feb!Z47+March!Z47+April!Z47+May!Z47+June!Z47+July!Z47+August!Z47+September!Z47+October!Z47+November!Z47+December!Z47</f>
        <v>0</v>
      </c>
      <c r="AA47" s="44">
        <f>January!AA47+Feb!AA47+March!AA47+April!AA47+May!AA47+June!AA47+July!AA47+August!AA47+September!AA47+October!AA47+November!AA47+December!AA47</f>
        <v>0</v>
      </c>
      <c r="AB47" s="44">
        <f>January!AB47+Feb!AB47+March!AB47+April!AB47+May!AB47+June!AB47+July!AB47+August!AB47+September!AB47+October!AB47+November!AB47+December!AB47</f>
        <v>0</v>
      </c>
      <c r="AD47" s="44">
        <f>January!AD47+Feb!AD47+March!AD47+April!AD47+May!AD47+June!AD47+July!AD47+August!AD47+September!AD47+October!AD47+November!AD47+December!AD47</f>
        <v>0</v>
      </c>
      <c r="AE47" s="44">
        <f>January!AE47+Feb!AE47+March!AE47+April!AE47+May!AE47+June!AE47+July!AE47+August!AE47+September!AE47+October!AE47+November!AE47+December!AE47</f>
        <v>0</v>
      </c>
      <c r="AF47" s="44">
        <f>January!AF47+Feb!AF47+March!AF47+April!AF47+May!AF47+June!AF47+July!AF47+August!AF47+September!AF47+October!AF47+November!AF47+December!AF47</f>
        <v>0</v>
      </c>
      <c r="AH47" s="44">
        <f>January!AH47+Feb!AH47+March!AH47+April!AH47+May!AH47+June!AH47+July!AH47+August!AH47+September!AH47+October!AH47+November!AH47+December!AH47</f>
        <v>0</v>
      </c>
      <c r="AI47" s="44">
        <f>January!AI47+Feb!AI47+March!AI47+April!AI47+May!AI47+June!AI47+July!AI47+August!AI47+September!AI47+October!AI47+November!AI47+December!AI47</f>
        <v>0</v>
      </c>
      <c r="AJ47" s="44">
        <f>January!AJ47+Feb!AJ47+March!AJ47+April!AJ47+May!AJ47+June!AJ47+July!AJ47+August!AJ47+September!AJ47+October!AJ47+November!AJ47+December!AJ47</f>
        <v>0</v>
      </c>
      <c r="AL47" s="44">
        <f>January!AL47+Feb!AL47+March!AL47+April!AL47+May!AL47+June!AL47+July!AL47+August!AL47+September!AL47+October!AL47+November!AL47+December!AL47</f>
        <v>0</v>
      </c>
      <c r="AM47" s="44">
        <f>January!AM47+Feb!AM47+March!AM47+April!AM47+May!AM47+June!AM47+July!AM47+August!AM47+September!AM47+October!AM47+November!AM47+December!AM47</f>
        <v>0</v>
      </c>
      <c r="AN47" s="44">
        <f>January!AN47+Feb!AN47+March!AN47+April!AN47+May!AN47+June!AN47+July!AN47+August!AN47+September!AN47+October!AN47+November!AN47+December!AN47</f>
        <v>0</v>
      </c>
      <c r="AP47" s="44">
        <f>January!AP47+Feb!AP47+March!AP47+April!AP47+May!AP47+June!AP47+July!AP47+August!AP47+September!AP47+October!AP47+November!AP47+December!AP47</f>
        <v>0</v>
      </c>
      <c r="AQ47" s="44">
        <f>January!AQ47+Feb!AQ47+March!AQ47+April!AQ47+May!AQ47+June!AQ47+July!AQ47+August!AQ47+September!AQ47+October!AQ47+November!AQ47+December!AQ47</f>
        <v>0</v>
      </c>
      <c r="AR47" s="44">
        <f>January!AR47+Feb!AR47+March!AR47+April!AR47+May!AR47+June!AR47+July!AR47+August!AR47+September!AR47+October!AR47+November!AR47+December!AR47</f>
        <v>0</v>
      </c>
      <c r="AT47" s="44">
        <f t="shared" si="1"/>
        <v>12</v>
      </c>
      <c r="AU47" s="44">
        <f t="shared" si="2"/>
        <v>0</v>
      </c>
      <c r="AV47" s="44">
        <f t="shared" si="3"/>
        <v>0</v>
      </c>
    </row>
    <row r="48" spans="1:48" x14ac:dyDescent="0.3">
      <c r="A48" s="45"/>
      <c r="B48" s="45" t="s">
        <v>2</v>
      </c>
      <c r="C48" s="45"/>
      <c r="D48" s="45">
        <v>8.7399999999999995E-3</v>
      </c>
      <c r="F48" s="44">
        <f>January!F48+Feb!F48+March!F48+April!F48+May!F48+June!F48+July!F48+August!F48+September!F48+October!F48+November!F48+December!F48</f>
        <v>0</v>
      </c>
      <c r="G48" s="44">
        <f>January!G48+Feb!G48+March!G48+April!G48+May!G48+June!G48+July!G48+August!G48+September!G48+October!G48+November!G48+December!G48</f>
        <v>0</v>
      </c>
      <c r="H48" s="44">
        <f>January!H48+Feb!H48+March!H48+April!H48+May!H48+June!H48+July!H48+August!H48+September!H48+October!H48+November!H48+December!H48</f>
        <v>0</v>
      </c>
      <c r="J48" s="44">
        <f>January!J48+Feb!J48+March!J48+April!J48+May!J48+June!J48+July!J48+August!J48+September!J48+October!J48+November!J48+December!J48</f>
        <v>0</v>
      </c>
      <c r="K48" s="44">
        <f>January!K48+Feb!K48+March!K48+April!K48+May!K48+June!K48+July!K48+August!K48+September!K48+October!K48+November!K48+December!K48</f>
        <v>0</v>
      </c>
      <c r="L48" s="44">
        <f>January!L48+Feb!L48+March!L48+April!L48+May!L48+June!L48+July!L48+August!L48+September!L48+October!L48+November!L48+December!L48</f>
        <v>0</v>
      </c>
      <c r="N48" s="44">
        <f>January!N48+Feb!N48+March!N48+April!N48+May!N48+June!N48+July!N48+August!N48+September!N48+October!N48+November!N48+December!N48</f>
        <v>0</v>
      </c>
      <c r="O48" s="44">
        <f>January!O48+Feb!O48+March!O48+April!O48+May!O48+June!O48+July!O48+August!O48+September!O48+October!O48+November!O48+December!O48</f>
        <v>0</v>
      </c>
      <c r="P48" s="44">
        <f>January!P48+Feb!P48+March!P48+April!P48+May!P48+June!P48+July!P48+August!P48+September!P48+October!P48+November!P48+December!P48</f>
        <v>0</v>
      </c>
      <c r="R48" s="44">
        <f>January!R48+Feb!R48+March!R48+April!R48+May!R48+June!R48+July!R48+August!R48+September!R48+October!R48+November!R48+December!R48</f>
        <v>0</v>
      </c>
      <c r="S48" s="44">
        <f>January!S48+Feb!S48+March!S48+April!S48+May!S48+June!S48+July!S48+August!S48+September!S48+October!S48+November!S48+December!S48</f>
        <v>0</v>
      </c>
      <c r="T48" s="44">
        <f>January!T48+Feb!T48+March!T48+April!T48+May!T48+June!T48+July!T48+August!T48+September!T48+October!T48+November!T48+December!T48</f>
        <v>0</v>
      </c>
      <c r="V48" s="44">
        <f>January!V48+Feb!V48+March!V48+April!V48+May!V48+June!V48+July!V48+August!V48+September!V48+October!V48+November!V48+December!V48</f>
        <v>0</v>
      </c>
      <c r="W48" s="44">
        <f>January!W48+Feb!W48+March!W48+April!W48+May!W48+June!W48+July!W48+August!W48+September!W48+October!W48+November!W48+December!W48</f>
        <v>0</v>
      </c>
      <c r="X48" s="44">
        <f>January!X48+Feb!X48+March!X48+April!X48+May!X48+June!X48+July!X48+August!X48+September!X48+October!X48+November!X48+December!X48</f>
        <v>0</v>
      </c>
      <c r="Z48" s="44">
        <f>January!Z48+Feb!Z48+March!Z48+April!Z48+May!Z48+June!Z48+July!Z48+August!Z48+September!Z48+October!Z48+November!Z48+December!Z48</f>
        <v>0</v>
      </c>
      <c r="AA48" s="44">
        <f>January!AA48+Feb!AA48+March!AA48+April!AA48+May!AA48+June!AA48+July!AA48+August!AA48+September!AA48+October!AA48+November!AA48+December!AA48</f>
        <v>0</v>
      </c>
      <c r="AB48" s="44">
        <f>January!AB48+Feb!AB48+March!AB48+April!AB48+May!AB48+June!AB48+July!AB48+August!AB48+September!AB48+October!AB48+November!AB48+December!AB48</f>
        <v>0</v>
      </c>
      <c r="AD48" s="44">
        <f>January!AD48+Feb!AD48+March!AD48+April!AD48+May!AD48+June!AD48+July!AD48+August!AD48+September!AD48+October!AD48+November!AD48+December!AD48</f>
        <v>0</v>
      </c>
      <c r="AE48" s="44">
        <f>January!AE48+Feb!AE48+March!AE48+April!AE48+May!AE48+June!AE48+July!AE48+August!AE48+September!AE48+October!AE48+November!AE48+December!AE48</f>
        <v>0</v>
      </c>
      <c r="AF48" s="44">
        <f>January!AF48+Feb!AF48+March!AF48+April!AF48+May!AF48+June!AF48+July!AF48+August!AF48+September!AF48+October!AF48+November!AF48+December!AF48</f>
        <v>0</v>
      </c>
      <c r="AH48" s="44">
        <f>January!AH48+Feb!AH48+March!AH48+April!AH48+May!AH48+June!AH48+July!AH48+August!AH48+September!AH48+October!AH48+November!AH48+December!AH48</f>
        <v>0</v>
      </c>
      <c r="AI48" s="44">
        <f>January!AI48+Feb!AI48+March!AI48+April!AI48+May!AI48+June!AI48+July!AI48+August!AI48+September!AI48+October!AI48+November!AI48+December!AI48</f>
        <v>0</v>
      </c>
      <c r="AJ48" s="44">
        <f>January!AJ48+Feb!AJ48+March!AJ48+April!AJ48+May!AJ48+June!AJ48+July!AJ48+August!AJ48+September!AJ48+October!AJ48+November!AJ48+December!AJ48</f>
        <v>0</v>
      </c>
      <c r="AL48" s="44">
        <f>January!AL48+Feb!AL48+March!AL48+April!AL48+May!AL48+June!AL48+July!AL48+August!AL48+September!AL48+October!AL48+November!AL48+December!AL48</f>
        <v>12</v>
      </c>
      <c r="AM48" s="44">
        <f>January!AM48+Feb!AM48+March!AM48+April!AM48+May!AM48+June!AM48+July!AM48+August!AM48+September!AM48+October!AM48+November!AM48+December!AM48</f>
        <v>2030400</v>
      </c>
      <c r="AN48" s="44">
        <f>January!AN48+Feb!AN48+March!AN48+April!AN48+May!AN48+June!AN48+July!AN48+August!AN48+September!AN48+October!AN48+November!AN48+December!AN48</f>
        <v>11118.607999999997</v>
      </c>
      <c r="AP48" s="44">
        <f>January!AP48+Feb!AP48+March!AP48+April!AP48+May!AP48+June!AP48+July!AP48+August!AP48+September!AP48+October!AP48+November!AP48+December!AP48</f>
        <v>0</v>
      </c>
      <c r="AQ48" s="44">
        <f>January!AQ48+Feb!AQ48+March!AQ48+April!AQ48+May!AQ48+June!AQ48+July!AQ48+August!AQ48+September!AQ48+October!AQ48+November!AQ48+December!AQ48</f>
        <v>0</v>
      </c>
      <c r="AR48" s="44">
        <f>January!AR48+Feb!AR48+March!AR48+April!AR48+May!AR48+June!AR48+July!AR48+August!AR48+September!AR48+October!AR48+November!AR48+December!AR48</f>
        <v>0</v>
      </c>
      <c r="AT48" s="44">
        <f t="shared" si="1"/>
        <v>12</v>
      </c>
      <c r="AU48" s="44">
        <f t="shared" si="2"/>
        <v>2030400</v>
      </c>
      <c r="AV48" s="44">
        <f t="shared" si="3"/>
        <v>11118.607999999997</v>
      </c>
    </row>
    <row r="49" spans="1:48" x14ac:dyDescent="0.3">
      <c r="A49" s="45"/>
      <c r="B49" s="45"/>
      <c r="C49" s="45"/>
      <c r="D49" s="45"/>
    </row>
    <row r="50" spans="1:48" x14ac:dyDescent="0.3">
      <c r="A50" s="45"/>
      <c r="B50" s="45"/>
      <c r="C50" s="45"/>
      <c r="D50" s="45"/>
      <c r="AT50" s="44">
        <f>SUM(AT13:AT49)</f>
        <v>199099</v>
      </c>
      <c r="AU50" s="44">
        <f t="shared" ref="AU50:AV50" si="4">SUM(AU13:AU49)</f>
        <v>750966363</v>
      </c>
      <c r="AV50" s="44">
        <f t="shared" si="4"/>
        <v>10069092.462239999</v>
      </c>
    </row>
    <row r="51" spans="1:48" x14ac:dyDescent="0.3">
      <c r="A51" s="45"/>
      <c r="B51" s="45"/>
      <c r="C51" s="45"/>
      <c r="D51" s="45"/>
    </row>
    <row r="52" spans="1:48" x14ac:dyDescent="0.3">
      <c r="A52" s="45"/>
      <c r="B52" s="45" t="s">
        <v>24</v>
      </c>
      <c r="C52" s="45"/>
      <c r="D52" s="45"/>
      <c r="F52" s="44">
        <f>January!F52+Feb!F52+March!F52+April!F52+May!F52+June!F52+July!F52+August!F52+September!F52+October!F52+November!F52+December!F52</f>
        <v>0</v>
      </c>
      <c r="G52" s="44">
        <f>January!G52+Feb!G52+March!G52+April!G52+May!G52+June!G52+July!G52+August!G52+September!G52+October!G52+November!G52+December!G52</f>
        <v>0</v>
      </c>
      <c r="H52" s="44">
        <f>January!H52+Feb!H52+March!H52+April!H52+May!H52+June!H52+July!H52+August!H52+September!H52+October!H52+November!H52+December!H52</f>
        <v>0</v>
      </c>
      <c r="J52" s="44">
        <f>January!J52+Feb!J52+March!J52+April!J52+May!J52+June!J52+July!J52+August!J52+September!J52+October!J52+November!J52+December!J52</f>
        <v>1</v>
      </c>
      <c r="K52" s="44">
        <f>January!K52+Feb!K52+March!K52+April!K52+May!K52+June!K52+July!K52+August!K52+September!K52+October!K52+November!K52+December!K52</f>
        <v>0</v>
      </c>
      <c r="L52" s="44">
        <f>January!L52+Feb!L52+March!L52+April!L52+May!L52+June!L52+July!L52+August!L52+September!L52+October!L52+November!L52+December!L52</f>
        <v>1000</v>
      </c>
      <c r="N52" s="44">
        <f>January!N52+Feb!N52+March!N52+April!N52+May!N52+June!N52+July!N52+August!N52+September!N52+October!N52+November!N52+December!N52</f>
        <v>0</v>
      </c>
      <c r="O52" s="44">
        <f>January!O52+Feb!O52+March!O52+April!O52+May!O52+June!O52+July!O52+August!O52+September!O52+October!O52+November!O52+December!O52</f>
        <v>0</v>
      </c>
      <c r="P52" s="44">
        <f>January!P52+Feb!P52+March!P52+April!P52+May!P52+June!P52+July!P52+August!P52+September!P52+October!P52+November!P52+December!P52</f>
        <v>0</v>
      </c>
      <c r="R52" s="44">
        <f>January!R52+Feb!R52+March!R52+April!R52+May!R52+June!R52+July!R52+August!R52+September!R52+October!R52+November!R52+December!R52</f>
        <v>0</v>
      </c>
      <c r="S52" s="44">
        <f>January!S52+Feb!S52+March!S52+April!S52+May!S52+June!S52+July!S52+August!S52+September!S52+October!S52+November!S52+December!S52</f>
        <v>0</v>
      </c>
      <c r="T52" s="44">
        <f>January!T52+Feb!T52+March!T52+April!T52+May!T52+June!T52+July!T52+August!T52+September!T52+October!T52+November!T52+December!T52</f>
        <v>0</v>
      </c>
      <c r="V52" s="44">
        <f>January!V52+Feb!V52+March!V52+April!V52+May!V52+June!V52+July!V52+August!V52+September!V52+October!V52+November!V52+December!V52</f>
        <v>0</v>
      </c>
      <c r="W52" s="44">
        <f>January!W52+Feb!W52+March!W52+April!W52+May!W52+June!W52+July!W52+August!W52+September!W52+October!W52+November!W52+December!W52</f>
        <v>0</v>
      </c>
      <c r="X52" s="44">
        <f>January!X52+Feb!X52+March!X52+April!X52+May!X52+June!X52+July!X52+August!X52+September!X52+October!X52+November!X52+December!X52</f>
        <v>0</v>
      </c>
      <c r="Z52" s="44">
        <f>January!Z52+Feb!Z52+March!Z52+April!Z52+May!Z52+June!Z52+July!Z52+August!Z52+September!Z52+October!Z52+November!Z52+December!Z52</f>
        <v>0</v>
      </c>
      <c r="AA52" s="44">
        <f>January!AA52+Feb!AA52+March!AA52+April!AA52+May!AA52+June!AA52+July!AA52+August!AA52+September!AA52+October!AA52+November!AA52+December!AA52</f>
        <v>0</v>
      </c>
      <c r="AB52" s="44">
        <f>January!AB52+Feb!AB52+March!AB52+April!AB52+May!AB52+June!AB52+July!AB52+August!AB52+September!AB52+October!AB52+November!AB52+December!AB52</f>
        <v>0</v>
      </c>
      <c r="AD52" s="44">
        <f>January!AD52+Feb!AD52+March!AD52+April!AD52+May!AD52+June!AD52+July!AD52+August!AD52+September!AD52+October!AD52+November!AD52+December!AD52</f>
        <v>0</v>
      </c>
      <c r="AE52" s="44">
        <f>January!AE52+Feb!AE52+March!AE52+April!AE52+May!AE52+June!AE52+July!AE52+August!AE52+September!AE52+October!AE52+November!AE52+December!AE52</f>
        <v>0</v>
      </c>
      <c r="AF52" s="44">
        <f>January!AF52+Feb!AF52+March!AF52+April!AF52+May!AF52+June!AF52+July!AF52+August!AF52+September!AF52+October!AF52+November!AF52+December!AF52</f>
        <v>0</v>
      </c>
      <c r="AH52" s="44">
        <f>January!AH52+Feb!AH52+March!AH52+April!AH52+May!AH52+June!AH52+July!AH52+August!AH52+September!AH52+October!AH52+November!AH52+December!AH52</f>
        <v>0</v>
      </c>
      <c r="AI52" s="44">
        <f>January!AI52+Feb!AI52+March!AI52+April!AI52+May!AI52+June!AI52+July!AI52+August!AI52+September!AI52+October!AI52+November!AI52+December!AI52</f>
        <v>0</v>
      </c>
      <c r="AJ52" s="44">
        <f>January!AJ52+Feb!AJ52+March!AJ52+April!AJ52+May!AJ52+June!AJ52+July!AJ52+August!AJ52+September!AJ52+October!AJ52+November!AJ52+December!AJ52</f>
        <v>0</v>
      </c>
      <c r="AL52" s="44">
        <f>January!AL52+Feb!AL52+March!AL52+April!AL52+May!AL52+June!AL52+July!AL52+August!AL52+September!AL52+October!AL52+November!AL52+December!AL52</f>
        <v>0</v>
      </c>
      <c r="AM52" s="44">
        <f>January!AM52+Feb!AM52+March!AM52+April!AM52+May!AM52+June!AM52+July!AM52+August!AM52+September!AM52+October!AM52+November!AM52+December!AM52</f>
        <v>0</v>
      </c>
      <c r="AN52" s="44">
        <f>January!AN52+Feb!AN52+March!AN52+April!AN52+May!AN52+June!AN52+July!AN52+August!AN52+September!AN52+October!AN52+November!AN52+December!AN52</f>
        <v>0</v>
      </c>
      <c r="AP52" s="44">
        <f>January!AP52+Feb!AP52+March!AP52+April!AP52+May!AP52+June!AP52+July!AP52+August!AP52+September!AP52+October!AP52+November!AP52+December!AP52</f>
        <v>0</v>
      </c>
      <c r="AQ52" s="44">
        <f>January!AQ52+Feb!AQ52+March!AQ52+April!AQ52+May!AQ52+June!AQ52+July!AQ52+August!AQ52+September!AQ52+October!AQ52+November!AQ52+December!AQ52</f>
        <v>0</v>
      </c>
      <c r="AR52" s="44">
        <f>January!AR52+Feb!AR52+March!AR52+April!AR52+May!AR52+June!AR52+July!AR52+August!AR52+September!AR52+October!AR52+November!AR52+December!AR52</f>
        <v>0</v>
      </c>
      <c r="AT52" s="44">
        <f t="shared" si="1"/>
        <v>1</v>
      </c>
      <c r="AU52" s="44">
        <f t="shared" si="2"/>
        <v>0</v>
      </c>
      <c r="AV52" s="44">
        <f t="shared" si="3"/>
        <v>1000</v>
      </c>
    </row>
    <row r="53" spans="1:48" x14ac:dyDescent="0.3">
      <c r="A53" s="45"/>
      <c r="B53" s="45"/>
      <c r="C53" s="45"/>
      <c r="D53" s="45"/>
      <c r="AT53" s="44">
        <f t="shared" si="1"/>
        <v>0</v>
      </c>
      <c r="AU53" s="44">
        <f t="shared" si="2"/>
        <v>0</v>
      </c>
      <c r="AV53" s="44">
        <f t="shared" si="3"/>
        <v>0</v>
      </c>
    </row>
    <row r="54" spans="1:48" x14ac:dyDescent="0.3">
      <c r="A54" s="45"/>
      <c r="B54" s="45"/>
      <c r="C54" s="45"/>
      <c r="D54" s="45"/>
      <c r="F54" s="44">
        <f>January!F54+Feb!F54+March!F54+April!F54+May!F54+June!F54+July!F54+August!F54+September!F54+October!F54+November!F54+December!F54</f>
        <v>46452</v>
      </c>
      <c r="G54" s="44">
        <f>January!G54+Feb!G54+March!G54+April!G54+May!G54+June!G54+July!G54+August!G54+September!G54+October!G54+November!G54+December!G54</f>
        <v>167039840</v>
      </c>
      <c r="H54" s="44">
        <f>January!H54+Feb!H54+March!H54+April!H54+May!H54+June!H54+July!H54+August!H54+September!H54+October!H54+November!H54+December!H54</f>
        <v>2363810.5292000002</v>
      </c>
      <c r="J54" s="44">
        <f>January!J54+Feb!J54+March!J54+April!J54+May!J54+June!J54+July!J54+August!J54+September!J54+October!J54+November!J54+December!J54</f>
        <v>23256</v>
      </c>
      <c r="K54" s="44">
        <f>January!K54+Feb!K54+March!K54+April!K54+May!K54+June!K54+July!K54+August!K54+September!K54+October!K54+November!K54+December!K54</f>
        <v>75609230</v>
      </c>
      <c r="L54" s="44">
        <f>January!L54+Feb!L54+March!L54+April!L54+May!L54+June!L54+July!L54+August!L54+September!L54+October!L54+November!L54+December!L54</f>
        <v>1077680.6404000001</v>
      </c>
      <c r="N54" s="44">
        <f>January!N54+Feb!N54+March!N54+April!N54+May!N54+June!N54+July!N54+August!N54+September!N54+October!N54+November!N54+December!N54</f>
        <v>23736</v>
      </c>
      <c r="O54" s="44">
        <f>January!O54+Feb!O54+March!O54+April!O54+May!O54+June!O54+July!O54+August!O54+September!O54+October!O54+November!O54+December!O54</f>
        <v>87617690</v>
      </c>
      <c r="P54" s="44">
        <f>January!P54+Feb!P54+March!P54+April!P54+May!P54+June!P54+July!P54+August!P54+September!P54+October!P54+November!P54+December!P54</f>
        <v>1232331.8454</v>
      </c>
      <c r="R54" s="44">
        <f>January!R54+Feb!R54+March!R54+April!R54+May!R54+June!R54+July!R54+August!R54+September!R54+October!R54+November!R54+December!R54</f>
        <v>29862</v>
      </c>
      <c r="S54" s="44">
        <f>January!S54+Feb!S54+March!S54+April!S54+May!S54+June!S54+July!S54+August!S54+September!S54+October!S54+November!S54+December!S54</f>
        <v>98746910</v>
      </c>
      <c r="T54" s="44">
        <f>January!T54+Feb!T54+March!T54+April!T54+May!T54+June!T54+July!T54+August!T54+September!T54+October!T54+November!T54+December!T54</f>
        <v>1409993.9218000001</v>
      </c>
      <c r="V54" s="44">
        <f>January!V54+Feb!V54+March!V54+April!V54+May!V54+June!V54+July!V54+August!V54+September!V54+October!V54+November!V54+December!V54</f>
        <v>20051</v>
      </c>
      <c r="W54" s="44">
        <f>January!W54+Feb!W54+March!W54+April!W54+May!W54+June!W54+July!W54+August!W54+September!W54+October!W54+November!W54+December!W54</f>
        <v>131564560</v>
      </c>
      <c r="X54" s="44">
        <f>January!X54+Feb!X54+March!X54+April!X54+May!X54+June!X54+July!X54+August!X54+September!X54+October!X54+November!X54+December!X54</f>
        <v>1301191.2505999999</v>
      </c>
      <c r="Z54" s="44">
        <f>January!Z54+Feb!Z54+March!Z54+April!Z54+May!Z54+June!Z54+July!Z54+August!Z54+September!Z54+October!Z54+November!Z54+December!Z54</f>
        <v>4790</v>
      </c>
      <c r="AA54" s="44">
        <f>January!AA54+Feb!AA54+March!AA54+April!AA54+May!AA54+June!AA54+July!AA54+August!AA54+September!AA54+October!AA54+November!AA54+December!AA54</f>
        <v>17129560</v>
      </c>
      <c r="AB54" s="44">
        <f>January!AB54+Feb!AB54+March!AB54+April!AB54+May!AB54+June!AB54+July!AB54+August!AB54+September!AB54+October!AB54+November!AB54+December!AB54</f>
        <v>240662.2452</v>
      </c>
      <c r="AD54" s="44">
        <f>January!AD54+Feb!AD54+March!AD54+April!AD54+May!AD54+June!AD54+July!AD54+August!AD54+September!AD54+October!AD54+November!AD54+December!AD54</f>
        <v>7982</v>
      </c>
      <c r="AE54" s="44">
        <f>January!AE54+Feb!AE54+March!AE54+April!AE54+May!AE54+June!AE54+July!AE54+August!AE54+September!AE54+October!AE54+November!AE54+December!AE54</f>
        <v>26835680</v>
      </c>
      <c r="AF54" s="44">
        <f>January!AF54+Feb!AF54+March!AF54+April!AF54+May!AF54+June!AF54+July!AF54+August!AF54+September!AF54+October!AF54+November!AF54+December!AF54</f>
        <v>380549.37380000006</v>
      </c>
      <c r="AH54" s="44">
        <f>January!AH54+Feb!AH54+March!AH54+April!AH54+May!AH54+June!AH54+July!AH54+August!AH54+September!AH54+October!AH54+November!AH54+December!AH54</f>
        <v>10865</v>
      </c>
      <c r="AI54" s="44">
        <f>January!AI54+Feb!AI54+March!AI54+April!AI54+May!AI54+June!AI54+July!AI54+August!AI54+September!AI54+October!AI54+November!AI54+December!AI54</f>
        <v>37238620</v>
      </c>
      <c r="AJ54" s="44">
        <f>January!AJ54+Feb!AJ54+March!AJ54+April!AJ54+May!AJ54+June!AJ54+July!AJ54+August!AJ54+September!AJ54+October!AJ54+November!AJ54+December!AJ54</f>
        <v>526989.19040000008</v>
      </c>
      <c r="AL54" s="44">
        <f>January!AL54+Feb!AL54+March!AL54+April!AL54+May!AL54+June!AL54+July!AL54+August!AL54+September!AL54+October!AL54+November!AL54+December!AL54</f>
        <v>4799</v>
      </c>
      <c r="AM54" s="44">
        <f>January!AM54+Feb!AM54+March!AM54+April!AM54+May!AM54+June!AM54+July!AM54+August!AM54+September!AM54+October!AM54+November!AM54+December!AM54</f>
        <v>18753740</v>
      </c>
      <c r="AN54" s="44">
        <f>January!AN54+Feb!AN54+March!AN54+April!AN54+May!AN54+June!AN54+July!AN54+August!AN54+September!AN54+October!AN54+November!AN54+December!AN54</f>
        <v>245808.77660000001</v>
      </c>
      <c r="AP54" s="44">
        <f>January!AP54+Feb!AP54+March!AP54+April!AP54+May!AP54+June!AP54+July!AP54+August!AP54+September!AP54+October!AP54+November!AP54+December!AP54</f>
        <v>27307</v>
      </c>
      <c r="AQ54" s="44">
        <f>January!AQ54+Feb!AQ54+March!AQ54+April!AQ54+May!AQ54+June!AQ54+July!AQ54+August!AQ54+September!AQ54+October!AQ54+November!AQ54+December!AQ54</f>
        <v>90430533</v>
      </c>
      <c r="AR54" s="44">
        <f>January!AR54+Feb!AR54+March!AR54+April!AR54+May!AR54+June!AR54+July!AR54+August!AR54+September!AR54+October!AR54+November!AR54+December!AR54</f>
        <v>1291074.6888399997</v>
      </c>
      <c r="AT54" s="44">
        <f t="shared" si="1"/>
        <v>199100</v>
      </c>
      <c r="AU54" s="44">
        <f t="shared" si="2"/>
        <v>750966363</v>
      </c>
      <c r="AV54" s="44">
        <f t="shared" si="3"/>
        <v>10070092.462240001</v>
      </c>
    </row>
    <row r="55" spans="1:48" x14ac:dyDescent="0.3">
      <c r="A55" s="45"/>
      <c r="B55" s="45"/>
      <c r="C55" s="45"/>
      <c r="D55" s="45"/>
      <c r="AT55" s="44">
        <f t="shared" si="1"/>
        <v>0</v>
      </c>
      <c r="AU55" s="44">
        <f t="shared" si="2"/>
        <v>0</v>
      </c>
      <c r="AV55" s="44">
        <f t="shared" si="3"/>
        <v>0</v>
      </c>
    </row>
    <row r="56" spans="1:48" x14ac:dyDescent="0.3">
      <c r="A56" s="45"/>
      <c r="B56" s="45"/>
      <c r="C56" s="45"/>
      <c r="D56" s="45"/>
      <c r="AT56" s="44">
        <f t="shared" si="1"/>
        <v>0</v>
      </c>
      <c r="AU56" s="44">
        <f t="shared" si="2"/>
        <v>0</v>
      </c>
      <c r="AV56" s="44">
        <f t="shared" si="3"/>
        <v>0</v>
      </c>
    </row>
    <row r="57" spans="1:48" x14ac:dyDescent="0.3">
      <c r="A57" s="45"/>
      <c r="B57" s="45"/>
      <c r="C57" s="45"/>
      <c r="D57" s="45"/>
      <c r="AT57" s="44">
        <f t="shared" si="1"/>
        <v>0</v>
      </c>
      <c r="AU57" s="44">
        <f t="shared" si="2"/>
        <v>0</v>
      </c>
      <c r="AV57" s="44">
        <f t="shared" si="3"/>
        <v>0</v>
      </c>
    </row>
    <row r="58" spans="1:48" x14ac:dyDescent="0.3">
      <c r="A58" s="45" t="s">
        <v>8</v>
      </c>
      <c r="B58" s="45"/>
      <c r="C58" s="45"/>
      <c r="D58" s="45"/>
      <c r="AT58" s="44">
        <f t="shared" si="1"/>
        <v>0</v>
      </c>
      <c r="AU58" s="44">
        <f t="shared" si="2"/>
        <v>0</v>
      </c>
      <c r="AV58" s="44">
        <f t="shared" si="3"/>
        <v>0</v>
      </c>
    </row>
    <row r="59" spans="1:48" x14ac:dyDescent="0.3">
      <c r="A59" s="45"/>
      <c r="B59" s="45" t="s">
        <v>29</v>
      </c>
      <c r="C59" s="45"/>
      <c r="D59" s="45"/>
      <c r="F59" s="44">
        <f>January!F59+Feb!F59+March!F59+April!F59+May!F59+June!F59+July!F59+August!F59+September!F59+October!F59+November!F59+December!F59</f>
        <v>7254</v>
      </c>
      <c r="G59" s="44">
        <f>January!G59+Feb!G59+March!G59+April!G59+May!G59+June!G59+July!G59+August!G59+September!G59+October!G59+November!G59+December!G59</f>
        <v>0</v>
      </c>
      <c r="H59" s="44">
        <f>January!H59+Feb!H59+March!H59+April!H59+May!H59+June!H59+July!H59+August!H59+September!H59+October!H59+November!H59+December!H59</f>
        <v>0</v>
      </c>
      <c r="J59" s="44" t="e">
        <f>January!J59+Feb!J59+March!J59+April!J59+May!J59+June!J59+July!J59+August!J59+September!J59+October!J59+November!J59+December!J59</f>
        <v>#VALUE!</v>
      </c>
      <c r="K59" s="44">
        <f>January!K59+Feb!K59+March!K59+April!K59+May!K59+June!K59+July!K59+August!K59+September!K59+October!K59+November!K59+December!K59</f>
        <v>0</v>
      </c>
      <c r="L59" s="44">
        <f>January!L59+Feb!L59+March!L59+April!L59+May!L59+June!L59+July!L59+August!L59+September!L59+October!L59+November!L59+December!L59</f>
        <v>0</v>
      </c>
      <c r="N59" s="44">
        <f>January!N59+Feb!N59+March!N59+April!N59+May!N59+June!N59+July!N59+August!N59+September!N59+October!N59+November!N59+December!N59</f>
        <v>5980</v>
      </c>
      <c r="O59" s="44">
        <f>January!O59+Feb!O59+March!O59+April!O59+May!O59+June!O59+July!O59+August!O59+September!O59+October!O59+November!O59+December!O59</f>
        <v>0</v>
      </c>
      <c r="P59" s="44">
        <f>January!P59+Feb!P59+March!P59+April!P59+May!P59+June!P59+July!P59+August!P59+September!P59+October!P59+November!P59+December!P59</f>
        <v>0</v>
      </c>
      <c r="R59" s="44">
        <f>January!R59+Feb!R59+March!R59+April!R59+May!R59+June!R59+July!R59+August!R59+September!R59+October!R59+November!R59+December!R59</f>
        <v>642</v>
      </c>
      <c r="S59" s="44">
        <f>January!S59+Feb!S59+March!S59+April!S59+May!S59+June!S59+July!S59+August!S59+September!S59+October!S59+November!S59+December!S59</f>
        <v>0</v>
      </c>
      <c r="T59" s="44">
        <f>January!T59+Feb!T59+March!T59+April!T59+May!T59+June!T59+July!T59+August!T59+September!T59+October!T59+November!T59+December!T59</f>
        <v>0</v>
      </c>
      <c r="V59" s="44">
        <f>January!V59+Feb!V59+March!V59+April!V59+May!V59+June!V59+July!V59+August!V59+September!V59+October!V59+November!V59+December!V59</f>
        <v>1198</v>
      </c>
      <c r="W59" s="44">
        <f>January!W59+Feb!W59+March!W59+April!W59+May!W59+June!W59+July!W59+August!W59+September!W59+October!W59+November!W59+December!W59</f>
        <v>0</v>
      </c>
      <c r="X59" s="44">
        <f>January!X59+Feb!X59+March!X59+April!X59+May!X59+June!X59+July!X59+August!X59+September!X59+October!X59+November!X59+December!X59</f>
        <v>0</v>
      </c>
      <c r="Z59" s="44">
        <f>January!Z59+Feb!Z59+March!Z59+April!Z59+May!Z59+June!Z59+July!Z59+August!Z59+September!Z59+October!Z59+November!Z59+December!Z59</f>
        <v>800</v>
      </c>
      <c r="AA59" s="44">
        <f>January!AA59+Feb!AA59+March!AA59+April!AA59+May!AA59+June!AA59+July!AA59+August!AA59+September!AA59+October!AA59+November!AA59+December!AA59</f>
        <v>0</v>
      </c>
      <c r="AB59" s="44">
        <f>January!AB59+Feb!AB59+March!AB59+April!AB59+May!AB59+June!AB59+July!AB59+August!AB59+September!AB59+October!AB59+November!AB59+December!AB59</f>
        <v>0</v>
      </c>
      <c r="AD59" s="44" t="e">
        <f>January!AD59+Feb!AD59+March!AD59+April!AD59+May!AD59+June!AD59+July!AD59+August!AD59+September!AD59+October!AD59+November!AD59+December!AD59</f>
        <v>#VALUE!</v>
      </c>
      <c r="AE59" s="44" t="e">
        <f>January!AE59+Feb!AE59+March!AE59+April!AE59+May!AE59+June!AE59+July!AE59+August!AE59+September!AE59+October!AE59+November!AE59+December!AE59</f>
        <v>#VALUE!</v>
      </c>
      <c r="AF59" s="44">
        <f>January!AF59+Feb!AF59+March!AF59+April!AF59+May!AF59+June!AF59+July!AF59+August!AF59+September!AF59+October!AF59+November!AF59+December!AF59</f>
        <v>0</v>
      </c>
      <c r="AH59" s="44">
        <f>January!AH59+Feb!AH59+March!AH59+April!AH59+May!AH59+June!AH59+July!AH59+August!AH59+September!AH59+October!AH59+November!AH59+December!AH59</f>
        <v>60</v>
      </c>
      <c r="AI59" s="44">
        <f>January!AI59+Feb!AI59+March!AI59+April!AI59+May!AI59+June!AI59+July!AI59+August!AI59+September!AI59+October!AI59+November!AI59+December!AI59</f>
        <v>0</v>
      </c>
      <c r="AJ59" s="44">
        <f>January!AJ59+Feb!AJ59+March!AJ59+April!AJ59+May!AJ59+June!AJ59+July!AJ59+August!AJ59+September!AJ59+October!AJ59+November!AJ59+December!AJ59</f>
        <v>0</v>
      </c>
      <c r="AL59" s="44">
        <f>January!AL59+Feb!AL59+March!AL59+April!AL59+May!AL59+June!AL59+July!AL59+August!AL59+September!AL59+October!AL59+November!AL59+December!AL59</f>
        <v>2293</v>
      </c>
      <c r="AM59" s="44">
        <f>January!AM59+Feb!AM59+March!AM59+April!AM59+May!AM59+June!AM59+July!AM59+August!AM59+September!AM59+October!AM59+November!AM59+December!AM59</f>
        <v>444</v>
      </c>
      <c r="AN59" s="44">
        <f>January!AN59+Feb!AN59+March!AN59+April!AN59+May!AN59+June!AN59+July!AN59+August!AN59+September!AN59+October!AN59+November!AN59+December!AN59</f>
        <v>0</v>
      </c>
      <c r="AP59" s="44">
        <f>January!AP59+Feb!AP59+March!AP59+April!AP59+May!AP59+June!AP59+July!AP59+August!AP59+September!AP59+October!AP59+November!AP59+December!AP59</f>
        <v>7376</v>
      </c>
      <c r="AQ59" s="44">
        <f>January!AQ59+Feb!AQ59+March!AQ59+April!AQ59+May!AQ59+June!AQ59+July!AQ59+August!AQ59+September!AQ59+October!AQ59+November!AQ59+December!AQ59</f>
        <v>1466</v>
      </c>
      <c r="AR59" s="44">
        <f>January!AR59+Feb!AR59+March!AR59+April!AR59+May!AR59+June!AR59+July!AR59+August!AR59+September!AR59+October!AR59+November!AR59+December!AR59</f>
        <v>0</v>
      </c>
      <c r="AT59" s="44" t="e">
        <f t="shared" si="1"/>
        <v>#VALUE!</v>
      </c>
      <c r="AU59" s="44" t="e">
        <f t="shared" si="2"/>
        <v>#VALUE!</v>
      </c>
      <c r="AV59" s="44">
        <f t="shared" si="3"/>
        <v>0</v>
      </c>
    </row>
    <row r="60" spans="1:48" x14ac:dyDescent="0.3">
      <c r="A60" s="45"/>
      <c r="B60" s="45" t="s">
        <v>30</v>
      </c>
      <c r="C60" s="45"/>
      <c r="D60" s="45"/>
      <c r="F60" s="44">
        <f>January!F60+Feb!F60+March!F60+April!F60+May!F60+June!F60+July!F60+August!F60+September!F60+October!F60+November!F60+December!F60</f>
        <v>22</v>
      </c>
      <c r="G60" s="44">
        <f>January!G60+Feb!G60+March!G60+April!G60+May!G60+June!G60+July!G60+August!G60+September!G60+October!G60+November!G60+December!G60</f>
        <v>0</v>
      </c>
      <c r="H60" s="44">
        <f>January!H60+Feb!H60+March!H60+April!H60+May!H60+June!H60+July!H60+August!H60+September!H60+October!H60+November!H60+December!H60</f>
        <v>0</v>
      </c>
      <c r="J60" s="44">
        <f>January!J60+Feb!J60+March!J60+April!J60+May!J60+June!J60+July!J60+August!J60+September!J60+October!J60+November!J60+December!J60</f>
        <v>0</v>
      </c>
      <c r="K60" s="44">
        <f>January!K60+Feb!K60+March!K60+April!K60+May!K60+June!K60+July!K60+August!K60+September!K60+October!K60+November!K60+December!K60</f>
        <v>0</v>
      </c>
      <c r="L60" s="44">
        <f>January!L60+Feb!L60+March!L60+April!L60+May!L60+June!L60+July!L60+August!L60+September!L60+October!L60+November!L60+December!L60</f>
        <v>0</v>
      </c>
      <c r="N60" s="44">
        <f>January!N60+Feb!N60+March!N60+April!N60+May!N60+June!N60+July!N60+August!N60+September!N60+October!N60+November!N60+December!N60</f>
        <v>120</v>
      </c>
      <c r="O60" s="44">
        <f>January!O60+Feb!O60+March!O60+April!O60+May!O60+June!O60+July!O60+August!O60+September!O60+October!O60+November!O60+December!O60</f>
        <v>0</v>
      </c>
      <c r="P60" s="44">
        <f>January!P60+Feb!P60+March!P60+April!P60+May!P60+June!P60+July!P60+August!P60+September!P60+October!P60+November!P60+December!P60</f>
        <v>0</v>
      </c>
      <c r="R60" s="44">
        <f>January!R60+Feb!R60+March!R60+April!R60+May!R60+June!R60+July!R60+August!R60+September!R60+October!R60+November!R60+December!R60</f>
        <v>8</v>
      </c>
      <c r="S60" s="44">
        <f>January!S60+Feb!S60+March!S60+April!S60+May!S60+June!S60+July!S60+August!S60+September!S60+October!S60+November!S60+December!S60</f>
        <v>0</v>
      </c>
      <c r="T60" s="44">
        <f>January!T60+Feb!T60+March!T60+April!T60+May!T60+June!T60+July!T60+August!T60+September!T60+October!T60+November!T60+December!T60</f>
        <v>0</v>
      </c>
      <c r="V60" s="44">
        <f>January!V60+Feb!V60+March!V60+April!V60+May!V60+June!V60+July!V60+August!V60+September!V60+October!V60+November!V60+December!V60</f>
        <v>48</v>
      </c>
      <c r="W60" s="44">
        <f>January!W60+Feb!W60+March!W60+April!W60+May!W60+June!W60+July!W60+August!W60+September!W60+October!W60+November!W60+December!W60</f>
        <v>0</v>
      </c>
      <c r="X60" s="44">
        <f>January!X60+Feb!X60+March!X60+April!X60+May!X60+June!X60+July!X60+August!X60+September!X60+October!X60+November!X60+December!X60</f>
        <v>0</v>
      </c>
      <c r="Z60" s="44">
        <f>January!Z60+Feb!Z60+March!Z60+April!Z60+May!Z60+June!Z60+July!Z60+August!Z60+September!Z60+October!Z60+November!Z60+December!Z60</f>
        <v>1</v>
      </c>
      <c r="AA60" s="44">
        <f>January!AA60+Feb!AA60+March!AA60+April!AA60+May!AA60+June!AA60+July!AA60+August!AA60+September!AA60+October!AA60+November!AA60+December!AA60</f>
        <v>0</v>
      </c>
      <c r="AB60" s="44">
        <f>January!AB60+Feb!AB60+March!AB60+April!AB60+May!AB60+June!AB60+July!AB60+August!AB60+September!AB60+October!AB60+November!AB60+December!AB60</f>
        <v>0</v>
      </c>
      <c r="AD60" s="44">
        <f>January!AD60+Feb!AD60+March!AD60+April!AD60+May!AD60+June!AD60+July!AD60+August!AD60+September!AD60+October!AD60+November!AD60+December!AD60</f>
        <v>0</v>
      </c>
      <c r="AE60" s="44">
        <f>January!AE60+Feb!AE60+March!AE60+April!AE60+May!AE60+June!AE60+July!AE60+August!AE60+September!AE60+October!AE60+November!AE60+December!AE60</f>
        <v>0</v>
      </c>
      <c r="AF60" s="44">
        <f>January!AF60+Feb!AF60+March!AF60+April!AF60+May!AF60+June!AF60+July!AF60+August!AF60+September!AF60+October!AF60+November!AF60+December!AF60</f>
        <v>0</v>
      </c>
      <c r="AH60" s="44">
        <f>January!AH60+Feb!AH60+March!AH60+April!AH60+May!AH60+June!AH60+July!AH60+August!AH60+September!AH60+October!AH60+November!AH60+December!AH60</f>
        <v>0</v>
      </c>
      <c r="AI60" s="44">
        <f>January!AI60+Feb!AI60+March!AI60+April!AI60+May!AI60+June!AI60+July!AI60+August!AI60+September!AI60+October!AI60+November!AI60+December!AI60</f>
        <v>0</v>
      </c>
      <c r="AJ60" s="44">
        <f>January!AJ60+Feb!AJ60+March!AJ60+April!AJ60+May!AJ60+June!AJ60+July!AJ60+August!AJ60+September!AJ60+October!AJ60+November!AJ60+December!AJ60</f>
        <v>0</v>
      </c>
      <c r="AL60" s="44">
        <f>January!AL60+Feb!AL60+March!AL60+April!AL60+May!AL60+June!AL60+July!AL60+August!AL60+September!AL60+October!AL60+November!AL60+December!AL60</f>
        <v>22</v>
      </c>
      <c r="AM60" s="44">
        <f>January!AM60+Feb!AM60+March!AM60+April!AM60+May!AM60+June!AM60+July!AM60+August!AM60+September!AM60+October!AM60+November!AM60+December!AM60</f>
        <v>4</v>
      </c>
      <c r="AN60" s="44">
        <f>January!AN60+Feb!AN60+March!AN60+April!AN60+May!AN60+June!AN60+July!AN60+August!AN60+September!AN60+October!AN60+November!AN60+December!AN60</f>
        <v>0</v>
      </c>
      <c r="AP60" s="44">
        <f>January!AP60+Feb!AP60+March!AP60+April!AP60+May!AP60+June!AP60+July!AP60+August!AP60+September!AP60+October!AP60+November!AP60+December!AP60</f>
        <v>20</v>
      </c>
      <c r="AQ60" s="44">
        <f>January!AQ60+Feb!AQ60+March!AQ60+April!AQ60+May!AQ60+June!AQ60+July!AQ60+August!AQ60+September!AQ60+October!AQ60+November!AQ60+December!AQ60</f>
        <v>4</v>
      </c>
      <c r="AR60" s="44">
        <f>January!AR60+Feb!AR60+March!AR60+April!AR60+May!AR60+June!AR60+July!AR60+August!AR60+September!AR60+October!AR60+November!AR60+December!AR60</f>
        <v>0</v>
      </c>
      <c r="AT60" s="44">
        <f t="shared" si="1"/>
        <v>241</v>
      </c>
      <c r="AU60" s="44">
        <f t="shared" si="2"/>
        <v>8</v>
      </c>
      <c r="AV60" s="44">
        <f t="shared" si="3"/>
        <v>0</v>
      </c>
    </row>
    <row r="61" spans="1:48" x14ac:dyDescent="0.3">
      <c r="A61" s="45"/>
      <c r="B61" s="45" t="s">
        <v>28</v>
      </c>
      <c r="C61" s="45"/>
      <c r="D61" s="45"/>
      <c r="F61" s="44">
        <f>January!F61+Feb!F61+March!F61+April!F61+May!F61+June!F61+July!F61+August!F61+September!F61+October!F61+November!F61+December!F61</f>
        <v>7276</v>
      </c>
      <c r="G61" s="44">
        <f>January!G61+Feb!G61+March!G61+April!G61+May!G61+June!G61+July!G61+August!G61+September!G61+October!G61+November!G61+December!G61</f>
        <v>0</v>
      </c>
      <c r="H61" s="44">
        <f>January!H61+Feb!H61+March!H61+April!H61+May!H61+June!H61+July!H61+August!H61+September!H61+October!H61+November!H61+December!H61</f>
        <v>0</v>
      </c>
      <c r="J61" s="44">
        <f>January!J61+Feb!J61+March!J61+April!J61+May!J61+June!J61+July!J61+August!J61+September!J61+October!J61+November!J61+December!J61</f>
        <v>0</v>
      </c>
      <c r="K61" s="44">
        <f>January!K61+Feb!K61+March!K61+April!K61+May!K61+June!K61+July!K61+August!K61+September!K61+October!K61+November!K61+December!K61</f>
        <v>0</v>
      </c>
      <c r="L61" s="44">
        <f>January!L61+Feb!L61+March!L61+April!L61+May!L61+June!L61+July!L61+August!L61+September!L61+October!L61+November!L61+December!L61</f>
        <v>0</v>
      </c>
      <c r="N61" s="44">
        <f>January!N61+Feb!N61+March!N61+April!N61+May!N61+June!N61+July!N61+August!N61+September!N61+October!N61+November!N61+December!N61</f>
        <v>6100</v>
      </c>
      <c r="O61" s="44">
        <f>January!O61+Feb!O61+March!O61+April!O61+May!O61+June!O61+July!O61+August!O61+September!O61+October!O61+November!O61+December!O61</f>
        <v>0</v>
      </c>
      <c r="P61" s="44">
        <f>January!P61+Feb!P61+March!P61+April!P61+May!P61+June!P61+July!P61+August!P61+September!P61+October!P61+November!P61+December!P61</f>
        <v>0</v>
      </c>
      <c r="R61" s="44">
        <f>January!R61+Feb!R61+March!R61+April!R61+May!R61+June!R61+July!R61+August!R61+September!R61+October!R61+November!R61+December!R61</f>
        <v>650</v>
      </c>
      <c r="S61" s="44">
        <f>January!S61+Feb!S61+March!S61+April!S61+May!S61+June!S61+July!S61+August!S61+September!S61+October!S61+November!S61+December!S61</f>
        <v>0</v>
      </c>
      <c r="T61" s="44">
        <f>January!T61+Feb!T61+March!T61+April!T61+May!T61+June!T61+July!T61+August!T61+September!T61+October!T61+November!T61+December!T61</f>
        <v>0</v>
      </c>
      <c r="V61" s="44">
        <f>January!V61+Feb!V61+March!V61+April!V61+May!V61+June!V61+July!V61+August!V61+September!V61+October!V61+November!V61+December!V61</f>
        <v>1246</v>
      </c>
      <c r="W61" s="44">
        <f>January!W61+Feb!W61+March!W61+April!W61+May!W61+June!W61+July!W61+August!W61+September!W61+October!W61+November!W61+December!W61</f>
        <v>0</v>
      </c>
      <c r="X61" s="44">
        <f>January!X61+Feb!X61+March!X61+April!X61+May!X61+June!X61+July!X61+August!X61+September!X61+October!X61+November!X61+December!X61</f>
        <v>0</v>
      </c>
      <c r="Z61" s="44">
        <f>January!Z61+Feb!Z61+March!Z61+April!Z61+May!Z61+June!Z61+July!Z61+August!Z61+September!Z61+October!Z61+November!Z61+December!Z61</f>
        <v>801</v>
      </c>
      <c r="AA61" s="44">
        <f>January!AA61+Feb!AA61+March!AA61+April!AA61+May!AA61+June!AA61+July!AA61+August!AA61+September!AA61+October!AA61+November!AA61+December!AA61</f>
        <v>0</v>
      </c>
      <c r="AB61" s="44">
        <f>January!AB61+Feb!AB61+March!AB61+April!AB61+May!AB61+June!AB61+July!AB61+August!AB61+September!AB61+October!AB61+November!AB61+December!AB61</f>
        <v>0</v>
      </c>
      <c r="AD61" s="44">
        <f>January!AD61+Feb!AD61+March!AD61+April!AD61+May!AD61+June!AD61+July!AD61+August!AD61+September!AD61+October!AD61+November!AD61+December!AD61</f>
        <v>0</v>
      </c>
      <c r="AE61" s="44">
        <f>January!AE61+Feb!AE61+March!AE61+April!AE61+May!AE61+June!AE61+July!AE61+August!AE61+September!AE61+October!AE61+November!AE61+December!AE61</f>
        <v>0</v>
      </c>
      <c r="AF61" s="44">
        <f>January!AF61+Feb!AF61+March!AF61+April!AF61+May!AF61+June!AF61+July!AF61+August!AF61+September!AF61+October!AF61+November!AF61+December!AF61</f>
        <v>0</v>
      </c>
      <c r="AH61" s="44">
        <f>January!AH61+Feb!AH61+March!AH61+April!AH61+May!AH61+June!AH61+July!AH61+August!AH61+September!AH61+October!AH61+November!AH61+December!AH61</f>
        <v>60</v>
      </c>
      <c r="AI61" s="44">
        <f>January!AI61+Feb!AI61+March!AI61+April!AI61+May!AI61+June!AI61+July!AI61+August!AI61+September!AI61+October!AI61+November!AI61+December!AI61</f>
        <v>0</v>
      </c>
      <c r="AJ61" s="44">
        <f>January!AJ61+Feb!AJ61+March!AJ61+April!AJ61+May!AJ61+June!AJ61+July!AJ61+August!AJ61+September!AJ61+October!AJ61+November!AJ61+December!AJ61</f>
        <v>0</v>
      </c>
      <c r="AL61" s="44">
        <f>January!AL61+Feb!AL61+March!AL61+April!AL61+May!AL61+June!AL61+July!AL61+August!AL61+September!AL61+October!AL61+November!AL61+December!AL61</f>
        <v>2315</v>
      </c>
      <c r="AM61" s="44">
        <f>January!AM61+Feb!AM61+March!AM61+April!AM61+May!AM61+June!AM61+July!AM61+August!AM61+September!AM61+October!AM61+November!AM61+December!AM61</f>
        <v>448</v>
      </c>
      <c r="AN61" s="44">
        <f>January!AN61+Feb!AN61+March!AN61+April!AN61+May!AN61+June!AN61+July!AN61+August!AN61+September!AN61+October!AN61+November!AN61+December!AN61</f>
        <v>0</v>
      </c>
      <c r="AP61" s="44">
        <f>January!AP61+Feb!AP61+March!AP61+April!AP61+May!AP61+June!AP61+July!AP61+August!AP61+September!AP61+October!AP61+November!AP61+December!AP61</f>
        <v>7396</v>
      </c>
      <c r="AQ61" s="44">
        <f>January!AQ61+Feb!AQ61+March!AQ61+April!AQ61+May!AQ61+June!AQ61+July!AQ61+August!AQ61+September!AQ61+October!AQ61+November!AQ61+December!AQ61</f>
        <v>1470</v>
      </c>
      <c r="AR61" s="44">
        <f>January!AR61+Feb!AR61+March!AR61+April!AR61+May!AR61+June!AR61+July!AR61+August!AR61+September!AR61+October!AR61+November!AR61+December!AR61</f>
        <v>0</v>
      </c>
      <c r="AT61" s="44">
        <f t="shared" si="1"/>
        <v>25844</v>
      </c>
      <c r="AU61" s="44">
        <f t="shared" si="2"/>
        <v>1918</v>
      </c>
      <c r="AV61" s="44">
        <f t="shared" si="3"/>
        <v>0</v>
      </c>
    </row>
    <row r="62" spans="1:48" x14ac:dyDescent="0.3">
      <c r="A62" s="45"/>
      <c r="B62" s="45"/>
      <c r="C62" s="45"/>
      <c r="D62" s="45"/>
      <c r="AT62" s="44">
        <f t="shared" si="1"/>
        <v>0</v>
      </c>
      <c r="AU62" s="44">
        <f t="shared" si="2"/>
        <v>0</v>
      </c>
      <c r="AV62" s="44">
        <f t="shared" si="3"/>
        <v>0</v>
      </c>
    </row>
    <row r="63" spans="1:48" x14ac:dyDescent="0.3">
      <c r="A63" s="45"/>
      <c r="B63" s="45"/>
      <c r="C63" s="45"/>
      <c r="D63" s="45"/>
      <c r="AT63" s="44">
        <f t="shared" si="1"/>
        <v>0</v>
      </c>
      <c r="AU63" s="44">
        <f t="shared" si="2"/>
        <v>0</v>
      </c>
      <c r="AV63" s="44">
        <f t="shared" si="3"/>
        <v>0</v>
      </c>
    </row>
    <row r="64" spans="1:48" x14ac:dyDescent="0.3">
      <c r="A64" s="45" t="s">
        <v>9</v>
      </c>
      <c r="B64" s="45"/>
      <c r="C64" s="45"/>
      <c r="D64" s="45"/>
      <c r="F64" s="44">
        <f>January!F64+Feb!F64+March!F64+April!F64+May!F64+June!F64+July!F64+August!F64+September!F64+October!F64+November!F64+December!F64</f>
        <v>0</v>
      </c>
      <c r="G64" s="44">
        <f>January!G64+Feb!G64+March!G64+April!G64+May!G64+June!G64+July!G64+August!G64+September!G64+October!G64+November!G64+December!G64</f>
        <v>149860</v>
      </c>
      <c r="H64" s="44">
        <f>January!H64+Feb!H64+March!H64+April!H64+May!H64+June!H64+July!H64+August!H64+September!H64+October!H64+November!H64+December!H64</f>
        <v>0</v>
      </c>
      <c r="J64" s="44">
        <f>January!J64+Feb!J64+March!J64+April!J64+May!J64+June!J64+July!J64+August!J64+September!J64+October!J64+November!J64+December!J64</f>
        <v>0</v>
      </c>
      <c r="K64" s="44">
        <f>January!K64+Feb!K64+March!K64+April!K64+May!K64+June!K64+July!K64+August!K64+September!K64+October!K64+November!K64+December!K64</f>
        <v>0</v>
      </c>
      <c r="L64" s="44">
        <f>January!L64+Feb!L64+March!L64+April!L64+May!L64+June!L64+July!L64+August!L64+September!L64+October!L64+November!L64+December!L64</f>
        <v>0</v>
      </c>
      <c r="N64" s="44">
        <f>January!N64+Feb!N64+March!N64+April!N64+May!N64+June!N64+July!N64+August!N64+September!N64+October!N64+November!N64+December!N64</f>
        <v>0</v>
      </c>
      <c r="O64" s="44">
        <f>January!O64+Feb!O64+March!O64+April!O64+May!O64+June!O64+July!O64+August!O64+September!O64+October!O64+November!O64+December!O64</f>
        <v>641280</v>
      </c>
      <c r="P64" s="44">
        <f>January!P64+Feb!P64+March!P64+April!P64+May!P64+June!P64+July!P64+August!P64+September!P64+October!P64+November!P64+December!P64</f>
        <v>0</v>
      </c>
      <c r="R64" s="44">
        <f>January!R64+Feb!R64+March!R64+April!R64+May!R64+June!R64+July!R64+August!R64+September!R64+October!R64+November!R64+December!R64</f>
        <v>0</v>
      </c>
      <c r="S64" s="44">
        <f>January!S64+Feb!S64+March!S64+April!S64+May!S64+June!S64+July!S64+August!S64+September!S64+October!S64+November!S64+December!S64</f>
        <v>1321710</v>
      </c>
      <c r="T64" s="44">
        <f>January!T64+Feb!T64+March!T64+April!T64+May!T64+June!T64+July!T64+August!T64+September!T64+October!T64+November!T64+December!T64</f>
        <v>0</v>
      </c>
      <c r="V64" s="44">
        <f>January!V64+Feb!V64+March!V64+April!V64+May!V64+June!V64+July!V64+August!V64+September!V64+October!V64+November!V64+December!V64</f>
        <v>0</v>
      </c>
      <c r="W64" s="44" t="e">
        <f>January!W64+Feb!W64+March!W64+April!W64+May!W64+June!W64+July!W64+August!W64+September!W64+October!W64+November!W64+December!W64</f>
        <v>#VALUE!</v>
      </c>
      <c r="X64" s="44">
        <f>January!X64+Feb!X64+March!X64+April!X64+May!X64+June!X64+July!X64+August!X64+September!X64+October!X64+November!X64+December!X64</f>
        <v>0</v>
      </c>
      <c r="Z64" s="44">
        <f>January!Z64+Feb!Z64+March!Z64+April!Z64+May!Z64+June!Z64+July!Z64+August!Z64+September!Z64+October!Z64+November!Z64+December!Z64</f>
        <v>0</v>
      </c>
      <c r="AA64" s="44">
        <f>January!AA64+Feb!AA64+March!AA64+April!AA64+May!AA64+June!AA64+July!AA64+August!AA64+September!AA64+October!AA64+November!AA64+December!AA64</f>
        <v>277870</v>
      </c>
      <c r="AB64" s="44">
        <f>January!AB64+Feb!AB64+March!AB64+April!AB64+May!AB64+June!AB64+July!AB64+August!AB64+September!AB64+October!AB64+November!AB64+December!AB64</f>
        <v>0</v>
      </c>
      <c r="AD64" s="44">
        <f>January!AD64+Feb!AD64+March!AD64+April!AD64+May!AD64+June!AD64+July!AD64+August!AD64+September!AD64+October!AD64+November!AD64+December!AD64</f>
        <v>0</v>
      </c>
      <c r="AE64" s="44">
        <f>January!AE64+Feb!AE64+March!AE64+April!AE64+May!AE64+June!AE64+July!AE64+August!AE64+September!AE64+October!AE64+November!AE64+December!AE64</f>
        <v>0</v>
      </c>
      <c r="AF64" s="44">
        <f>January!AF64+Feb!AF64+March!AF64+April!AF64+May!AF64+June!AF64+July!AF64+August!AF64+September!AF64+October!AF64+November!AF64+December!AF64</f>
        <v>0</v>
      </c>
      <c r="AH64" s="44">
        <f>January!AH64+Feb!AH64+March!AH64+April!AH64+May!AH64+June!AH64+July!AH64+August!AH64+September!AH64+October!AH64+November!AH64+December!AH64</f>
        <v>0</v>
      </c>
      <c r="AI64" s="44">
        <f>January!AI64+Feb!AI64+March!AI64+April!AI64+May!AI64+June!AI64+July!AI64+August!AI64+September!AI64+October!AI64+November!AI64+December!AI64</f>
        <v>88680</v>
      </c>
      <c r="AJ64" s="44">
        <f>January!AJ64+Feb!AJ64+March!AJ64+April!AJ64+May!AJ64+June!AJ64+July!AJ64+August!AJ64+September!AJ64+October!AJ64+November!AJ64+December!AJ64</f>
        <v>0</v>
      </c>
      <c r="AL64" s="44">
        <f>January!AL64+Feb!AL64+March!AL64+April!AL64+May!AL64+June!AL64+July!AL64+August!AL64+September!AL64+October!AL64+November!AL64+December!AL64</f>
        <v>0</v>
      </c>
      <c r="AM64" s="44">
        <f>January!AM64+Feb!AM64+March!AM64+April!AM64+May!AM64+June!AM64+July!AM64+August!AM64+September!AM64+October!AM64+November!AM64+December!AM64</f>
        <v>0</v>
      </c>
      <c r="AN64" s="44">
        <f>January!AN64+Feb!AN64+March!AN64+April!AN64+May!AN64+June!AN64+July!AN64+August!AN64+September!AN64+October!AN64+November!AN64+December!AN64</f>
        <v>0</v>
      </c>
      <c r="AP64" s="44">
        <f>January!AP64+Feb!AP64+March!AP64+April!AP64+May!AP64+June!AP64+July!AP64+August!AP64+September!AP64+October!AP64+November!AP64+December!AP64</f>
        <v>0</v>
      </c>
      <c r="AQ64" s="44">
        <f>January!AQ64+Feb!AQ64+March!AQ64+April!AQ64+May!AQ64+June!AQ64+July!AQ64+August!AQ64+September!AQ64+October!AQ64+November!AQ64+December!AQ64</f>
        <v>31830</v>
      </c>
      <c r="AR64" s="44">
        <f>January!AR64+Feb!AR64+March!AR64+April!AR64+May!AR64+June!AR64+July!AR64+August!AR64+September!AR64+October!AR64+November!AR64+December!AR64</f>
        <v>0</v>
      </c>
      <c r="AT64" s="44">
        <f t="shared" si="1"/>
        <v>0</v>
      </c>
      <c r="AU64" s="44" t="e">
        <f t="shared" si="2"/>
        <v>#VALUE!</v>
      </c>
      <c r="AV64" s="44">
        <f t="shared" si="3"/>
        <v>0</v>
      </c>
    </row>
    <row r="65" spans="1:15" x14ac:dyDescent="0.3">
      <c r="A65" s="45"/>
      <c r="B65" s="45"/>
      <c r="C65" s="45"/>
      <c r="D65" s="45"/>
    </row>
    <row r="67" spans="1:15" x14ac:dyDescent="0.3">
      <c r="C67" s="44" t="s">
        <v>174</v>
      </c>
      <c r="O67" s="44" t="s">
        <v>219</v>
      </c>
    </row>
    <row r="69" spans="1:15" x14ac:dyDescent="0.3">
      <c r="F69" s="86"/>
      <c r="I69" s="51" t="s">
        <v>181</v>
      </c>
      <c r="J69" s="51" t="s">
        <v>182</v>
      </c>
      <c r="K69" s="51" t="s">
        <v>5</v>
      </c>
    </row>
    <row r="70" spans="1:15" x14ac:dyDescent="0.3">
      <c r="F70" s="72" t="s">
        <v>176</v>
      </c>
      <c r="G70" s="72" t="s">
        <v>178</v>
      </c>
      <c r="I70" s="51" t="s">
        <v>211</v>
      </c>
      <c r="J70" s="51" t="s">
        <v>184</v>
      </c>
      <c r="K70" s="51" t="s">
        <v>163</v>
      </c>
      <c r="L70" s="51" t="s">
        <v>214</v>
      </c>
      <c r="M70" s="51" t="s">
        <v>221</v>
      </c>
    </row>
    <row r="71" spans="1:15" x14ac:dyDescent="0.3">
      <c r="F71" s="72" t="s">
        <v>177</v>
      </c>
      <c r="G71" s="72" t="s">
        <v>177</v>
      </c>
      <c r="H71" s="51" t="s">
        <v>179</v>
      </c>
      <c r="I71" s="51" t="s">
        <v>213</v>
      </c>
      <c r="J71" s="51" t="s">
        <v>183</v>
      </c>
      <c r="K71" s="51" t="s">
        <v>183</v>
      </c>
      <c r="L71" s="51" t="s">
        <v>215</v>
      </c>
      <c r="M71" s="51" t="s">
        <v>222</v>
      </c>
    </row>
    <row r="72" spans="1:15" ht="17.399999999999999" x14ac:dyDescent="0.45">
      <c r="E72" s="74" t="s">
        <v>175</v>
      </c>
      <c r="F72" s="75" t="s">
        <v>188</v>
      </c>
      <c r="G72" s="76" t="s">
        <v>189</v>
      </c>
      <c r="H72" s="77" t="s">
        <v>180</v>
      </c>
      <c r="I72" s="74" t="s">
        <v>212</v>
      </c>
      <c r="J72" s="74" t="s">
        <v>185</v>
      </c>
      <c r="K72" s="74" t="s">
        <v>186</v>
      </c>
      <c r="L72" s="74" t="s">
        <v>163</v>
      </c>
      <c r="M72" s="74" t="s">
        <v>192</v>
      </c>
    </row>
    <row r="73" spans="1:15" x14ac:dyDescent="0.3">
      <c r="E73" s="68"/>
      <c r="F73" s="56"/>
      <c r="H73" s="57"/>
      <c r="I73" s="51"/>
      <c r="J73" s="51"/>
    </row>
    <row r="74" spans="1:15" x14ac:dyDescent="0.3">
      <c r="E74" s="69">
        <v>1</v>
      </c>
      <c r="F74" s="70">
        <v>45267</v>
      </c>
      <c r="G74" s="70">
        <v>45636</v>
      </c>
      <c r="H74" s="10">
        <v>366</v>
      </c>
      <c r="I74" s="69">
        <v>3</v>
      </c>
      <c r="J74" s="10">
        <f t="shared" ref="J74:J83" si="5">H74+I74</f>
        <v>369</v>
      </c>
      <c r="K74" s="10">
        <f>G54</f>
        <v>167039840</v>
      </c>
      <c r="L74" s="73">
        <f>K74/$K$168</f>
        <v>0.24296245887657539</v>
      </c>
      <c r="M74" s="44">
        <f>J74*L74</f>
        <v>89.653147325456317</v>
      </c>
    </row>
    <row r="75" spans="1:15" x14ac:dyDescent="0.3">
      <c r="E75" s="69">
        <v>2</v>
      </c>
      <c r="F75" s="70">
        <v>45273</v>
      </c>
      <c r="G75" s="70">
        <v>45642</v>
      </c>
      <c r="H75" s="10">
        <v>366</v>
      </c>
      <c r="I75" s="69">
        <v>3</v>
      </c>
      <c r="J75" s="10">
        <f t="shared" si="5"/>
        <v>369</v>
      </c>
      <c r="K75" s="10">
        <f>K54</f>
        <v>75609230</v>
      </c>
      <c r="L75" s="73">
        <f t="shared" ref="L75:L83" si="6">K75/$K$168</f>
        <v>0.10997498820978595</v>
      </c>
      <c r="M75" s="44">
        <f t="shared" ref="M75:M83" si="7">J75*L75</f>
        <v>40.580770649411015</v>
      </c>
    </row>
    <row r="76" spans="1:15" x14ac:dyDescent="0.3">
      <c r="E76" s="69">
        <v>3</v>
      </c>
      <c r="F76" s="70">
        <v>45278</v>
      </c>
      <c r="G76" s="70">
        <v>45645</v>
      </c>
      <c r="H76" s="10">
        <v>366</v>
      </c>
      <c r="I76" s="69">
        <v>1</v>
      </c>
      <c r="J76" s="10">
        <f t="shared" si="5"/>
        <v>367</v>
      </c>
      <c r="K76" s="10">
        <f>O54</f>
        <v>87617690</v>
      </c>
      <c r="L76" s="73">
        <f t="shared" si="6"/>
        <v>0.12744150978284899</v>
      </c>
      <c r="M76" s="44">
        <f t="shared" si="7"/>
        <v>46.771034090305577</v>
      </c>
    </row>
    <row r="77" spans="1:15" x14ac:dyDescent="0.3">
      <c r="E77" s="58">
        <v>4</v>
      </c>
      <c r="F77" s="70">
        <v>45280</v>
      </c>
      <c r="G77" s="70">
        <v>45649</v>
      </c>
      <c r="H77" s="10">
        <v>366</v>
      </c>
      <c r="I77" s="69">
        <v>3</v>
      </c>
      <c r="J77" s="10">
        <f t="shared" si="5"/>
        <v>369</v>
      </c>
      <c r="K77" s="10">
        <f>S54</f>
        <v>98746910</v>
      </c>
      <c r="L77" s="73">
        <f t="shared" si="6"/>
        <v>0.14362916092390829</v>
      </c>
      <c r="M77" s="44">
        <f t="shared" si="7"/>
        <v>52.999160380922156</v>
      </c>
    </row>
    <row r="78" spans="1:15" x14ac:dyDescent="0.3">
      <c r="E78" s="69">
        <v>5</v>
      </c>
      <c r="F78" s="70">
        <v>45289</v>
      </c>
      <c r="G78" s="70">
        <v>45660</v>
      </c>
      <c r="H78" s="10">
        <v>366</v>
      </c>
      <c r="I78" s="69">
        <v>5</v>
      </c>
      <c r="J78" s="10">
        <f t="shared" si="5"/>
        <v>371</v>
      </c>
      <c r="K78" s="10">
        <f>W54-W45</f>
        <v>70141560</v>
      </c>
      <c r="L78" s="73">
        <f t="shared" si="6"/>
        <v>0.10202216361700804</v>
      </c>
      <c r="M78" s="44">
        <f t="shared" si="7"/>
        <v>37.850222701909985</v>
      </c>
    </row>
    <row r="79" spans="1:15" x14ac:dyDescent="0.3">
      <c r="E79" s="69">
        <v>6</v>
      </c>
      <c r="F79" s="70">
        <v>45267</v>
      </c>
      <c r="G79" s="70">
        <v>45636</v>
      </c>
      <c r="H79" s="10">
        <v>366</v>
      </c>
      <c r="I79" s="69">
        <v>3</v>
      </c>
      <c r="J79" s="10">
        <f t="shared" si="5"/>
        <v>369</v>
      </c>
      <c r="K79" s="10">
        <f>AA54</f>
        <v>17129560</v>
      </c>
      <c r="L79" s="73">
        <f t="shared" si="6"/>
        <v>2.491525385245718E-2</v>
      </c>
      <c r="M79" s="44">
        <f t="shared" si="7"/>
        <v>9.1937286715566984</v>
      </c>
    </row>
    <row r="80" spans="1:15" x14ac:dyDescent="0.3">
      <c r="E80" s="69">
        <v>7</v>
      </c>
      <c r="F80" s="70">
        <v>45273</v>
      </c>
      <c r="G80" s="70">
        <v>45642</v>
      </c>
      <c r="H80" s="10">
        <v>366</v>
      </c>
      <c r="I80" s="69">
        <v>3</v>
      </c>
      <c r="J80" s="10">
        <f t="shared" si="5"/>
        <v>369</v>
      </c>
      <c r="K80" s="10">
        <f>AE54</f>
        <v>26835680</v>
      </c>
      <c r="L80" s="73">
        <f t="shared" si="6"/>
        <v>3.9032980386145825E-2</v>
      </c>
      <c r="M80" s="44">
        <f t="shared" si="7"/>
        <v>14.40316976248781</v>
      </c>
    </row>
    <row r="81" spans="5:13" x14ac:dyDescent="0.3">
      <c r="E81" s="69">
        <v>8</v>
      </c>
      <c r="F81" s="70">
        <v>45273</v>
      </c>
      <c r="G81" s="70">
        <v>45642</v>
      </c>
      <c r="H81" s="10">
        <v>366</v>
      </c>
      <c r="I81" s="69">
        <v>3</v>
      </c>
      <c r="J81" s="10">
        <f t="shared" si="5"/>
        <v>369</v>
      </c>
      <c r="K81" s="10">
        <f>AI54</f>
        <v>37238620</v>
      </c>
      <c r="L81" s="73">
        <f t="shared" si="6"/>
        <v>5.4164244172949509E-2</v>
      </c>
      <c r="M81" s="44">
        <f t="shared" si="7"/>
        <v>19.986606099818371</v>
      </c>
    </row>
    <row r="82" spans="5:13" x14ac:dyDescent="0.3">
      <c r="E82" s="69">
        <v>9</v>
      </c>
      <c r="F82" s="70">
        <v>45278</v>
      </c>
      <c r="G82" s="70">
        <v>45645</v>
      </c>
      <c r="H82" s="10">
        <v>366</v>
      </c>
      <c r="I82" s="69">
        <v>1</v>
      </c>
      <c r="J82" s="10">
        <f t="shared" si="5"/>
        <v>367</v>
      </c>
      <c r="K82" s="10">
        <f>AM54-AM48</f>
        <v>16723340</v>
      </c>
      <c r="L82" s="73">
        <f t="shared" si="6"/>
        <v>2.4324399538630952E-2</v>
      </c>
      <c r="M82" s="44">
        <f t="shared" si="7"/>
        <v>8.92705463067756</v>
      </c>
    </row>
    <row r="83" spans="5:13" x14ac:dyDescent="0.3">
      <c r="E83" s="69">
        <v>10</v>
      </c>
      <c r="F83" s="70">
        <v>45287</v>
      </c>
      <c r="G83" s="70">
        <v>45657</v>
      </c>
      <c r="H83" s="10">
        <v>366</v>
      </c>
      <c r="I83" s="69">
        <v>4</v>
      </c>
      <c r="J83" s="10">
        <f t="shared" si="5"/>
        <v>370</v>
      </c>
      <c r="K83" s="79">
        <f>AQ54</f>
        <v>90430533</v>
      </c>
      <c r="L83" s="78">
        <f t="shared" si="6"/>
        <v>0.13153284063968987</v>
      </c>
      <c r="M83" s="71">
        <f t="shared" si="7"/>
        <v>48.667151036685254</v>
      </c>
    </row>
    <row r="84" spans="5:13" x14ac:dyDescent="0.3">
      <c r="K84" s="10"/>
      <c r="L84" s="53"/>
    </row>
    <row r="85" spans="5:13" ht="16.2" thickBot="1" x14ac:dyDescent="0.35">
      <c r="K85" s="80">
        <f>SUM(K74:K84)</f>
        <v>687512963</v>
      </c>
      <c r="L85" s="81">
        <f>SUM(L74:L84)</f>
        <v>0.99999999999999989</v>
      </c>
      <c r="M85" s="83">
        <f>SUM(M74:M84)</f>
        <v>369.03204534923071</v>
      </c>
    </row>
    <row r="86" spans="5:13" ht="16.2" thickTop="1" x14ac:dyDescent="0.3"/>
    <row r="87" spans="5:13" x14ac:dyDescent="0.3">
      <c r="K87" s="44" t="s">
        <v>207</v>
      </c>
      <c r="M87" s="71">
        <v>365.25</v>
      </c>
    </row>
    <row r="89" spans="5:13" x14ac:dyDescent="0.3">
      <c r="F89" s="68"/>
      <c r="K89" s="44" t="s">
        <v>208</v>
      </c>
      <c r="M89" s="44">
        <f>M85-M87</f>
        <v>3.7820453492307138</v>
      </c>
    </row>
    <row r="90" spans="5:13" x14ac:dyDescent="0.3">
      <c r="K90" s="44" t="s">
        <v>209</v>
      </c>
      <c r="M90" s="71">
        <f>M87</f>
        <v>365.25</v>
      </c>
    </row>
    <row r="92" spans="5:13" ht="16.2" thickBot="1" x14ac:dyDescent="0.35">
      <c r="K92" s="44" t="s">
        <v>210</v>
      </c>
      <c r="M92" s="82">
        <f>M89/M90</f>
        <v>1.0354675836360613E-2</v>
      </c>
    </row>
    <row r="93" spans="5:13" ht="16.2" thickTop="1" x14ac:dyDescent="0.3"/>
    <row r="105" spans="5:15" x14ac:dyDescent="0.3">
      <c r="O105" s="44" t="s">
        <v>219</v>
      </c>
    </row>
    <row r="107" spans="5:15" x14ac:dyDescent="0.3">
      <c r="F107" s="86"/>
      <c r="I107" s="51" t="s">
        <v>181</v>
      </c>
      <c r="J107" s="51" t="s">
        <v>182</v>
      </c>
      <c r="K107" s="51" t="s">
        <v>5</v>
      </c>
    </row>
    <row r="108" spans="5:15" x14ac:dyDescent="0.3">
      <c r="F108" s="72" t="s">
        <v>176</v>
      </c>
      <c r="G108" s="72" t="s">
        <v>178</v>
      </c>
      <c r="I108" s="51" t="s">
        <v>211</v>
      </c>
      <c r="J108" s="51" t="s">
        <v>184</v>
      </c>
      <c r="K108" s="51" t="s">
        <v>163</v>
      </c>
      <c r="L108" s="51" t="s">
        <v>214</v>
      </c>
      <c r="M108" s="51" t="s">
        <v>190</v>
      </c>
    </row>
    <row r="109" spans="5:15" x14ac:dyDescent="0.3">
      <c r="F109" s="72" t="s">
        <v>177</v>
      </c>
      <c r="G109" s="72" t="s">
        <v>177</v>
      </c>
      <c r="H109" s="51" t="s">
        <v>179</v>
      </c>
      <c r="I109" s="51" t="s">
        <v>213</v>
      </c>
      <c r="J109" s="51" t="s">
        <v>183</v>
      </c>
      <c r="K109" s="51" t="s">
        <v>183</v>
      </c>
      <c r="L109" s="51" t="s">
        <v>215</v>
      </c>
      <c r="M109" s="51" t="s">
        <v>191</v>
      </c>
    </row>
    <row r="110" spans="5:15" ht="17.399999999999999" x14ac:dyDescent="0.45">
      <c r="E110" s="74" t="s">
        <v>175</v>
      </c>
      <c r="F110" s="75" t="s">
        <v>188</v>
      </c>
      <c r="G110" s="76" t="s">
        <v>189</v>
      </c>
      <c r="H110" s="77" t="s">
        <v>180</v>
      </c>
      <c r="I110" s="74" t="s">
        <v>212</v>
      </c>
      <c r="J110" s="74" t="s">
        <v>185</v>
      </c>
      <c r="K110" s="74" t="s">
        <v>186</v>
      </c>
      <c r="L110" s="74" t="s">
        <v>163</v>
      </c>
      <c r="M110" s="74" t="s">
        <v>192</v>
      </c>
    </row>
    <row r="111" spans="5:15" x14ac:dyDescent="0.3">
      <c r="E111" s="68"/>
      <c r="F111" s="56"/>
      <c r="H111" s="57"/>
      <c r="I111" s="51"/>
      <c r="J111" s="51"/>
    </row>
    <row r="112" spans="5:15" x14ac:dyDescent="0.3">
      <c r="E112" s="69">
        <v>1</v>
      </c>
      <c r="F112" s="70">
        <v>45299</v>
      </c>
      <c r="G112" s="70">
        <v>45667</v>
      </c>
      <c r="H112" s="10">
        <v>366</v>
      </c>
      <c r="I112" s="69">
        <v>2</v>
      </c>
      <c r="J112" s="10">
        <f t="shared" ref="J112:J121" si="8">H112+I112</f>
        <v>368</v>
      </c>
      <c r="K112" s="10">
        <f>K74</f>
        <v>167039840</v>
      </c>
      <c r="L112" s="73">
        <f>K112/$K$168</f>
        <v>0.24296245887657539</v>
      </c>
      <c r="M112" s="44">
        <f>J112*L112</f>
        <v>89.410184866579741</v>
      </c>
    </row>
    <row r="113" spans="5:13" x14ac:dyDescent="0.3">
      <c r="E113" s="69">
        <v>2</v>
      </c>
      <c r="F113" s="70">
        <v>45303</v>
      </c>
      <c r="G113" s="70">
        <v>45673</v>
      </c>
      <c r="H113" s="10">
        <v>366</v>
      </c>
      <c r="I113" s="69">
        <v>4</v>
      </c>
      <c r="J113" s="10">
        <f t="shared" si="8"/>
        <v>370</v>
      </c>
      <c r="K113" s="10">
        <f t="shared" ref="K113:K121" si="9">K75</f>
        <v>75609230</v>
      </c>
      <c r="L113" s="73">
        <f t="shared" ref="L113:L121" si="10">K113/$K$168</f>
        <v>0.10997498820978595</v>
      </c>
      <c r="M113" s="44">
        <f t="shared" ref="M113:M121" si="11">J113*L113</f>
        <v>40.6907456376208</v>
      </c>
    </row>
    <row r="114" spans="5:13" x14ac:dyDescent="0.3">
      <c r="E114" s="69">
        <v>3</v>
      </c>
      <c r="F114" s="70">
        <v>45308</v>
      </c>
      <c r="G114" s="70">
        <v>45678</v>
      </c>
      <c r="H114" s="10">
        <v>366</v>
      </c>
      <c r="I114" s="69">
        <v>4</v>
      </c>
      <c r="J114" s="10">
        <f t="shared" si="8"/>
        <v>370</v>
      </c>
      <c r="K114" s="10">
        <f t="shared" si="9"/>
        <v>87617690</v>
      </c>
      <c r="L114" s="73">
        <f t="shared" si="10"/>
        <v>0.12744150978284899</v>
      </c>
      <c r="M114" s="44">
        <f t="shared" si="11"/>
        <v>47.153358619654128</v>
      </c>
    </row>
    <row r="115" spans="5:13" x14ac:dyDescent="0.3">
      <c r="E115" s="58">
        <v>4</v>
      </c>
      <c r="F115" s="70">
        <v>45310</v>
      </c>
      <c r="G115" s="70">
        <v>45681</v>
      </c>
      <c r="H115" s="10">
        <v>366</v>
      </c>
      <c r="I115" s="69">
        <v>5</v>
      </c>
      <c r="J115" s="10">
        <f t="shared" si="8"/>
        <v>371</v>
      </c>
      <c r="K115" s="10">
        <f t="shared" si="9"/>
        <v>98746910</v>
      </c>
      <c r="L115" s="73">
        <f t="shared" si="10"/>
        <v>0.14362916092390829</v>
      </c>
      <c r="M115" s="44">
        <f t="shared" si="11"/>
        <v>53.286418702769978</v>
      </c>
    </row>
    <row r="116" spans="5:13" x14ac:dyDescent="0.3">
      <c r="E116" s="69">
        <v>5</v>
      </c>
      <c r="F116" s="70">
        <v>45289</v>
      </c>
      <c r="G116" s="70">
        <v>45660</v>
      </c>
      <c r="H116" s="10">
        <v>366</v>
      </c>
      <c r="I116" s="69">
        <v>5</v>
      </c>
      <c r="J116" s="10">
        <f t="shared" si="8"/>
        <v>371</v>
      </c>
      <c r="K116" s="10">
        <f t="shared" si="9"/>
        <v>70141560</v>
      </c>
      <c r="L116" s="73">
        <f t="shared" si="10"/>
        <v>0.10202216361700804</v>
      </c>
      <c r="M116" s="44">
        <f t="shared" si="11"/>
        <v>37.850222701909985</v>
      </c>
    </row>
    <row r="117" spans="5:13" x14ac:dyDescent="0.3">
      <c r="E117" s="69">
        <v>6</v>
      </c>
      <c r="F117" s="70">
        <v>45299</v>
      </c>
      <c r="G117" s="70">
        <v>45667</v>
      </c>
      <c r="H117" s="10">
        <v>366</v>
      </c>
      <c r="I117" s="69">
        <v>2</v>
      </c>
      <c r="J117" s="10">
        <f t="shared" si="8"/>
        <v>368</v>
      </c>
      <c r="K117" s="10">
        <f t="shared" si="9"/>
        <v>17129560</v>
      </c>
      <c r="L117" s="73">
        <f t="shared" si="10"/>
        <v>2.491525385245718E-2</v>
      </c>
      <c r="M117" s="44">
        <f t="shared" si="11"/>
        <v>9.1688134177042429</v>
      </c>
    </row>
    <row r="118" spans="5:13" x14ac:dyDescent="0.3">
      <c r="E118" s="69">
        <v>7</v>
      </c>
      <c r="F118" s="70">
        <v>45303</v>
      </c>
      <c r="G118" s="70">
        <v>45307</v>
      </c>
      <c r="H118" s="10">
        <v>366</v>
      </c>
      <c r="I118" s="69">
        <v>4</v>
      </c>
      <c r="J118" s="10">
        <f t="shared" si="8"/>
        <v>370</v>
      </c>
      <c r="K118" s="10">
        <f t="shared" si="9"/>
        <v>26835680</v>
      </c>
      <c r="L118" s="73">
        <f t="shared" si="10"/>
        <v>3.9032980386145825E-2</v>
      </c>
      <c r="M118" s="44">
        <f t="shared" si="11"/>
        <v>14.442202742873956</v>
      </c>
    </row>
    <row r="119" spans="5:13" x14ac:dyDescent="0.3">
      <c r="E119" s="69">
        <v>8</v>
      </c>
      <c r="F119" s="70">
        <v>45303</v>
      </c>
      <c r="G119" s="70">
        <v>45673</v>
      </c>
      <c r="H119" s="10">
        <v>366</v>
      </c>
      <c r="I119" s="69">
        <v>4</v>
      </c>
      <c r="J119" s="10">
        <f t="shared" si="8"/>
        <v>370</v>
      </c>
      <c r="K119" s="10">
        <f t="shared" si="9"/>
        <v>37238620</v>
      </c>
      <c r="L119" s="73">
        <f t="shared" si="10"/>
        <v>5.4164244172949509E-2</v>
      </c>
      <c r="M119" s="44">
        <f t="shared" si="11"/>
        <v>20.040770343991319</v>
      </c>
    </row>
    <row r="120" spans="5:13" x14ac:dyDescent="0.3">
      <c r="E120" s="69">
        <v>9</v>
      </c>
      <c r="F120" s="70">
        <v>45308</v>
      </c>
      <c r="G120" s="70">
        <v>45678</v>
      </c>
      <c r="H120" s="10">
        <v>366</v>
      </c>
      <c r="I120" s="69">
        <v>4</v>
      </c>
      <c r="J120" s="10">
        <f t="shared" si="8"/>
        <v>370</v>
      </c>
      <c r="K120" s="10">
        <f t="shared" si="9"/>
        <v>16723340</v>
      </c>
      <c r="L120" s="73">
        <f t="shared" si="10"/>
        <v>2.4324399538630952E-2</v>
      </c>
      <c r="M120" s="44">
        <f t="shared" si="11"/>
        <v>9.0000278292934528</v>
      </c>
    </row>
    <row r="121" spans="5:13" x14ac:dyDescent="0.3">
      <c r="E121" s="69">
        <v>10</v>
      </c>
      <c r="F121" s="70">
        <v>45287</v>
      </c>
      <c r="G121" s="70">
        <v>45657</v>
      </c>
      <c r="H121" s="10">
        <v>366</v>
      </c>
      <c r="I121" s="69">
        <v>4</v>
      </c>
      <c r="J121" s="10">
        <f t="shared" si="8"/>
        <v>370</v>
      </c>
      <c r="K121" s="10">
        <f t="shared" si="9"/>
        <v>90430533</v>
      </c>
      <c r="L121" s="78">
        <f t="shared" si="10"/>
        <v>0.13153284063968987</v>
      </c>
      <c r="M121" s="71">
        <f t="shared" si="11"/>
        <v>48.667151036685254</v>
      </c>
    </row>
    <row r="122" spans="5:13" x14ac:dyDescent="0.3">
      <c r="K122" s="10"/>
      <c r="L122" s="53"/>
    </row>
    <row r="123" spans="5:13" ht="16.2" thickBot="1" x14ac:dyDescent="0.35">
      <c r="K123" s="80">
        <f>SUM(K112:K122)</f>
        <v>687512963</v>
      </c>
      <c r="L123" s="81">
        <f>SUM(L112:L122)</f>
        <v>0.99999999999999989</v>
      </c>
      <c r="M123" s="83">
        <f>SUM(M112:M122)</f>
        <v>369.70989589908294</v>
      </c>
    </row>
    <row r="124" spans="5:13" ht="16.2" thickTop="1" x14ac:dyDescent="0.3"/>
    <row r="125" spans="5:13" x14ac:dyDescent="0.3">
      <c r="K125" s="44" t="s">
        <v>207</v>
      </c>
      <c r="M125" s="71">
        <v>365.25</v>
      </c>
    </row>
    <row r="127" spans="5:13" x14ac:dyDescent="0.3">
      <c r="F127" s="68"/>
      <c r="K127" s="44" t="s">
        <v>208</v>
      </c>
      <c r="M127" s="44">
        <f>M123-M125</f>
        <v>4.4598958990829374</v>
      </c>
    </row>
    <row r="128" spans="5:13" x14ac:dyDescent="0.3">
      <c r="K128" s="44" t="s">
        <v>209</v>
      </c>
      <c r="M128" s="71">
        <f>M125</f>
        <v>365.25</v>
      </c>
    </row>
    <row r="130" spans="11:13" ht="16.2" thickBot="1" x14ac:dyDescent="0.35">
      <c r="K130" s="44" t="s">
        <v>210</v>
      </c>
      <c r="M130" s="82">
        <f>M127/M128</f>
        <v>1.2210529497831451E-2</v>
      </c>
    </row>
    <row r="131" spans="11:13" ht="16.2" thickTop="1" x14ac:dyDescent="0.3"/>
    <row r="152" spans="5:16" x14ac:dyDescent="0.3">
      <c r="F152" s="84">
        <v>45819</v>
      </c>
      <c r="I152" s="51" t="s">
        <v>181</v>
      </c>
      <c r="J152" s="51" t="s">
        <v>182</v>
      </c>
      <c r="K152" s="51" t="s">
        <v>5</v>
      </c>
    </row>
    <row r="153" spans="5:16" x14ac:dyDescent="0.3">
      <c r="F153" s="72" t="s">
        <v>217</v>
      </c>
      <c r="G153" s="72" t="s">
        <v>218</v>
      </c>
      <c r="I153" s="51" t="s">
        <v>211</v>
      </c>
      <c r="J153" s="51" t="s">
        <v>184</v>
      </c>
      <c r="K153" s="51" t="s">
        <v>163</v>
      </c>
      <c r="L153" s="51" t="s">
        <v>214</v>
      </c>
      <c r="M153" s="51" t="s">
        <v>190</v>
      </c>
    </row>
    <row r="154" spans="5:16" x14ac:dyDescent="0.3">
      <c r="F154" s="72" t="s">
        <v>177</v>
      </c>
      <c r="G154" s="72" t="s">
        <v>177</v>
      </c>
      <c r="H154" s="51" t="s">
        <v>179</v>
      </c>
      <c r="I154" s="51" t="s">
        <v>213</v>
      </c>
      <c r="J154" s="51" t="s">
        <v>183</v>
      </c>
      <c r="K154" s="51" t="s">
        <v>183</v>
      </c>
      <c r="L154" s="51" t="s">
        <v>215</v>
      </c>
      <c r="M154" s="51" t="s">
        <v>191</v>
      </c>
      <c r="P154" s="85" t="s">
        <v>216</v>
      </c>
    </row>
    <row r="155" spans="5:16" ht="17.399999999999999" x14ac:dyDescent="0.45">
      <c r="E155" s="74" t="s">
        <v>175</v>
      </c>
      <c r="F155" s="75" t="s">
        <v>188</v>
      </c>
      <c r="G155" s="76" t="s">
        <v>189</v>
      </c>
      <c r="H155" s="77" t="s">
        <v>180</v>
      </c>
      <c r="I155" s="74" t="s">
        <v>212</v>
      </c>
      <c r="J155" s="74" t="s">
        <v>185</v>
      </c>
      <c r="K155" s="74" t="s">
        <v>186</v>
      </c>
      <c r="L155" s="74" t="s">
        <v>163</v>
      </c>
      <c r="M155" s="74" t="s">
        <v>192</v>
      </c>
    </row>
    <row r="156" spans="5:16" x14ac:dyDescent="0.3">
      <c r="E156" s="68"/>
      <c r="F156" s="56"/>
      <c r="H156" s="57"/>
      <c r="I156" s="51"/>
      <c r="J156" s="51"/>
    </row>
    <row r="157" spans="5:16" x14ac:dyDescent="0.3">
      <c r="E157" s="69">
        <v>1</v>
      </c>
      <c r="F157" s="70">
        <v>45261</v>
      </c>
      <c r="G157" s="70">
        <v>45630</v>
      </c>
      <c r="H157" s="10">
        <v>366</v>
      </c>
      <c r="I157" s="69">
        <v>3</v>
      </c>
      <c r="J157" s="10">
        <f t="shared" ref="J157:J166" si="12">H157+I157</f>
        <v>369</v>
      </c>
      <c r="K157" s="10">
        <f>G54</f>
        <v>167039840</v>
      </c>
      <c r="L157" s="73">
        <f>K157/$K$168</f>
        <v>0.24296245887657539</v>
      </c>
      <c r="M157" s="44">
        <f>J157*L157</f>
        <v>89.653147325456317</v>
      </c>
    </row>
    <row r="158" spans="5:16" x14ac:dyDescent="0.3">
      <c r="E158" s="69">
        <v>2</v>
      </c>
      <c r="F158" s="70">
        <v>45268</v>
      </c>
      <c r="G158" s="70">
        <v>45637</v>
      </c>
      <c r="H158" s="10">
        <v>366</v>
      </c>
      <c r="I158" s="69">
        <v>3</v>
      </c>
      <c r="J158" s="10">
        <f t="shared" si="12"/>
        <v>369</v>
      </c>
      <c r="K158" s="10">
        <f>K54</f>
        <v>75609230</v>
      </c>
      <c r="L158" s="73">
        <f t="shared" ref="L158:L166" si="13">K158/$K$168</f>
        <v>0.10997498820978595</v>
      </c>
      <c r="M158" s="44">
        <f t="shared" ref="M158:M166" si="14">J158*L158</f>
        <v>40.580770649411015</v>
      </c>
    </row>
    <row r="159" spans="5:16" x14ac:dyDescent="0.3">
      <c r="E159" s="69">
        <v>3</v>
      </c>
      <c r="F159" s="70">
        <v>45274</v>
      </c>
      <c r="G159" s="70">
        <v>45643</v>
      </c>
      <c r="H159" s="10">
        <v>366</v>
      </c>
      <c r="I159" s="69">
        <v>3</v>
      </c>
      <c r="J159" s="10">
        <f t="shared" si="12"/>
        <v>369</v>
      </c>
      <c r="K159" s="10">
        <f>O54</f>
        <v>87617690</v>
      </c>
      <c r="L159" s="73">
        <f t="shared" si="13"/>
        <v>0.12744150978284899</v>
      </c>
      <c r="M159" s="44">
        <f t="shared" si="14"/>
        <v>47.02591710987128</v>
      </c>
    </row>
    <row r="160" spans="5:16" x14ac:dyDescent="0.3">
      <c r="E160" s="58">
        <v>4</v>
      </c>
      <c r="F160" s="70">
        <v>45279</v>
      </c>
      <c r="G160" s="70">
        <v>45646</v>
      </c>
      <c r="H160" s="10">
        <v>366</v>
      </c>
      <c r="I160" s="69">
        <v>1</v>
      </c>
      <c r="J160" s="10">
        <f t="shared" si="12"/>
        <v>367</v>
      </c>
      <c r="K160" s="10">
        <f>S54</f>
        <v>98746910</v>
      </c>
      <c r="L160" s="73">
        <f t="shared" si="13"/>
        <v>0.14362916092390829</v>
      </c>
      <c r="M160" s="44">
        <f t="shared" si="14"/>
        <v>52.71190205907434</v>
      </c>
    </row>
    <row r="161" spans="5:13" x14ac:dyDescent="0.3">
      <c r="E161" s="69">
        <v>5</v>
      </c>
      <c r="F161" s="70">
        <v>45288</v>
      </c>
      <c r="G161" s="70">
        <v>45659</v>
      </c>
      <c r="H161" s="10">
        <v>366</v>
      </c>
      <c r="I161" s="69">
        <v>5</v>
      </c>
      <c r="J161" s="10">
        <f t="shared" si="12"/>
        <v>371</v>
      </c>
      <c r="K161" s="10">
        <f>W54-W45</f>
        <v>70141560</v>
      </c>
      <c r="L161" s="73">
        <f t="shared" si="13"/>
        <v>0.10202216361700804</v>
      </c>
      <c r="M161" s="44">
        <f t="shared" si="14"/>
        <v>37.850222701909985</v>
      </c>
    </row>
    <row r="162" spans="5:13" x14ac:dyDescent="0.3">
      <c r="E162" s="69">
        <v>6</v>
      </c>
      <c r="F162" s="70">
        <v>45261</v>
      </c>
      <c r="G162" s="70">
        <v>45630</v>
      </c>
      <c r="H162" s="10">
        <v>366</v>
      </c>
      <c r="I162" s="69">
        <v>3</v>
      </c>
      <c r="J162" s="10">
        <f t="shared" si="12"/>
        <v>369</v>
      </c>
      <c r="K162" s="10">
        <f>AA54</f>
        <v>17129560</v>
      </c>
      <c r="L162" s="73">
        <f t="shared" si="13"/>
        <v>2.491525385245718E-2</v>
      </c>
      <c r="M162" s="44">
        <f t="shared" si="14"/>
        <v>9.1937286715566984</v>
      </c>
    </row>
    <row r="163" spans="5:13" x14ac:dyDescent="0.3">
      <c r="E163" s="69">
        <v>7</v>
      </c>
      <c r="F163" s="70">
        <v>45268</v>
      </c>
      <c r="G163" s="70">
        <v>45637</v>
      </c>
      <c r="H163" s="10">
        <v>366</v>
      </c>
      <c r="I163" s="69">
        <v>3</v>
      </c>
      <c r="J163" s="10">
        <f t="shared" si="12"/>
        <v>369</v>
      </c>
      <c r="K163" s="10">
        <f>AE54</f>
        <v>26835680</v>
      </c>
      <c r="L163" s="73">
        <f t="shared" si="13"/>
        <v>3.9032980386145825E-2</v>
      </c>
      <c r="M163" s="44">
        <f t="shared" si="14"/>
        <v>14.40316976248781</v>
      </c>
    </row>
    <row r="164" spans="5:13" x14ac:dyDescent="0.3">
      <c r="E164" s="69">
        <v>8</v>
      </c>
      <c r="F164" s="70">
        <v>45268</v>
      </c>
      <c r="G164" s="70">
        <v>45637</v>
      </c>
      <c r="H164" s="10">
        <v>366</v>
      </c>
      <c r="I164" s="69">
        <v>3</v>
      </c>
      <c r="J164" s="10">
        <f t="shared" si="12"/>
        <v>369</v>
      </c>
      <c r="K164" s="10">
        <f>AI54</f>
        <v>37238620</v>
      </c>
      <c r="L164" s="73">
        <f t="shared" si="13"/>
        <v>5.4164244172949509E-2</v>
      </c>
      <c r="M164" s="44">
        <f t="shared" si="14"/>
        <v>19.986606099818371</v>
      </c>
    </row>
    <row r="165" spans="5:13" x14ac:dyDescent="0.3">
      <c r="E165" s="69">
        <v>9</v>
      </c>
      <c r="F165" s="70">
        <v>45274</v>
      </c>
      <c r="G165" s="70">
        <v>45643</v>
      </c>
      <c r="H165" s="10">
        <v>366</v>
      </c>
      <c r="I165" s="69">
        <v>3</v>
      </c>
      <c r="J165" s="10">
        <f t="shared" si="12"/>
        <v>369</v>
      </c>
      <c r="K165" s="10">
        <f>AM54-AM48</f>
        <v>16723340</v>
      </c>
      <c r="L165" s="73">
        <f t="shared" si="13"/>
        <v>2.4324399538630952E-2</v>
      </c>
      <c r="M165" s="44">
        <f t="shared" si="14"/>
        <v>8.9757034297548213</v>
      </c>
    </row>
    <row r="166" spans="5:13" x14ac:dyDescent="0.3">
      <c r="E166" s="69">
        <v>10</v>
      </c>
      <c r="F166" s="70">
        <v>45281</v>
      </c>
      <c r="G166" s="70">
        <v>45653</v>
      </c>
      <c r="H166" s="10">
        <v>366</v>
      </c>
      <c r="I166" s="69">
        <v>6</v>
      </c>
      <c r="J166" s="10">
        <f t="shared" si="12"/>
        <v>372</v>
      </c>
      <c r="K166" s="79">
        <f>AQ54</f>
        <v>90430533</v>
      </c>
      <c r="L166" s="78">
        <f t="shared" si="13"/>
        <v>0.13153284063968987</v>
      </c>
      <c r="M166" s="71">
        <f t="shared" si="14"/>
        <v>48.930216717964633</v>
      </c>
    </row>
    <row r="167" spans="5:13" x14ac:dyDescent="0.3">
      <c r="K167" s="10"/>
      <c r="L167" s="53"/>
    </row>
    <row r="168" spans="5:13" ht="16.2" thickBot="1" x14ac:dyDescent="0.35">
      <c r="K168" s="80">
        <f>SUM(K157:K167)</f>
        <v>687512963</v>
      </c>
      <c r="L168" s="81">
        <f>SUM(L157:L167)</f>
        <v>0.99999999999999989</v>
      </c>
      <c r="M168" s="83">
        <f>SUM(M157:M167)</f>
        <v>369.31138452730528</v>
      </c>
    </row>
    <row r="169" spans="5:13" ht="16.2" thickTop="1" x14ac:dyDescent="0.3"/>
    <row r="170" spans="5:13" x14ac:dyDescent="0.3">
      <c r="K170" s="44" t="s">
        <v>207</v>
      </c>
      <c r="M170" s="71">
        <v>365.25</v>
      </c>
    </row>
    <row r="172" spans="5:13" x14ac:dyDescent="0.3">
      <c r="F172" s="68"/>
      <c r="K172" s="44" t="s">
        <v>208</v>
      </c>
      <c r="M172" s="44">
        <f>M168-M170</f>
        <v>4.0613845273052789</v>
      </c>
    </row>
    <row r="173" spans="5:13" x14ac:dyDescent="0.3">
      <c r="K173" s="44" t="s">
        <v>209</v>
      </c>
      <c r="M173" s="71">
        <f>M170</f>
        <v>365.25</v>
      </c>
    </row>
    <row r="175" spans="5:13" ht="16.2" thickBot="1" x14ac:dyDescent="0.35">
      <c r="K175" s="44" t="s">
        <v>210</v>
      </c>
      <c r="M175" s="82">
        <f>M172/M173</f>
        <v>1.1119464824928895E-2</v>
      </c>
    </row>
    <row r="176" spans="5:13" ht="16.2" thickTop="1" x14ac:dyDescent="0.3"/>
    <row r="179" spans="8:11" x14ac:dyDescent="0.3">
      <c r="H179" s="44" t="s">
        <v>187</v>
      </c>
      <c r="K179" s="44">
        <f>W45</f>
        <v>61423000</v>
      </c>
    </row>
    <row r="180" spans="8:11" x14ac:dyDescent="0.3">
      <c r="K180" s="44">
        <f>AM48</f>
        <v>2030400</v>
      </c>
    </row>
    <row r="182" spans="8:11" x14ac:dyDescent="0.3">
      <c r="K182" s="44">
        <f>SUM(K168:K181)</f>
        <v>750966363</v>
      </c>
    </row>
  </sheetData>
  <pageMargins left="0.7" right="0.7" top="0.75" bottom="0.75" header="0.3" footer="0.3"/>
  <ignoredErrors>
    <ignoredError sqref="H155 H72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2890-4645-4591-8E2E-8C5C0B20E3E2}">
  <dimension ref="A3:H47"/>
  <sheetViews>
    <sheetView topLeftCell="A28" workbookViewId="0">
      <selection activeCell="F48" sqref="F48"/>
    </sheetView>
  </sheetViews>
  <sheetFormatPr defaultRowHeight="15.6" x14ac:dyDescent="0.3"/>
  <cols>
    <col min="1" max="1" width="11" style="44" bestFit="1" customWidth="1"/>
    <col min="2" max="2" width="8.796875" style="10"/>
    <col min="3" max="3" width="13.5" style="44" bestFit="1" customWidth="1"/>
    <col min="4" max="4" width="11.09765625" style="44" bestFit="1" customWidth="1"/>
    <col min="5" max="5" width="11.69921875" style="44" bestFit="1" customWidth="1"/>
    <col min="6" max="6" width="10.59765625" style="44" bestFit="1" customWidth="1"/>
    <col min="7" max="7" width="10.69921875" style="44" bestFit="1" customWidth="1"/>
    <col min="8" max="16384" width="8.796875" style="44"/>
  </cols>
  <sheetData>
    <row r="3" spans="1:7" x14ac:dyDescent="0.3">
      <c r="C3" s="44" t="s">
        <v>156</v>
      </c>
      <c r="D3" s="44" t="s">
        <v>152</v>
      </c>
    </row>
    <row r="4" spans="1:7" x14ac:dyDescent="0.3">
      <c r="B4" s="10" t="s">
        <v>6</v>
      </c>
      <c r="C4" s="44" t="s">
        <v>157</v>
      </c>
      <c r="D4" s="44" t="s">
        <v>153</v>
      </c>
      <c r="E4" s="44" t="s">
        <v>154</v>
      </c>
      <c r="F4" s="44" t="s">
        <v>155</v>
      </c>
    </row>
    <row r="6" spans="1:7" x14ac:dyDescent="0.3">
      <c r="A6" s="44" t="s">
        <v>150</v>
      </c>
      <c r="B6" s="10">
        <v>10</v>
      </c>
      <c r="C6" s="44" t="s">
        <v>13</v>
      </c>
      <c r="D6" s="44">
        <v>2028.51</v>
      </c>
      <c r="E6" s="44">
        <v>1522.41</v>
      </c>
      <c r="F6" s="44">
        <f t="shared" ref="F6:F41" si="0">D6-E6</f>
        <v>506.09999999999991</v>
      </c>
    </row>
    <row r="7" spans="1:7" x14ac:dyDescent="0.3">
      <c r="B7" s="10">
        <v>5</v>
      </c>
      <c r="C7" s="44" t="s">
        <v>13</v>
      </c>
      <c r="D7" s="44">
        <v>909.82</v>
      </c>
      <c r="E7" s="44">
        <v>1257.04</v>
      </c>
      <c r="F7" s="44">
        <f t="shared" si="0"/>
        <v>-347.21999999999991</v>
      </c>
    </row>
    <row r="8" spans="1:7" x14ac:dyDescent="0.3">
      <c r="B8" s="10">
        <v>5</v>
      </c>
      <c r="C8" s="44" t="s">
        <v>27</v>
      </c>
      <c r="D8" s="44">
        <v>1325.12</v>
      </c>
      <c r="E8" s="44">
        <v>1090.3499999999999</v>
      </c>
      <c r="F8" s="44">
        <f t="shared" si="0"/>
        <v>234.76999999999998</v>
      </c>
    </row>
    <row r="9" spans="1:7" x14ac:dyDescent="0.3">
      <c r="B9" s="10">
        <v>5</v>
      </c>
      <c r="C9" s="44" t="s">
        <v>23</v>
      </c>
      <c r="D9" s="44">
        <v>42183.83</v>
      </c>
      <c r="E9" s="44">
        <v>58395.29</v>
      </c>
      <c r="F9" s="44">
        <f t="shared" si="0"/>
        <v>-16211.46</v>
      </c>
    </row>
    <row r="10" spans="1:7" x14ac:dyDescent="0.3">
      <c r="B10" s="10">
        <v>4</v>
      </c>
      <c r="C10" s="44" t="s">
        <v>13</v>
      </c>
      <c r="D10" s="44">
        <v>897.4</v>
      </c>
      <c r="E10" s="44">
        <v>441.16</v>
      </c>
      <c r="F10" s="44">
        <f t="shared" si="0"/>
        <v>456.23999999999995</v>
      </c>
    </row>
    <row r="11" spans="1:7" x14ac:dyDescent="0.3">
      <c r="B11" s="10">
        <v>4</v>
      </c>
      <c r="C11" s="44" t="s">
        <v>27</v>
      </c>
      <c r="D11" s="44">
        <v>260</v>
      </c>
      <c r="E11" s="44">
        <v>121.17</v>
      </c>
      <c r="F11" s="44">
        <f t="shared" si="0"/>
        <v>138.82999999999998</v>
      </c>
    </row>
    <row r="12" spans="1:7" x14ac:dyDescent="0.3">
      <c r="B12" s="10">
        <v>4</v>
      </c>
      <c r="C12" s="44" t="s">
        <v>23</v>
      </c>
      <c r="D12" s="44">
        <v>825.08</v>
      </c>
      <c r="E12" s="44">
        <v>634.39</v>
      </c>
      <c r="F12" s="44">
        <f t="shared" si="0"/>
        <v>190.69000000000005</v>
      </c>
    </row>
    <row r="13" spans="1:7" x14ac:dyDescent="0.3">
      <c r="B13" s="10">
        <v>1</v>
      </c>
      <c r="C13" s="44" t="s">
        <v>165</v>
      </c>
      <c r="D13" s="44">
        <v>3528.52</v>
      </c>
      <c r="E13" s="44">
        <v>4690.1000000000004</v>
      </c>
      <c r="F13" s="44">
        <f t="shared" si="0"/>
        <v>-1161.5800000000004</v>
      </c>
      <c r="G13" s="44">
        <f>SUM(F6:F13)</f>
        <v>-16193.63</v>
      </c>
    </row>
    <row r="16" spans="1:7" x14ac:dyDescent="0.3">
      <c r="A16" s="44" t="s">
        <v>151</v>
      </c>
      <c r="B16" s="10">
        <v>9</v>
      </c>
      <c r="C16" s="49">
        <v>0.75</v>
      </c>
      <c r="D16" s="44">
        <v>40533.49</v>
      </c>
      <c r="E16" s="44">
        <v>21606.59</v>
      </c>
      <c r="F16" s="44">
        <f t="shared" si="0"/>
        <v>18926.899999999998</v>
      </c>
    </row>
    <row r="17" spans="1:7" x14ac:dyDescent="0.3">
      <c r="B17" s="10">
        <v>4</v>
      </c>
      <c r="C17" s="49">
        <v>0.75</v>
      </c>
      <c r="D17" s="44">
        <v>120884.04</v>
      </c>
      <c r="E17" s="44">
        <v>119330.23</v>
      </c>
      <c r="F17" s="44">
        <f t="shared" si="0"/>
        <v>1553.8099999999977</v>
      </c>
    </row>
    <row r="18" spans="1:7" x14ac:dyDescent="0.3">
      <c r="B18" s="10">
        <v>3</v>
      </c>
      <c r="C18" s="49" t="s">
        <v>27</v>
      </c>
      <c r="D18" s="44">
        <v>1362.87</v>
      </c>
      <c r="E18" s="44">
        <v>2029.2</v>
      </c>
      <c r="F18" s="44">
        <f t="shared" si="0"/>
        <v>-666.33000000000015</v>
      </c>
    </row>
    <row r="19" spans="1:7" x14ac:dyDescent="0.3">
      <c r="B19" s="10">
        <v>3</v>
      </c>
      <c r="C19" s="49">
        <v>0.75</v>
      </c>
      <c r="D19" s="44">
        <v>175220.99</v>
      </c>
      <c r="E19" s="44">
        <v>99740.62</v>
      </c>
      <c r="F19" s="44">
        <f t="shared" si="0"/>
        <v>75480.37</v>
      </c>
    </row>
    <row r="20" spans="1:7" x14ac:dyDescent="0.3">
      <c r="B20" s="10">
        <v>2</v>
      </c>
      <c r="C20" s="49">
        <v>0.75</v>
      </c>
      <c r="D20" s="44">
        <v>95801.600000000006</v>
      </c>
      <c r="E20" s="44">
        <v>101170.13</v>
      </c>
      <c r="F20" s="44">
        <f t="shared" si="0"/>
        <v>-5368.5299999999988</v>
      </c>
    </row>
    <row r="21" spans="1:7" x14ac:dyDescent="0.3">
      <c r="B21" s="10">
        <v>1</v>
      </c>
      <c r="C21" s="49" t="s">
        <v>13</v>
      </c>
      <c r="D21" s="44">
        <v>3140.86</v>
      </c>
      <c r="E21" s="44">
        <v>4003.73</v>
      </c>
      <c r="F21" s="44">
        <f t="shared" si="0"/>
        <v>-862.86999999999989</v>
      </c>
    </row>
    <row r="22" spans="1:7" x14ac:dyDescent="0.3">
      <c r="B22" s="10">
        <v>1</v>
      </c>
      <c r="C22" s="49">
        <v>0.75</v>
      </c>
      <c r="D22" s="44">
        <v>177250.34</v>
      </c>
      <c r="E22" s="44">
        <v>176148.36</v>
      </c>
      <c r="F22" s="44">
        <f t="shared" si="0"/>
        <v>1101.9800000000105</v>
      </c>
    </row>
    <row r="23" spans="1:7" x14ac:dyDescent="0.3">
      <c r="B23" s="10">
        <v>2</v>
      </c>
      <c r="C23" s="49" t="s">
        <v>13</v>
      </c>
      <c r="D23" s="44">
        <v>2206.9899999999998</v>
      </c>
      <c r="E23" s="44">
        <v>2827.11</v>
      </c>
      <c r="F23" s="44">
        <f t="shared" si="0"/>
        <v>-620.12000000000035</v>
      </c>
      <c r="G23" s="44">
        <f>SUM(F16:F23)</f>
        <v>89545.21</v>
      </c>
    </row>
    <row r="24" spans="1:7" x14ac:dyDescent="0.3">
      <c r="C24" s="49"/>
    </row>
    <row r="26" spans="1:7" x14ac:dyDescent="0.3">
      <c r="A26" s="44" t="s">
        <v>121</v>
      </c>
      <c r="F26" s="44">
        <f t="shared" si="0"/>
        <v>0</v>
      </c>
    </row>
    <row r="28" spans="1:7" x14ac:dyDescent="0.3">
      <c r="A28" s="44" t="s">
        <v>122</v>
      </c>
      <c r="B28" s="10">
        <v>10</v>
      </c>
      <c r="C28" s="49">
        <v>0.75</v>
      </c>
      <c r="D28" s="44">
        <v>86163.29</v>
      </c>
      <c r="E28" s="44">
        <v>82049.740000000005</v>
      </c>
      <c r="F28" s="44">
        <f t="shared" si="0"/>
        <v>4113.5499999999884</v>
      </c>
    </row>
    <row r="30" spans="1:7" x14ac:dyDescent="0.3">
      <c r="A30" s="44" t="s">
        <v>123</v>
      </c>
      <c r="B30" s="10">
        <v>10</v>
      </c>
      <c r="C30" s="49">
        <v>0.75</v>
      </c>
      <c r="D30" s="44">
        <v>90315.71</v>
      </c>
      <c r="E30" s="44">
        <v>88950.9</v>
      </c>
      <c r="F30" s="44">
        <f t="shared" si="0"/>
        <v>1364.8100000000122</v>
      </c>
    </row>
    <row r="31" spans="1:7" x14ac:dyDescent="0.3">
      <c r="B31" s="10">
        <v>8</v>
      </c>
      <c r="C31" s="49">
        <v>0.75</v>
      </c>
      <c r="D31" s="44">
        <v>38590.33</v>
      </c>
      <c r="E31" s="44">
        <v>35075.67</v>
      </c>
      <c r="F31" s="44">
        <f t="shared" si="0"/>
        <v>3514.6600000000035</v>
      </c>
    </row>
    <row r="32" spans="1:7" x14ac:dyDescent="0.3">
      <c r="B32" s="10">
        <v>2</v>
      </c>
      <c r="C32" s="49">
        <v>0.75</v>
      </c>
      <c r="D32" s="44">
        <v>82859.37</v>
      </c>
      <c r="E32" s="44">
        <v>77938.91</v>
      </c>
      <c r="F32" s="44">
        <f t="shared" si="0"/>
        <v>4920.4599999999919</v>
      </c>
      <c r="G32" s="44">
        <f>SUM(F30:F32)</f>
        <v>9799.9300000000076</v>
      </c>
    </row>
    <row r="33" spans="1:8" x14ac:dyDescent="0.3">
      <c r="C33" s="49"/>
    </row>
    <row r="34" spans="1:8" x14ac:dyDescent="0.3">
      <c r="A34" s="44" t="s">
        <v>124</v>
      </c>
      <c r="B34" s="10">
        <v>4</v>
      </c>
      <c r="C34" s="44" t="s">
        <v>160</v>
      </c>
      <c r="D34" s="44">
        <v>1643.42</v>
      </c>
      <c r="E34" s="44">
        <v>495.41</v>
      </c>
      <c r="F34" s="44">
        <f t="shared" si="0"/>
        <v>1148.01</v>
      </c>
    </row>
    <row r="36" spans="1:8" x14ac:dyDescent="0.3">
      <c r="A36" s="44" t="s">
        <v>125</v>
      </c>
      <c r="B36" s="10">
        <v>7</v>
      </c>
      <c r="C36" s="49">
        <v>0.75</v>
      </c>
      <c r="D36" s="44">
        <v>31490.16</v>
      </c>
      <c r="E36" s="44">
        <v>28754.49</v>
      </c>
      <c r="F36" s="44">
        <f t="shared" si="0"/>
        <v>2735.6699999999983</v>
      </c>
    </row>
    <row r="38" spans="1:8" x14ac:dyDescent="0.3">
      <c r="A38" s="44" t="s">
        <v>126</v>
      </c>
      <c r="B38" s="10">
        <v>1</v>
      </c>
      <c r="C38" s="49">
        <v>0.75</v>
      </c>
      <c r="D38" s="44">
        <v>186585.99</v>
      </c>
      <c r="E38" s="44">
        <v>183854.04</v>
      </c>
      <c r="F38" s="44">
        <f t="shared" si="0"/>
        <v>2731.9499999999825</v>
      </c>
    </row>
    <row r="39" spans="1:8" x14ac:dyDescent="0.3">
      <c r="B39" s="10">
        <v>8</v>
      </c>
      <c r="C39" s="49">
        <v>0.75</v>
      </c>
      <c r="D39" s="44">
        <v>40684.800000000003</v>
      </c>
      <c r="E39" s="44">
        <v>37331.17</v>
      </c>
      <c r="F39" s="44">
        <f t="shared" si="0"/>
        <v>3353.6300000000047</v>
      </c>
      <c r="G39" s="44">
        <f>SUM(F38:F39)</f>
        <v>6085.5799999999872</v>
      </c>
    </row>
    <row r="41" spans="1:8" x14ac:dyDescent="0.3">
      <c r="A41" s="44" t="s">
        <v>127</v>
      </c>
      <c r="B41" s="10">
        <v>1</v>
      </c>
      <c r="C41" s="49">
        <v>0.75</v>
      </c>
      <c r="D41" s="44">
        <v>179904.07</v>
      </c>
      <c r="E41" s="44">
        <v>178949.72</v>
      </c>
      <c r="F41" s="44">
        <f t="shared" si="0"/>
        <v>954.35000000000582</v>
      </c>
    </row>
    <row r="43" spans="1:8" x14ac:dyDescent="0.3">
      <c r="A43" s="44" t="s">
        <v>128</v>
      </c>
      <c r="B43" s="10">
        <v>7</v>
      </c>
      <c r="C43" s="44" t="s">
        <v>158</v>
      </c>
      <c r="D43" s="44">
        <v>1312.94</v>
      </c>
      <c r="E43" s="44">
        <v>10642.41</v>
      </c>
      <c r="F43" s="44">
        <f>D43-E43</f>
        <v>-9329.4699999999993</v>
      </c>
      <c r="H43" s="44" t="s">
        <v>159</v>
      </c>
    </row>
    <row r="45" spans="1:8" x14ac:dyDescent="0.3">
      <c r="A45" s="44" t="s">
        <v>129</v>
      </c>
      <c r="B45" s="10">
        <v>4</v>
      </c>
      <c r="C45" s="49">
        <v>0.75</v>
      </c>
      <c r="D45" s="44">
        <v>102358.9</v>
      </c>
      <c r="E45" s="44">
        <v>100155.77</v>
      </c>
      <c r="F45" s="44">
        <f>D45-E45</f>
        <v>2203.1299999999901</v>
      </c>
    </row>
    <row r="46" spans="1:8" x14ac:dyDescent="0.3">
      <c r="A46" s="44" t="s">
        <v>130</v>
      </c>
    </row>
    <row r="47" spans="1:8" x14ac:dyDescent="0.3">
      <c r="F47" s="44">
        <f>SUM(F6:F46)</f>
        <v>91062.329999999987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V73"/>
  <sheetViews>
    <sheetView topLeftCell="A7" zoomScaleNormal="100" workbookViewId="0">
      <pane xSplit="4" ySplit="5" topLeftCell="N42" activePane="bottomRight" state="frozen"/>
      <selection activeCell="A7" sqref="A7"/>
      <selection pane="topRight" activeCell="E7" sqref="E7"/>
      <selection pane="bottomLeft" activeCell="A12" sqref="A12"/>
      <selection pane="bottomRight" activeCell="W40" sqref="W40"/>
    </sheetView>
  </sheetViews>
  <sheetFormatPr defaultRowHeight="15.6" x14ac:dyDescent="0.3"/>
  <cols>
    <col min="1" max="1" width="3.296875" customWidth="1"/>
    <col min="4" max="4" width="8.8984375"/>
    <col min="6" max="6" width="8.8984375"/>
    <col min="7" max="7" width="15.19921875" bestFit="1" customWidth="1"/>
    <col min="8" max="8" width="12.09765625" bestFit="1" customWidth="1"/>
    <col min="10" max="10" width="8.8984375"/>
    <col min="11" max="11" width="12.8984375" style="10" bestFit="1" customWidth="1"/>
    <col min="12" max="12" width="14.69921875" bestFit="1" customWidth="1"/>
    <col min="14" max="14" width="8.8984375"/>
    <col min="15" max="15" width="12.8984375" style="10" bestFit="1" customWidth="1"/>
    <col min="16" max="16" width="12.3984375" bestFit="1" customWidth="1"/>
    <col min="19" max="19" width="14" style="10" bestFit="1" customWidth="1"/>
    <col min="20" max="20" width="12.3984375" bestFit="1" customWidth="1"/>
    <col min="23" max="23" width="13.69921875" style="10" bestFit="1" customWidth="1"/>
    <col min="24" max="24" width="12.09765625" bestFit="1" customWidth="1"/>
    <col min="26" max="26" width="8.8984375"/>
    <col min="27" max="27" width="12.59765625" style="20" bestFit="1" customWidth="1"/>
    <col min="28" max="28" width="11.09765625" bestFit="1" customWidth="1"/>
    <col min="30" max="30" width="8.8984375"/>
    <col min="31" max="31" width="12.59765625" bestFit="1" customWidth="1"/>
    <col min="32" max="32" width="11.09765625" bestFit="1" customWidth="1"/>
    <col min="34" max="34" width="8.8984375"/>
    <col min="35" max="35" width="12.59765625" style="10" bestFit="1" customWidth="1"/>
    <col min="36" max="36" width="11.09765625" bestFit="1" customWidth="1"/>
    <col min="38" max="38" width="8.8984375"/>
    <col min="39" max="39" width="12.59765625" style="10" bestFit="1" customWidth="1"/>
    <col min="40" max="40" width="11.09765625" bestFit="1" customWidth="1"/>
    <col min="43" max="43" width="12.59765625" style="10" bestFit="1" customWidth="1"/>
    <col min="44" max="44" width="12.09765625" bestFit="1" customWidth="1"/>
    <col min="47" max="47" width="11.09765625" bestFit="1" customWidth="1"/>
    <col min="48" max="48" width="12.09765625" bestFit="1" customWidth="1"/>
  </cols>
  <sheetData>
    <row r="6" spans="1:48" x14ac:dyDescent="0.3">
      <c r="F6" s="88" t="s">
        <v>6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</row>
    <row r="7" spans="1:48" x14ac:dyDescent="0.3">
      <c r="F7">
        <v>1</v>
      </c>
      <c r="J7">
        <v>2</v>
      </c>
      <c r="N7">
        <v>3</v>
      </c>
      <c r="R7">
        <v>4</v>
      </c>
      <c r="V7">
        <v>5</v>
      </c>
      <c r="Z7">
        <v>6</v>
      </c>
      <c r="AD7">
        <v>7</v>
      </c>
      <c r="AH7">
        <v>8</v>
      </c>
      <c r="AL7">
        <v>9</v>
      </c>
      <c r="AP7">
        <v>10</v>
      </c>
    </row>
    <row r="8" spans="1:48" s="21" customFormat="1" x14ac:dyDescent="0.3">
      <c r="K8" s="22"/>
      <c r="O8" s="22"/>
      <c r="S8" s="22"/>
      <c r="W8" s="22"/>
      <c r="AA8" s="36"/>
      <c r="AI8" s="22"/>
      <c r="AM8" s="22"/>
      <c r="AQ8" s="22"/>
    </row>
    <row r="9" spans="1:48" s="21" customFormat="1" x14ac:dyDescent="0.3">
      <c r="A9" s="21" t="s">
        <v>7</v>
      </c>
      <c r="F9" s="21" t="s">
        <v>111</v>
      </c>
      <c r="J9" s="21" t="s">
        <v>112</v>
      </c>
      <c r="K9" s="22"/>
      <c r="N9" s="21" t="s">
        <v>113</v>
      </c>
      <c r="O9" s="22"/>
      <c r="R9" s="38" t="s">
        <v>116</v>
      </c>
      <c r="S9" s="22"/>
      <c r="V9" s="21" t="s">
        <v>114</v>
      </c>
      <c r="W9" s="22"/>
      <c r="Z9" s="21" t="s">
        <v>111</v>
      </c>
      <c r="AA9" s="36"/>
      <c r="AD9" s="21" t="s">
        <v>112</v>
      </c>
      <c r="AH9" s="21" t="s">
        <v>112</v>
      </c>
      <c r="AI9" s="22"/>
      <c r="AL9" s="21" t="s">
        <v>113</v>
      </c>
      <c r="AM9" s="22"/>
      <c r="AP9" s="21" t="s">
        <v>115</v>
      </c>
      <c r="AQ9" s="22"/>
    </row>
    <row r="10" spans="1:48" s="23" customFormat="1" x14ac:dyDescent="0.3"/>
    <row r="11" spans="1:48" s="21" customFormat="1" x14ac:dyDescent="0.3">
      <c r="A11" s="21" t="s">
        <v>5</v>
      </c>
      <c r="D11" s="21">
        <v>1.1140000000000001E-2</v>
      </c>
      <c r="K11" s="22"/>
      <c r="O11" s="22"/>
      <c r="S11" s="22"/>
      <c r="W11" s="22"/>
      <c r="AA11" s="36"/>
      <c r="AI11" s="22"/>
      <c r="AM11" s="22"/>
      <c r="AQ11" s="22"/>
    </row>
    <row r="12" spans="1:48" s="21" customFormat="1" x14ac:dyDescent="0.3">
      <c r="K12" s="22"/>
      <c r="O12" s="22"/>
      <c r="S12" s="22"/>
      <c r="W12" s="22"/>
      <c r="AA12" s="36"/>
      <c r="AI12" s="22"/>
      <c r="AM12" s="22"/>
      <c r="AQ12" s="22"/>
    </row>
    <row r="13" spans="1:48" s="21" customFormat="1" x14ac:dyDescent="0.3">
      <c r="B13" s="21" t="s">
        <v>10</v>
      </c>
      <c r="D13" s="21">
        <v>12.59</v>
      </c>
      <c r="F13" s="24">
        <v>10</v>
      </c>
      <c r="G13" s="24">
        <v>55410</v>
      </c>
      <c r="H13" s="25">
        <f>($D$13*F13)+(G13*$D$11)</f>
        <v>743.16740000000004</v>
      </c>
      <c r="K13" s="22"/>
      <c r="L13" s="25">
        <f>($D$13*J13)+(K13*$D$11)</f>
        <v>0</v>
      </c>
      <c r="N13" s="21">
        <v>24</v>
      </c>
      <c r="O13" s="22">
        <v>240600</v>
      </c>
      <c r="P13" s="25">
        <f>($D$13*N13)+(O13*$D$11)</f>
        <v>2982.444</v>
      </c>
      <c r="R13" s="21">
        <v>7</v>
      </c>
      <c r="S13" s="22">
        <v>76030</v>
      </c>
      <c r="T13" s="25">
        <f>($D$13*R13)+(S13*$D$11)</f>
        <v>935.10419999999999</v>
      </c>
      <c r="V13" s="21">
        <v>3</v>
      </c>
      <c r="W13" s="22">
        <v>251650</v>
      </c>
      <c r="X13" s="25">
        <f>($D$13*V13)+(W13*$D$11)</f>
        <v>2841.1510000000003</v>
      </c>
      <c r="Z13" s="21">
        <v>3</v>
      </c>
      <c r="AA13" s="36">
        <v>7340</v>
      </c>
      <c r="AB13" s="25">
        <f>($D$13*Z13)+(AA13*$D$11)</f>
        <v>119.5376</v>
      </c>
      <c r="AE13" s="22"/>
      <c r="AF13" s="25">
        <f>($D$13*AD13)+(AE13*$D$11)</f>
        <v>0</v>
      </c>
      <c r="AH13" s="21">
        <v>7</v>
      </c>
      <c r="AI13" s="22">
        <v>27710</v>
      </c>
      <c r="AJ13" s="25">
        <f>($D$13*AH13)+(AI13*$D$11)</f>
        <v>396.81940000000003</v>
      </c>
      <c r="AL13" s="21">
        <v>1</v>
      </c>
      <c r="AM13" s="22">
        <v>790</v>
      </c>
      <c r="AN13" s="25">
        <f>($D$13*AL13)+(AM13*$D$11)</f>
        <v>21.390599999999999</v>
      </c>
      <c r="AP13" s="21">
        <v>8</v>
      </c>
      <c r="AQ13" s="22">
        <v>64700</v>
      </c>
      <c r="AR13" s="25">
        <f>($D$13*AP13)+(AQ13*$D$11)</f>
        <v>821.47800000000007</v>
      </c>
      <c r="AT13" s="26">
        <f>F13+J13+N13+R13+V13+Z13+AD13+AH13+AL13+AP13</f>
        <v>63</v>
      </c>
      <c r="AU13" s="26">
        <f>G13+K13+O13+S13+W13+AA13+AE13+AI13+AM13+AQ13</f>
        <v>724230</v>
      </c>
      <c r="AV13" s="27">
        <f>H13+L13+P13+T13+X13+AB13+AF13+AJ13+AN13+AR13</f>
        <v>8861.0921999999991</v>
      </c>
    </row>
    <row r="14" spans="1:48" s="21" customFormat="1" x14ac:dyDescent="0.3">
      <c r="B14" s="21" t="s">
        <v>11</v>
      </c>
      <c r="D14" s="21">
        <f>D30*2</f>
        <v>17.98</v>
      </c>
      <c r="F14" s="28">
        <v>1</v>
      </c>
      <c r="G14" s="28">
        <v>320</v>
      </c>
      <c r="H14" s="25">
        <f>($D$14*F14)+(G14*$D$11)</f>
        <v>21.544800000000002</v>
      </c>
      <c r="K14" s="22"/>
      <c r="L14" s="25">
        <f>($D$14*J14)+(K14*$D$11)</f>
        <v>0</v>
      </c>
      <c r="O14" s="22"/>
      <c r="P14" s="25">
        <f>($D$14*N14)+(O14*$D$11)</f>
        <v>0</v>
      </c>
      <c r="S14" s="22"/>
      <c r="T14" s="25">
        <f>($D$14*R14)+(S14*$D$11)</f>
        <v>0</v>
      </c>
      <c r="W14" s="22"/>
      <c r="X14" s="25">
        <f>($D$14*V14)+(W14*$D$11)</f>
        <v>0</v>
      </c>
      <c r="AA14" s="36"/>
      <c r="AB14" s="25">
        <f>($D$14*Z14)+(AA14*$D$11)</f>
        <v>0</v>
      </c>
      <c r="AD14" s="21">
        <v>1</v>
      </c>
      <c r="AE14" s="22">
        <v>13100</v>
      </c>
      <c r="AF14" s="25">
        <f>($D$14*AD14)+(AE14*$D$11)</f>
        <v>163.91399999999999</v>
      </c>
      <c r="AI14" s="22"/>
      <c r="AJ14" s="25">
        <f>($D$14*AH14)+(AI14*$D$11)</f>
        <v>0</v>
      </c>
      <c r="AM14" s="22"/>
      <c r="AN14" s="25">
        <f>($D$14*AL14)+(AM14*$D$11)</f>
        <v>0</v>
      </c>
      <c r="AQ14" s="22"/>
      <c r="AR14" s="25">
        <f>($D$14*AP14)+(AQ14*$D$11)</f>
        <v>0</v>
      </c>
      <c r="AT14" s="26">
        <f t="shared" ref="AT14:AV47" si="0">F14+J14+N14+R14+V14+Z14+AD14+AH14+AL14+AP14</f>
        <v>2</v>
      </c>
      <c r="AU14" s="26">
        <f t="shared" si="0"/>
        <v>13420</v>
      </c>
      <c r="AV14" s="27">
        <f>H14+L14+P14+T14+X14+AB14+AF14+AJ14+AN14+AR14</f>
        <v>185.4588</v>
      </c>
    </row>
    <row r="15" spans="1:48" s="21" customFormat="1" x14ac:dyDescent="0.3">
      <c r="B15" s="21" t="s">
        <v>43</v>
      </c>
      <c r="D15" s="21">
        <f>D30*4</f>
        <v>35.96</v>
      </c>
      <c r="F15" s="28"/>
      <c r="G15" s="28"/>
      <c r="H15" s="25"/>
      <c r="K15" s="22"/>
      <c r="L15" s="25"/>
      <c r="O15" s="22"/>
      <c r="P15" s="25"/>
      <c r="S15" s="22"/>
      <c r="T15" s="25"/>
      <c r="W15" s="22"/>
      <c r="X15" s="25"/>
      <c r="AA15" s="36"/>
      <c r="AB15" s="25"/>
      <c r="AE15" s="22"/>
      <c r="AF15" s="25"/>
      <c r="AH15" s="21">
        <v>2</v>
      </c>
      <c r="AI15" s="22">
        <v>4670</v>
      </c>
      <c r="AJ15" s="25">
        <f>($D$15*AH15)+(AI15*$D$11)</f>
        <v>123.94380000000001</v>
      </c>
      <c r="AM15" s="22"/>
      <c r="AN15" s="25">
        <f>($D$15*AL15)+(AM15*$D$11)</f>
        <v>0</v>
      </c>
      <c r="AQ15" s="22"/>
      <c r="AR15" s="25">
        <f>($D$15*AP15)+(AQ15*$D$11)</f>
        <v>0</v>
      </c>
      <c r="AT15" s="26">
        <f t="shared" si="0"/>
        <v>2</v>
      </c>
      <c r="AU15" s="26">
        <f t="shared" si="0"/>
        <v>4670</v>
      </c>
      <c r="AV15" s="27">
        <f t="shared" si="0"/>
        <v>123.94380000000001</v>
      </c>
    </row>
    <row r="16" spans="1:48" s="21" customFormat="1" x14ac:dyDescent="0.3">
      <c r="B16" s="21" t="s">
        <v>12</v>
      </c>
      <c r="D16" s="21">
        <f>5*D30</f>
        <v>44.95</v>
      </c>
      <c r="F16" s="24">
        <v>1</v>
      </c>
      <c r="G16" s="24">
        <v>27250</v>
      </c>
      <c r="H16" s="25">
        <f>($D$16*F16)+(G16*$D$11)</f>
        <v>348.51499999999999</v>
      </c>
      <c r="K16" s="22"/>
      <c r="L16" s="25">
        <f>($D$16*J16)+(K16*$D$11)</f>
        <v>0</v>
      </c>
      <c r="O16" s="22"/>
      <c r="P16" s="25">
        <f>($D$16*N16)+(O16*$D$11)</f>
        <v>0</v>
      </c>
      <c r="S16" s="22"/>
      <c r="T16" s="25">
        <f>($D$16*R16)+(S16*$D$11)</f>
        <v>0</v>
      </c>
      <c r="W16" s="22"/>
      <c r="X16" s="25">
        <f>($D$16*V16)+(W16*$D$11)</f>
        <v>0</v>
      </c>
      <c r="AA16" s="36"/>
      <c r="AB16" s="25">
        <f>($D$16*Z16)+(AA16*$D$11)</f>
        <v>0</v>
      </c>
      <c r="AE16" s="22"/>
      <c r="AF16" s="25">
        <f>($D$16*AD16)+(AE16*$D$11)</f>
        <v>0</v>
      </c>
      <c r="AI16" s="22"/>
      <c r="AJ16" s="25">
        <f>($D$16*AH16)+(AI16*$D$11)</f>
        <v>0</v>
      </c>
      <c r="AM16" s="22"/>
      <c r="AN16" s="25">
        <f>($D$16*AL16)+(AM16*$D$11)</f>
        <v>0</v>
      </c>
      <c r="AQ16" s="22"/>
      <c r="AR16" s="25">
        <f>($D$16*AP16)+(AQ16*$D$11)</f>
        <v>0</v>
      </c>
      <c r="AT16" s="26">
        <f t="shared" si="0"/>
        <v>1</v>
      </c>
      <c r="AU16" s="26">
        <f t="shared" si="0"/>
        <v>27250</v>
      </c>
      <c r="AV16" s="27">
        <f t="shared" si="0"/>
        <v>348.51499999999999</v>
      </c>
    </row>
    <row r="17" spans="2:48" s="21" customFormat="1" x14ac:dyDescent="0.3">
      <c r="F17" s="29"/>
      <c r="G17" s="29"/>
      <c r="H17" s="25"/>
      <c r="K17" s="22"/>
      <c r="L17" s="25"/>
      <c r="O17" s="22"/>
      <c r="P17" s="25"/>
      <c r="S17" s="22"/>
      <c r="T17" s="25"/>
      <c r="W17" s="22"/>
      <c r="X17" s="25"/>
      <c r="AA17" s="36"/>
      <c r="AB17" s="25"/>
      <c r="AE17" s="22"/>
      <c r="AF17" s="25"/>
      <c r="AI17" s="22"/>
      <c r="AJ17" s="25"/>
      <c r="AM17" s="22"/>
      <c r="AN17" s="25"/>
      <c r="AQ17" s="22"/>
      <c r="AR17" s="25"/>
      <c r="AT17" s="26">
        <f t="shared" si="0"/>
        <v>0</v>
      </c>
      <c r="AU17" s="26">
        <f t="shared" si="0"/>
        <v>0</v>
      </c>
      <c r="AV17" s="27">
        <f t="shared" si="0"/>
        <v>0</v>
      </c>
    </row>
    <row r="18" spans="2:48" s="21" customFormat="1" x14ac:dyDescent="0.3">
      <c r="B18" s="21" t="s">
        <v>25</v>
      </c>
      <c r="D18" s="21">
        <f>D30*52</f>
        <v>467.48</v>
      </c>
      <c r="F18" s="29"/>
      <c r="G18" s="29"/>
      <c r="H18" s="25"/>
      <c r="K18" s="22"/>
      <c r="L18" s="25"/>
      <c r="N18" s="21">
        <v>1</v>
      </c>
      <c r="O18" s="22">
        <v>152900</v>
      </c>
      <c r="P18" s="25">
        <f>($D$18*N18)+(O18*$D$11)</f>
        <v>2170.7860000000001</v>
      </c>
      <c r="S18" s="22"/>
      <c r="T18" s="25">
        <f>($D$18*R18)+(S18*$D$11)</f>
        <v>0</v>
      </c>
      <c r="W18" s="22"/>
      <c r="X18" s="25">
        <f>($D$18*V18)+(W18*$D$11)</f>
        <v>0</v>
      </c>
      <c r="AA18" s="36"/>
      <c r="AB18" s="25">
        <f>($D$18*Z18)+(AA18*$D$11)</f>
        <v>0</v>
      </c>
      <c r="AE18" s="22"/>
      <c r="AF18" s="25">
        <f>($D$18*AD18)+(AE18*$D$11)</f>
        <v>0</v>
      </c>
      <c r="AI18" s="22"/>
      <c r="AJ18" s="25">
        <f>($D$18*AH18)+(AI18*$D$11)</f>
        <v>0</v>
      </c>
      <c r="AM18" s="22"/>
      <c r="AN18" s="25">
        <f>($D$18*AL18)+(AM18*$D$11)</f>
        <v>0</v>
      </c>
      <c r="AQ18" s="22"/>
      <c r="AR18" s="25">
        <f>($D$18*AP18)+(AQ18*$D$11)</f>
        <v>0</v>
      </c>
      <c r="AT18" s="26">
        <f t="shared" si="0"/>
        <v>1</v>
      </c>
      <c r="AU18" s="26">
        <f t="shared" si="0"/>
        <v>152900</v>
      </c>
      <c r="AV18" s="27">
        <f t="shared" si="0"/>
        <v>2170.7860000000001</v>
      </c>
    </row>
    <row r="19" spans="2:48" s="21" customFormat="1" x14ac:dyDescent="0.3">
      <c r="B19" s="21" t="s">
        <v>13</v>
      </c>
      <c r="D19" s="21">
        <v>26.07</v>
      </c>
      <c r="F19" s="24">
        <v>5</v>
      </c>
      <c r="G19" s="30">
        <v>314200</v>
      </c>
      <c r="H19" s="25">
        <f>($D$19*F19)+(G19*$D$11)</f>
        <v>3630.538</v>
      </c>
      <c r="J19" s="21">
        <v>2</v>
      </c>
      <c r="K19" s="22">
        <v>202200</v>
      </c>
      <c r="L19" s="25">
        <f>($D$19*J19)+(K19*$D$11)</f>
        <v>2304.6480000000001</v>
      </c>
      <c r="N19" s="21">
        <v>9</v>
      </c>
      <c r="O19" s="22">
        <v>267100</v>
      </c>
      <c r="P19" s="25">
        <f>($D$19*N19)+(O19*$D$11)</f>
        <v>3210.1240000000003</v>
      </c>
      <c r="R19" s="21">
        <v>5</v>
      </c>
      <c r="S19" s="22">
        <v>27900</v>
      </c>
      <c r="T19" s="31">
        <f>($D$19*R19)+(S19*$D$11)</f>
        <v>441.15600000000006</v>
      </c>
      <c r="V19" s="21">
        <v>1</v>
      </c>
      <c r="W19" s="22">
        <v>110500</v>
      </c>
      <c r="X19" s="31">
        <f>($D$19*V19)+(W19*$D$11)</f>
        <v>1257.04</v>
      </c>
      <c r="AA19" s="36"/>
      <c r="AB19" s="25">
        <f>($D$19*Z19)+(AA19*$D$11)</f>
        <v>0</v>
      </c>
      <c r="AE19" s="22"/>
      <c r="AF19" s="25">
        <f>($D$19*AD19)+(AE19*$D$11)</f>
        <v>0</v>
      </c>
      <c r="AH19" s="21">
        <v>2</v>
      </c>
      <c r="AI19" s="22">
        <v>28100</v>
      </c>
      <c r="AJ19" s="25">
        <f>($D$19*AH19)+(AI19*$D$11)</f>
        <v>365.17399999999998</v>
      </c>
      <c r="AM19" s="22"/>
      <c r="AN19" s="25">
        <f>($D$19*AL19)+(AM19*$D$11)</f>
        <v>0</v>
      </c>
      <c r="AP19" s="21">
        <v>9</v>
      </c>
      <c r="AQ19" s="22">
        <v>115600</v>
      </c>
      <c r="AR19" s="31">
        <f>($D$19*AP19)+(AQ19*$D$11)</f>
        <v>1522.4140000000002</v>
      </c>
      <c r="AT19" s="26">
        <f t="shared" si="0"/>
        <v>33</v>
      </c>
      <c r="AU19" s="26">
        <f t="shared" si="0"/>
        <v>1065600</v>
      </c>
      <c r="AV19" s="27">
        <f t="shared" si="0"/>
        <v>12731.094000000001</v>
      </c>
    </row>
    <row r="20" spans="2:48" s="21" customFormat="1" x14ac:dyDescent="0.3">
      <c r="B20" s="21" t="s">
        <v>26</v>
      </c>
      <c r="D20" s="21">
        <f>D30*16</f>
        <v>143.84</v>
      </c>
      <c r="F20" s="24"/>
      <c r="G20" s="30"/>
      <c r="H20" s="25"/>
      <c r="K20" s="22"/>
      <c r="L20" s="25"/>
      <c r="N20" s="21">
        <v>1</v>
      </c>
      <c r="O20" s="22">
        <v>21900</v>
      </c>
      <c r="P20" s="25">
        <f>($D$20*N20)+(O20*$D$11)</f>
        <v>387.80600000000004</v>
      </c>
      <c r="S20" s="22"/>
      <c r="T20" s="25">
        <f>($D$20*R20)+(S20*$D$11)</f>
        <v>0</v>
      </c>
      <c r="W20" s="22"/>
      <c r="X20" s="25">
        <f>($D$20*V20)+(W20*$D$11)</f>
        <v>0</v>
      </c>
      <c r="AA20" s="36"/>
      <c r="AB20" s="25">
        <f>($D$20*Z20)+(AA20*$D$11)</f>
        <v>0</v>
      </c>
      <c r="AE20" s="22"/>
      <c r="AF20" s="25">
        <f>($D$20*AD20)+(AE20*$D$11)</f>
        <v>0</v>
      </c>
      <c r="AI20" s="22"/>
      <c r="AJ20" s="25">
        <f>($D$20*AH20)+(AI20*$D$11)</f>
        <v>0</v>
      </c>
      <c r="AM20" s="22"/>
      <c r="AN20" s="25">
        <f>($D$20*AL20)+(AM20*$D$11)</f>
        <v>0</v>
      </c>
      <c r="AQ20" s="22"/>
      <c r="AR20" s="25">
        <f>($D$20*AP20)+(AQ20*$D$11)</f>
        <v>0</v>
      </c>
      <c r="AT20" s="26">
        <f t="shared" si="0"/>
        <v>1</v>
      </c>
      <c r="AU20" s="26">
        <f t="shared" si="0"/>
        <v>21900</v>
      </c>
      <c r="AV20" s="27">
        <f t="shared" si="0"/>
        <v>387.80600000000004</v>
      </c>
    </row>
    <row r="21" spans="2:48" s="21" customFormat="1" x14ac:dyDescent="0.3">
      <c r="B21" s="21" t="s">
        <v>14</v>
      </c>
      <c r="D21" s="21">
        <v>26.07</v>
      </c>
      <c r="F21" s="24">
        <v>4</v>
      </c>
      <c r="G21" s="30">
        <v>417010</v>
      </c>
      <c r="H21" s="25">
        <f>($D$21*F21)+(G21*$D$11)</f>
        <v>4749.7713999999996</v>
      </c>
      <c r="J21" s="21">
        <v>1</v>
      </c>
      <c r="K21" s="22">
        <v>26090</v>
      </c>
      <c r="L21" s="25">
        <f>($D$21*J21)+(K21*$D$11)</f>
        <v>316.71260000000001</v>
      </c>
      <c r="N21" s="21">
        <v>5</v>
      </c>
      <c r="O21" s="22">
        <v>122260</v>
      </c>
      <c r="P21" s="25">
        <f>($D$21*N21)+(O21*$D$11)</f>
        <v>1492.3263999999999</v>
      </c>
      <c r="R21" s="21">
        <v>2</v>
      </c>
      <c r="S21" s="22">
        <v>748220</v>
      </c>
      <c r="T21" s="25">
        <f>($D$21*R21)+(S21*$D$11)</f>
        <v>8387.3107999999993</v>
      </c>
      <c r="V21" s="21">
        <v>1</v>
      </c>
      <c r="W21" s="22">
        <v>10</v>
      </c>
      <c r="X21" s="25">
        <f>($D$21*V21)+(W21*$D$11)</f>
        <v>26.1814</v>
      </c>
      <c r="Z21" s="21">
        <v>2</v>
      </c>
      <c r="AA21" s="36">
        <v>79440</v>
      </c>
      <c r="AB21" s="25">
        <f>($D$21*Z21)+(AA21*$D$11)</f>
        <v>937.10160000000008</v>
      </c>
      <c r="AE21" s="22"/>
      <c r="AF21" s="25">
        <f>($D$21*AD21)+(AE21*$D$11)</f>
        <v>0</v>
      </c>
      <c r="AH21" s="21">
        <v>4</v>
      </c>
      <c r="AI21" s="22">
        <v>221790</v>
      </c>
      <c r="AJ21" s="25">
        <f>($D$21*AH21)+(AI21*$D$11)</f>
        <v>2575.0206000000003</v>
      </c>
      <c r="AM21" s="22"/>
      <c r="AN21" s="25">
        <f>($D$21*AL21)+(AM21*$D$11)</f>
        <v>0</v>
      </c>
      <c r="AP21" s="21">
        <v>2</v>
      </c>
      <c r="AQ21" s="22">
        <v>78300</v>
      </c>
      <c r="AR21" s="25">
        <f>($D$21*AP21)+(AQ21*$D$11)</f>
        <v>924.40200000000004</v>
      </c>
      <c r="AT21" s="26">
        <f t="shared" si="0"/>
        <v>21</v>
      </c>
      <c r="AU21" s="26">
        <f t="shared" si="0"/>
        <v>1693120</v>
      </c>
      <c r="AV21" s="27">
        <f t="shared" si="0"/>
        <v>19408.826799999995</v>
      </c>
    </row>
    <row r="22" spans="2:48" s="21" customFormat="1" x14ac:dyDescent="0.3">
      <c r="B22" s="21" t="s">
        <v>15</v>
      </c>
      <c r="D22" s="21">
        <f>D19*68</f>
        <v>1772.76</v>
      </c>
      <c r="F22" s="24">
        <v>1</v>
      </c>
      <c r="G22" s="30">
        <v>261880</v>
      </c>
      <c r="H22" s="31">
        <f>($D$22*F22)+(G22*$D$11)</f>
        <v>4690.1032000000005</v>
      </c>
      <c r="K22" s="22"/>
      <c r="L22" s="25">
        <f>($D$22*J22)+(K22*$D$11)</f>
        <v>0</v>
      </c>
      <c r="O22" s="22"/>
      <c r="P22" s="25">
        <f>($D$22*N22)+(O22*$D$11)</f>
        <v>0</v>
      </c>
      <c r="S22" s="22"/>
      <c r="T22" s="25">
        <f>($D$22*R22)+(S22*$D$11)</f>
        <v>0</v>
      </c>
      <c r="W22" s="22"/>
      <c r="X22" s="25">
        <f>($D$22*V22)+(W22*$D$11)</f>
        <v>0</v>
      </c>
      <c r="AA22" s="36"/>
      <c r="AB22" s="25">
        <f>($D$22*Z22)+(AA22*$D$11)</f>
        <v>0</v>
      </c>
      <c r="AE22" s="22"/>
      <c r="AF22" s="25">
        <f>($D$22*AD22)+(AE22*$D$11)</f>
        <v>0</v>
      </c>
      <c r="AI22" s="22"/>
      <c r="AJ22" s="25">
        <f>($D$22*AH22)+(AI22*$D$11)</f>
        <v>0</v>
      </c>
      <c r="AM22" s="22"/>
      <c r="AN22" s="25">
        <f>($D$22*AL22)+(AM22*$D$11)</f>
        <v>0</v>
      </c>
      <c r="AQ22" s="22"/>
      <c r="AR22" s="25">
        <f>($D$22*AP22)+(AQ22*$D$11)</f>
        <v>0</v>
      </c>
      <c r="AT22" s="26">
        <f t="shared" si="0"/>
        <v>1</v>
      </c>
      <c r="AU22" s="26">
        <f t="shared" si="0"/>
        <v>261880</v>
      </c>
      <c r="AV22" s="27">
        <f t="shared" si="0"/>
        <v>4690.1032000000005</v>
      </c>
    </row>
    <row r="23" spans="2:48" s="21" customFormat="1" x14ac:dyDescent="0.3">
      <c r="F23" s="24"/>
      <c r="G23" s="30"/>
      <c r="H23" s="25"/>
      <c r="K23" s="22"/>
      <c r="L23" s="25"/>
      <c r="O23" s="22"/>
      <c r="P23" s="25"/>
      <c r="S23" s="22"/>
      <c r="T23" s="25"/>
      <c r="W23" s="22"/>
      <c r="X23" s="25"/>
      <c r="AA23" s="36"/>
      <c r="AB23" s="25"/>
      <c r="AE23" s="22"/>
      <c r="AF23" s="25"/>
      <c r="AI23" s="22"/>
      <c r="AJ23" s="25"/>
      <c r="AM23" s="22"/>
      <c r="AN23" s="25"/>
      <c r="AQ23" s="22"/>
      <c r="AR23" s="25"/>
      <c r="AT23" s="26">
        <f t="shared" si="0"/>
        <v>0</v>
      </c>
      <c r="AU23" s="26">
        <f t="shared" si="0"/>
        <v>0</v>
      </c>
      <c r="AV23" s="27">
        <f t="shared" si="0"/>
        <v>0</v>
      </c>
    </row>
    <row r="24" spans="2:48" s="21" customFormat="1" x14ac:dyDescent="0.3">
      <c r="F24" s="29"/>
      <c r="G24" s="30"/>
      <c r="H24" s="25"/>
      <c r="K24" s="22"/>
      <c r="L24" s="25"/>
      <c r="O24" s="22"/>
      <c r="P24" s="25"/>
      <c r="S24" s="22"/>
      <c r="T24" s="25"/>
      <c r="W24" s="22"/>
      <c r="X24" s="25"/>
      <c r="AA24" s="36"/>
      <c r="AB24" s="25"/>
      <c r="AE24" s="22"/>
      <c r="AF24" s="25"/>
      <c r="AI24" s="22"/>
      <c r="AJ24" s="25"/>
      <c r="AM24" s="22"/>
      <c r="AN24" s="25"/>
      <c r="AQ24" s="22"/>
      <c r="AR24" s="25"/>
      <c r="AT24" s="26">
        <f t="shared" si="0"/>
        <v>0</v>
      </c>
      <c r="AU24" s="26">
        <f t="shared" si="0"/>
        <v>0</v>
      </c>
      <c r="AV24" s="27">
        <f t="shared" si="0"/>
        <v>0</v>
      </c>
    </row>
    <row r="25" spans="2:48" s="21" customFormat="1" x14ac:dyDescent="0.3">
      <c r="B25" s="21" t="s">
        <v>27</v>
      </c>
      <c r="D25" s="21">
        <v>98.89</v>
      </c>
      <c r="F25" s="29"/>
      <c r="G25" s="30"/>
      <c r="H25" s="25"/>
      <c r="K25" s="22"/>
      <c r="L25" s="25"/>
      <c r="N25" s="21">
        <v>2</v>
      </c>
      <c r="O25" s="22">
        <v>175000</v>
      </c>
      <c r="P25" s="25">
        <f>($D$25*N25)+(O25*$D$11)</f>
        <v>2147.2800000000002</v>
      </c>
      <c r="R25" s="21">
        <v>1</v>
      </c>
      <c r="S25" s="22">
        <v>2000</v>
      </c>
      <c r="T25" s="31">
        <f>($D$25*R25)+(S25*$D$11)</f>
        <v>121.17</v>
      </c>
      <c r="V25" s="21">
        <v>1</v>
      </c>
      <c r="W25" s="22">
        <v>89000</v>
      </c>
      <c r="X25" s="31">
        <f>($D$25*V25)+(W25*$D$11)</f>
        <v>1090.3500000000001</v>
      </c>
      <c r="AA25" s="36"/>
      <c r="AB25" s="25">
        <f>($D$25*Z25)+(AA25*$D$11)</f>
        <v>0</v>
      </c>
      <c r="AE25" s="22"/>
      <c r="AF25" s="25">
        <f>($D$25*AD25)+(AE25*$D$11)</f>
        <v>0</v>
      </c>
      <c r="AI25" s="22"/>
      <c r="AJ25" s="25">
        <f>($D$25*AH25)+(AI25*$D$11)</f>
        <v>0</v>
      </c>
      <c r="AM25" s="22"/>
      <c r="AN25" s="25">
        <f>($D$25*AL25)+(AM25*$D$11)</f>
        <v>0</v>
      </c>
      <c r="AQ25" s="22"/>
      <c r="AR25" s="25">
        <f>($D$25*AP25)+(AQ25*$D$11)</f>
        <v>0</v>
      </c>
      <c r="AT25" s="26">
        <f t="shared" si="0"/>
        <v>4</v>
      </c>
      <c r="AU25" s="26">
        <f t="shared" si="0"/>
        <v>266000</v>
      </c>
      <c r="AV25" s="27">
        <f t="shared" si="0"/>
        <v>3358.8</v>
      </c>
    </row>
    <row r="26" spans="2:48" s="21" customFormat="1" x14ac:dyDescent="0.3">
      <c r="B26" s="21" t="s">
        <v>16</v>
      </c>
      <c r="D26" s="21">
        <v>98.89</v>
      </c>
      <c r="F26" s="24">
        <v>1</v>
      </c>
      <c r="G26" s="30">
        <v>51000</v>
      </c>
      <c r="H26" s="25">
        <f>($D$26*F26)+(G26*$D$11)</f>
        <v>667.03</v>
      </c>
      <c r="J26" s="21">
        <v>1</v>
      </c>
      <c r="K26" s="22">
        <v>16160</v>
      </c>
      <c r="L26" s="25">
        <f>($D$26*J26)+(K26*$D$11)</f>
        <v>278.91239999999999</v>
      </c>
      <c r="O26" s="22"/>
      <c r="P26" s="25">
        <f>($D$26*N26)+(O26*$D$11)</f>
        <v>0</v>
      </c>
      <c r="R26" s="21">
        <v>1</v>
      </c>
      <c r="S26" s="22">
        <v>27540</v>
      </c>
      <c r="T26" s="25">
        <f>($D$26*R26)+(S26*$D$11)</f>
        <v>405.68560000000002</v>
      </c>
      <c r="V26" s="21">
        <v>1</v>
      </c>
      <c r="W26" s="22"/>
      <c r="X26" s="25">
        <f>($D$26*V26)+(W26*$D$11)</f>
        <v>98.89</v>
      </c>
      <c r="Z26" s="21">
        <v>1</v>
      </c>
      <c r="AA26" s="36">
        <v>114420</v>
      </c>
      <c r="AB26" s="25">
        <f>($D$26*Z26)+(AA26*$D$11)</f>
        <v>1373.5288000000003</v>
      </c>
      <c r="AE26" s="22"/>
      <c r="AF26" s="25">
        <f>($D$26*AD26)+(AE26*$D$11)</f>
        <v>0</v>
      </c>
      <c r="AI26" s="22"/>
      <c r="AJ26" s="25">
        <f>($D$26*AH26)+(AI26*$D$11)</f>
        <v>0</v>
      </c>
      <c r="AM26" s="22"/>
      <c r="AN26" s="25">
        <f>($D$26*AL26)+(AM26*$D$11)</f>
        <v>0</v>
      </c>
      <c r="AQ26" s="22"/>
      <c r="AR26" s="25">
        <f>($D$26*AP26)+(AQ26*$D$11)</f>
        <v>0</v>
      </c>
      <c r="AT26" s="26">
        <f t="shared" si="0"/>
        <v>5</v>
      </c>
      <c r="AU26" s="26">
        <f t="shared" si="0"/>
        <v>209120</v>
      </c>
      <c r="AV26" s="27">
        <f t="shared" si="0"/>
        <v>2824.0468000000001</v>
      </c>
    </row>
    <row r="27" spans="2:48" s="21" customFormat="1" x14ac:dyDescent="0.3">
      <c r="F27" s="29"/>
      <c r="G27" s="30"/>
      <c r="H27" s="25"/>
      <c r="K27" s="22"/>
      <c r="L27" s="25"/>
      <c r="O27" s="22"/>
      <c r="P27" s="25"/>
      <c r="S27" s="22"/>
      <c r="T27" s="25"/>
      <c r="W27" s="22"/>
      <c r="X27" s="25"/>
      <c r="AA27" s="36"/>
      <c r="AB27" s="25"/>
      <c r="AE27" s="22"/>
      <c r="AF27" s="25"/>
      <c r="AI27" s="22"/>
      <c r="AJ27" s="25"/>
      <c r="AM27" s="22"/>
      <c r="AN27" s="25"/>
      <c r="AQ27" s="22"/>
      <c r="AR27" s="25"/>
      <c r="AT27" s="26">
        <f t="shared" si="0"/>
        <v>0</v>
      </c>
      <c r="AU27" s="26">
        <f t="shared" si="0"/>
        <v>0</v>
      </c>
      <c r="AV27" s="27">
        <f t="shared" si="0"/>
        <v>0</v>
      </c>
    </row>
    <row r="28" spans="2:48" s="21" customFormat="1" x14ac:dyDescent="0.3">
      <c r="B28" s="21" t="s">
        <v>44</v>
      </c>
      <c r="D28" s="21">
        <f>D30*6</f>
        <v>53.94</v>
      </c>
      <c r="F28" s="29"/>
      <c r="G28" s="30"/>
      <c r="H28" s="25"/>
      <c r="K28" s="22"/>
      <c r="L28" s="25"/>
      <c r="O28" s="22"/>
      <c r="P28" s="25"/>
      <c r="S28" s="22"/>
      <c r="T28" s="25"/>
      <c r="W28" s="22"/>
      <c r="X28" s="25"/>
      <c r="AA28" s="36"/>
      <c r="AB28" s="25"/>
      <c r="AE28" s="22"/>
      <c r="AF28" s="25"/>
      <c r="AH28" s="21">
        <v>1</v>
      </c>
      <c r="AI28" s="22">
        <v>2480</v>
      </c>
      <c r="AJ28" s="25">
        <f>($D$28*AH28)+(AI28*$D$11)</f>
        <v>81.5672</v>
      </c>
      <c r="AM28" s="22"/>
      <c r="AN28" s="25">
        <f>($D$28*AL28)+(AM28*$D$11)</f>
        <v>0</v>
      </c>
      <c r="AQ28" s="22"/>
      <c r="AR28" s="25">
        <f>($D$28*AP28)+(AQ28*$D$11)</f>
        <v>0</v>
      </c>
      <c r="AT28" s="26">
        <f t="shared" si="0"/>
        <v>1</v>
      </c>
      <c r="AU28" s="26">
        <f t="shared" si="0"/>
        <v>2480</v>
      </c>
      <c r="AV28" s="27">
        <f t="shared" si="0"/>
        <v>81.5672</v>
      </c>
    </row>
    <row r="29" spans="2:48" s="21" customFormat="1" x14ac:dyDescent="0.3">
      <c r="B29" s="21" t="s">
        <v>36</v>
      </c>
      <c r="D29" s="21">
        <f>D30*8</f>
        <v>71.92</v>
      </c>
      <c r="F29" s="29"/>
      <c r="G29" s="30"/>
      <c r="H29" s="25"/>
      <c r="K29" s="22"/>
      <c r="L29" s="25"/>
      <c r="O29" s="22"/>
      <c r="P29" s="25"/>
      <c r="S29" s="22"/>
      <c r="T29" s="25"/>
      <c r="V29" s="21">
        <v>2</v>
      </c>
      <c r="W29" s="22">
        <v>106040</v>
      </c>
      <c r="X29" s="25">
        <f>($D$29*V29)+(W29*$D$11)</f>
        <v>1325.1256000000001</v>
      </c>
      <c r="AA29" s="36"/>
      <c r="AB29" s="25">
        <f>($D$29*Z29)+(AA29*$D$11)</f>
        <v>0</v>
      </c>
      <c r="AE29" s="22"/>
      <c r="AF29" s="25">
        <f>($D$29*AD29)+(AE29*$D$11)</f>
        <v>0</v>
      </c>
      <c r="AI29" s="22"/>
      <c r="AJ29" s="25">
        <f>($D$29*AH29)+(AI29*$D$11)</f>
        <v>0</v>
      </c>
      <c r="AM29" s="22"/>
      <c r="AN29" s="25">
        <f>($D$29*AL29)+(AM29*$D$11)</f>
        <v>0</v>
      </c>
      <c r="AQ29" s="22"/>
      <c r="AR29" s="25">
        <f>($D$29*AP29)+(AQ29*$D$11)</f>
        <v>0</v>
      </c>
      <c r="AT29" s="26">
        <f t="shared" si="0"/>
        <v>2</v>
      </c>
      <c r="AU29" s="26">
        <f t="shared" si="0"/>
        <v>106040</v>
      </c>
      <c r="AV29" s="27">
        <f t="shared" si="0"/>
        <v>1325.1256000000001</v>
      </c>
    </row>
    <row r="30" spans="2:48" s="21" customFormat="1" x14ac:dyDescent="0.3">
      <c r="B30" s="21" t="s">
        <v>17</v>
      </c>
      <c r="D30" s="21">
        <v>8.99</v>
      </c>
      <c r="F30" s="24">
        <v>3772</v>
      </c>
      <c r="G30" s="30">
        <v>11028560</v>
      </c>
      <c r="H30" s="25">
        <f>($D$30*F30)+(G30*$D$11)</f>
        <v>156768.43839999998</v>
      </c>
      <c r="J30" s="21">
        <v>1927</v>
      </c>
      <c r="K30" s="22">
        <v>5279540</v>
      </c>
      <c r="L30" s="25">
        <f>($D$30*J30)+(K30*$D$11)</f>
        <v>76137.805600000007</v>
      </c>
      <c r="N30" s="21">
        <v>1894</v>
      </c>
      <c r="O30" s="22">
        <v>5902890</v>
      </c>
      <c r="P30" s="25">
        <f>($D$30*N30)+(O30*$D$11)</f>
        <v>82785.2546</v>
      </c>
      <c r="R30" s="21">
        <v>2415</v>
      </c>
      <c r="S30" s="22">
        <v>7480100</v>
      </c>
      <c r="T30" s="25">
        <f>($D$30*R30)+(S30*$D$11)</f>
        <v>105039.164</v>
      </c>
      <c r="V30" s="21">
        <v>1605</v>
      </c>
      <c r="W30" s="22">
        <v>6247340</v>
      </c>
      <c r="X30" s="25">
        <f>($D$30*V30)+(W30*$D$11)</f>
        <v>84024.317599999995</v>
      </c>
      <c r="Z30" s="21">
        <v>386</v>
      </c>
      <c r="AA30" s="36">
        <v>1132090</v>
      </c>
      <c r="AB30" s="25">
        <f>($D$30*Z30)+(AA30*$D$11)</f>
        <v>16081.622600000001</v>
      </c>
      <c r="AD30" s="21">
        <v>637</v>
      </c>
      <c r="AE30" s="22">
        <v>2018160</v>
      </c>
      <c r="AF30" s="25">
        <f>($D$30*AD30)+(AE30*$D$11)</f>
        <v>28208.932400000002</v>
      </c>
      <c r="AH30" s="21">
        <v>866</v>
      </c>
      <c r="AI30" s="22">
        <v>2583300</v>
      </c>
      <c r="AJ30" s="25">
        <f>($D$30*AH30)+(AI30*$D$11)</f>
        <v>36563.302000000003</v>
      </c>
      <c r="AL30" s="21">
        <v>389</v>
      </c>
      <c r="AM30" s="22">
        <v>1337160</v>
      </c>
      <c r="AN30" s="25">
        <f>($D$30*AL30)+(AM30*$D$11)</f>
        <v>18393.072400000001</v>
      </c>
      <c r="AP30" s="21">
        <v>2211</v>
      </c>
      <c r="AQ30" s="22">
        <v>7269760</v>
      </c>
      <c r="AR30" s="25">
        <f>($D$30*AP30)+(AQ30*$D$11)</f>
        <v>100862.01640000001</v>
      </c>
      <c r="AT30" s="26">
        <f t="shared" si="0"/>
        <v>16102</v>
      </c>
      <c r="AU30" s="26">
        <f t="shared" si="0"/>
        <v>50278900</v>
      </c>
      <c r="AV30" s="27">
        <f t="shared" si="0"/>
        <v>704863.92599999998</v>
      </c>
    </row>
    <row r="31" spans="2:48" s="21" customFormat="1" x14ac:dyDescent="0.3">
      <c r="B31" s="21" t="s">
        <v>18</v>
      </c>
      <c r="D31" s="21">
        <f>D30*2</f>
        <v>17.98</v>
      </c>
      <c r="F31" s="24">
        <v>40</v>
      </c>
      <c r="G31" s="30">
        <v>288050</v>
      </c>
      <c r="H31" s="25">
        <f>($D$31*F31)+(G31*$D$11)</f>
        <v>3928.0770000000002</v>
      </c>
      <c r="J31" s="21">
        <v>10</v>
      </c>
      <c r="K31" s="22">
        <v>50100</v>
      </c>
      <c r="L31" s="25">
        <f>($D$31*J31)+(K31*$D$11)</f>
        <v>737.91399999999999</v>
      </c>
      <c r="N31" s="21">
        <v>22</v>
      </c>
      <c r="O31" s="22">
        <v>116170</v>
      </c>
      <c r="P31" s="25">
        <f>($D$31*N31)+(O31*$D$11)</f>
        <v>1689.6938</v>
      </c>
      <c r="R31" s="21">
        <v>8</v>
      </c>
      <c r="S31" s="22">
        <v>46600</v>
      </c>
      <c r="T31" s="25">
        <f>($D$31*R31)+(S31*$D$11)</f>
        <v>662.96400000000006</v>
      </c>
      <c r="V31" s="21">
        <v>21</v>
      </c>
      <c r="W31" s="22">
        <v>202560</v>
      </c>
      <c r="X31" s="25">
        <f>($D$31*V31)+(W31*$D$11)</f>
        <v>2634.0983999999999</v>
      </c>
      <c r="Z31" s="21">
        <v>2</v>
      </c>
      <c r="AA31" s="36">
        <v>17860</v>
      </c>
      <c r="AB31" s="25">
        <f>($D$31*Z31)+(AA31*$D$11)</f>
        <v>234.92040000000003</v>
      </c>
      <c r="AD31" s="21">
        <v>15</v>
      </c>
      <c r="AE31" s="36">
        <v>71460</v>
      </c>
      <c r="AF31" s="25">
        <f>($D$31*AD31)+(AE31*$D$11)</f>
        <v>1065.7644</v>
      </c>
      <c r="AH31" s="21">
        <v>9</v>
      </c>
      <c r="AI31" s="22">
        <v>43550</v>
      </c>
      <c r="AJ31" s="25">
        <f>($D$31*AH31)+(AI31*$D$11)</f>
        <v>646.9670000000001</v>
      </c>
      <c r="AL31" s="21">
        <v>4</v>
      </c>
      <c r="AM31" s="22">
        <v>13670</v>
      </c>
      <c r="AN31" s="25">
        <f>($D$31*AL31)+(AM31*$D$11)</f>
        <v>224.2038</v>
      </c>
      <c r="AP31" s="21">
        <v>18</v>
      </c>
      <c r="AQ31" s="22">
        <v>105820</v>
      </c>
      <c r="AR31" s="25">
        <f>($D$31*AP31)+(AQ31*$D$11)</f>
        <v>1502.4748</v>
      </c>
      <c r="AT31" s="26">
        <f t="shared" si="0"/>
        <v>149</v>
      </c>
      <c r="AU31" s="26">
        <f t="shared" si="0"/>
        <v>955840</v>
      </c>
      <c r="AV31" s="27">
        <f t="shared" si="0"/>
        <v>13327.077600000001</v>
      </c>
    </row>
    <row r="32" spans="2:48" s="21" customFormat="1" x14ac:dyDescent="0.3">
      <c r="B32" s="21" t="s">
        <v>19</v>
      </c>
      <c r="D32" s="21">
        <f>D30*3</f>
        <v>26.97</v>
      </c>
      <c r="F32" s="24">
        <v>5</v>
      </c>
      <c r="G32" s="30">
        <v>37110</v>
      </c>
      <c r="H32" s="25">
        <f>($D$32*F32)+(G32*$D$11)</f>
        <v>548.25540000000001</v>
      </c>
      <c r="K32" s="22"/>
      <c r="L32" s="25">
        <f>($D$32*J32)+(K32*$D$11)</f>
        <v>0</v>
      </c>
      <c r="N32" s="21">
        <v>1</v>
      </c>
      <c r="O32" s="22">
        <v>6120</v>
      </c>
      <c r="P32" s="25">
        <f>($D$32*N32)+(O32*$D$11)</f>
        <v>95.146799999999999</v>
      </c>
      <c r="R32" s="21">
        <v>2</v>
      </c>
      <c r="S32" s="22">
        <v>13970</v>
      </c>
      <c r="T32" s="25">
        <f>($D$32*R32)+(S32*$D$11)</f>
        <v>209.5658</v>
      </c>
      <c r="V32" s="21">
        <v>3</v>
      </c>
      <c r="W32" s="22">
        <v>55170</v>
      </c>
      <c r="X32" s="25">
        <f>($D$32*V32)+(W32*$D$11)</f>
        <v>695.50379999999996</v>
      </c>
      <c r="AA32" s="36"/>
      <c r="AB32" s="25">
        <f>($D$32*Z32)+(AA32*$D$11)</f>
        <v>0</v>
      </c>
      <c r="AD32" s="21">
        <v>2</v>
      </c>
      <c r="AE32" s="22">
        <v>8830</v>
      </c>
      <c r="AF32" s="25">
        <f>($D$32*AD32)+(AE32*$D$11)</f>
        <v>152.30619999999999</v>
      </c>
      <c r="AH32" s="21">
        <v>1</v>
      </c>
      <c r="AI32" s="22">
        <v>4060</v>
      </c>
      <c r="AJ32" s="25">
        <f>($D$32*AH32)+(AI32*$D$11)</f>
        <v>72.198399999999992</v>
      </c>
      <c r="AL32" s="21">
        <v>1</v>
      </c>
      <c r="AM32" s="22">
        <v>5290</v>
      </c>
      <c r="AN32" s="25">
        <f>($D$32*AL32)+(AM32*$D$11)</f>
        <v>85.900599999999997</v>
      </c>
      <c r="AP32" s="21">
        <v>2</v>
      </c>
      <c r="AQ32" s="22">
        <v>21770</v>
      </c>
      <c r="AR32" s="25">
        <f>($D$32*AP32)+(AQ32*$D$11)</f>
        <v>296.45780000000002</v>
      </c>
      <c r="AT32" s="26">
        <f t="shared" si="0"/>
        <v>17</v>
      </c>
      <c r="AU32" s="26">
        <f t="shared" si="0"/>
        <v>152320</v>
      </c>
      <c r="AV32" s="27">
        <f t="shared" si="0"/>
        <v>2155.3347999999996</v>
      </c>
    </row>
    <row r="33" spans="2:48" s="21" customFormat="1" x14ac:dyDescent="0.3">
      <c r="B33" s="32" t="s">
        <v>20</v>
      </c>
      <c r="D33" s="21">
        <f>D30*4</f>
        <v>35.96</v>
      </c>
      <c r="F33" s="24">
        <v>1</v>
      </c>
      <c r="G33" s="30">
        <v>2510</v>
      </c>
      <c r="H33" s="25">
        <f>($D$33*F33)+(G33*$D$11)</f>
        <v>63.921400000000006</v>
      </c>
      <c r="K33" s="22"/>
      <c r="L33" s="25">
        <f>($D$33*J33)+(K33*$D$11)</f>
        <v>0</v>
      </c>
      <c r="N33" s="21">
        <v>1</v>
      </c>
      <c r="O33" s="22">
        <v>27270</v>
      </c>
      <c r="P33" s="25">
        <f>($D$33*N33)+(O33*$D$11)</f>
        <v>339.74779999999998</v>
      </c>
      <c r="R33" s="21">
        <v>2</v>
      </c>
      <c r="S33" s="22">
        <v>20790</v>
      </c>
      <c r="T33" s="25">
        <f>($D$33*R33)+(S33*$D$11)</f>
        <v>303.5206</v>
      </c>
      <c r="V33" s="21">
        <v>1</v>
      </c>
      <c r="W33" s="22">
        <v>10170</v>
      </c>
      <c r="X33" s="25">
        <f>($D$33*V33)+(W33*$D$11)</f>
        <v>149.25380000000001</v>
      </c>
      <c r="AA33" s="36"/>
      <c r="AB33" s="25">
        <f>($D$33*Z33)+(AA33*$D$11)</f>
        <v>0</v>
      </c>
      <c r="AE33" s="22"/>
      <c r="AF33" s="25">
        <f>($D$33*AD33)+(AE33*$D$11)</f>
        <v>0</v>
      </c>
      <c r="AI33" s="22"/>
      <c r="AJ33" s="25">
        <f>($D$33*AH33)+(AI33*$D$11)</f>
        <v>0</v>
      </c>
      <c r="AM33" s="22"/>
      <c r="AN33" s="25">
        <f>($D$33*AL33)+(AM33*$D$11)</f>
        <v>0</v>
      </c>
      <c r="AP33" s="21">
        <v>1</v>
      </c>
      <c r="AQ33" s="22">
        <v>150550</v>
      </c>
      <c r="AR33" s="25">
        <f>($D$33*AP33)+(AQ33*$D$11)</f>
        <v>1713.0870000000002</v>
      </c>
      <c r="AT33" s="26">
        <f t="shared" si="0"/>
        <v>6</v>
      </c>
      <c r="AU33" s="26">
        <f t="shared" si="0"/>
        <v>211290</v>
      </c>
      <c r="AV33" s="27">
        <f t="shared" si="0"/>
        <v>2569.5306</v>
      </c>
    </row>
    <row r="34" spans="2:48" s="21" customFormat="1" x14ac:dyDescent="0.3">
      <c r="B34" s="33" t="s">
        <v>37</v>
      </c>
      <c r="D34" s="21">
        <f>D30</f>
        <v>8.99</v>
      </c>
      <c r="F34" s="24"/>
      <c r="G34" s="30"/>
      <c r="H34" s="25"/>
      <c r="K34" s="22"/>
      <c r="L34" s="25"/>
      <c r="O34" s="22"/>
      <c r="P34" s="25"/>
      <c r="S34" s="22"/>
      <c r="T34" s="25"/>
      <c r="V34" s="21">
        <v>6</v>
      </c>
      <c r="W34" s="22">
        <v>17790</v>
      </c>
      <c r="X34" s="25">
        <f>($D$34*V34)+(W34*$D$11)</f>
        <v>252.1206</v>
      </c>
      <c r="AA34" s="36"/>
      <c r="AB34" s="25">
        <f>($D$34*Z34)+(AA34*$D$11)</f>
        <v>0</v>
      </c>
      <c r="AE34" s="22"/>
      <c r="AF34" s="25">
        <f>($D$34*AD34)+(AE34*$D$11)</f>
        <v>0</v>
      </c>
      <c r="AI34" s="22"/>
      <c r="AJ34" s="25">
        <f>($D$34*AH34)+(AI34*$D$11)</f>
        <v>0</v>
      </c>
      <c r="AM34" s="22"/>
      <c r="AN34" s="25">
        <f>($D$34*AL34)+(AM34*$D$11)</f>
        <v>0</v>
      </c>
      <c r="AQ34" s="22"/>
      <c r="AR34" s="25">
        <f>($D$34*AP34)+(AQ34*$D$11)</f>
        <v>0</v>
      </c>
      <c r="AT34" s="26">
        <f t="shared" si="0"/>
        <v>6</v>
      </c>
      <c r="AU34" s="26">
        <f t="shared" si="0"/>
        <v>17790</v>
      </c>
      <c r="AV34" s="27">
        <f t="shared" si="0"/>
        <v>252.1206</v>
      </c>
    </row>
    <row r="35" spans="2:48" s="21" customFormat="1" x14ac:dyDescent="0.3">
      <c r="F35" s="29"/>
      <c r="G35" s="34"/>
      <c r="H35" s="25"/>
      <c r="K35" s="22"/>
      <c r="L35" s="25"/>
      <c r="O35" s="22"/>
      <c r="P35" s="25"/>
      <c r="S35" s="22"/>
      <c r="T35" s="25"/>
      <c r="W35" s="22"/>
      <c r="X35" s="25"/>
      <c r="AA35" s="36"/>
      <c r="AB35" s="25"/>
      <c r="AE35" s="22"/>
      <c r="AF35" s="25"/>
      <c r="AI35" s="22"/>
      <c r="AJ35" s="25"/>
      <c r="AM35" s="22"/>
      <c r="AN35" s="25"/>
      <c r="AQ35" s="22"/>
      <c r="AR35" s="25"/>
      <c r="AT35" s="26">
        <f t="shared" si="0"/>
        <v>0</v>
      </c>
      <c r="AU35" s="26">
        <f t="shared" si="0"/>
        <v>0</v>
      </c>
      <c r="AV35" s="27">
        <f t="shared" si="0"/>
        <v>0</v>
      </c>
    </row>
    <row r="36" spans="2:48" s="21" customFormat="1" x14ac:dyDescent="0.3">
      <c r="B36" s="21" t="s">
        <v>51</v>
      </c>
      <c r="D36" s="21">
        <v>125.86</v>
      </c>
      <c r="F36" s="29"/>
      <c r="G36" s="34"/>
      <c r="H36" s="25"/>
      <c r="K36" s="22"/>
      <c r="L36" s="25"/>
      <c r="O36" s="22"/>
      <c r="P36" s="25"/>
      <c r="R36" s="21">
        <v>1</v>
      </c>
      <c r="S36" s="22">
        <v>5100</v>
      </c>
      <c r="T36" s="25">
        <f>($D$36*R36)+(S36*$D$11)</f>
        <v>182.67400000000001</v>
      </c>
      <c r="W36" s="22"/>
      <c r="X36" s="25"/>
      <c r="AA36" s="36"/>
      <c r="AB36" s="25"/>
      <c r="AE36" s="22"/>
      <c r="AF36" s="25"/>
      <c r="AI36" s="22"/>
      <c r="AJ36" s="25"/>
      <c r="AM36" s="22"/>
      <c r="AN36" s="25"/>
      <c r="AQ36" s="22"/>
      <c r="AR36" s="25"/>
      <c r="AT36" s="26">
        <f t="shared" si="0"/>
        <v>1</v>
      </c>
      <c r="AU36" s="26">
        <f t="shared" si="0"/>
        <v>5100</v>
      </c>
      <c r="AV36" s="27">
        <f t="shared" si="0"/>
        <v>182.67400000000001</v>
      </c>
    </row>
    <row r="37" spans="2:48" s="21" customFormat="1" x14ac:dyDescent="0.3">
      <c r="B37" s="21" t="s">
        <v>21</v>
      </c>
      <c r="D37" s="21">
        <v>125.86</v>
      </c>
      <c r="F37" s="24">
        <v>1</v>
      </c>
      <c r="G37" s="30">
        <v>303000</v>
      </c>
      <c r="H37" s="25">
        <f>($D$37*F37)+(G37*$D$11)</f>
        <v>3501.28</v>
      </c>
      <c r="J37" s="21">
        <v>1</v>
      </c>
      <c r="K37" s="22">
        <v>142000</v>
      </c>
      <c r="L37" s="25">
        <f>($D$37*J37)+(K37*$D$11)</f>
        <v>1707.74</v>
      </c>
      <c r="O37" s="22"/>
      <c r="P37" s="25">
        <f>($D$37*N37)+(O37*$D$11)</f>
        <v>0</v>
      </c>
      <c r="R37" s="21">
        <v>1</v>
      </c>
      <c r="S37" s="22">
        <v>43000</v>
      </c>
      <c r="T37" s="25">
        <f>($D$37*R37)+(S37*$D$11)</f>
        <v>604.88</v>
      </c>
      <c r="W37" s="22"/>
      <c r="X37" s="25">
        <f>($D$37*V37)+(W37*$D$11)</f>
        <v>0</v>
      </c>
      <c r="AA37" s="36"/>
      <c r="AB37" s="25">
        <f>($D$37*Z37)+(AA37*$D$11)</f>
        <v>0</v>
      </c>
      <c r="AE37" s="22"/>
      <c r="AF37" s="25">
        <f>($D$37*AD37)+(AE37*$D$11)</f>
        <v>0</v>
      </c>
      <c r="AI37" s="22"/>
      <c r="AJ37" s="25">
        <f>($D$37*AH37)+(AI37*$D$11)</f>
        <v>0</v>
      </c>
      <c r="AM37" s="22"/>
      <c r="AN37" s="25">
        <f>($D$37*AL37)+(AM37*$D$11)</f>
        <v>0</v>
      </c>
      <c r="AP37" s="21">
        <v>2</v>
      </c>
      <c r="AQ37" s="22">
        <v>466000</v>
      </c>
      <c r="AR37" s="25">
        <f>($D$37*AP37)+(AQ37*$D$11)</f>
        <v>5442.9600000000009</v>
      </c>
      <c r="AT37" s="26">
        <f t="shared" si="0"/>
        <v>5</v>
      </c>
      <c r="AU37" s="26">
        <f t="shared" si="0"/>
        <v>954000</v>
      </c>
      <c r="AV37" s="27">
        <f t="shared" si="0"/>
        <v>11256.86</v>
      </c>
    </row>
    <row r="38" spans="2:48" s="21" customFormat="1" x14ac:dyDescent="0.3">
      <c r="B38" s="21" t="s">
        <v>22</v>
      </c>
      <c r="D38" s="21">
        <v>125.86</v>
      </c>
      <c r="F38" s="24">
        <v>2</v>
      </c>
      <c r="G38" s="30">
        <v>40500</v>
      </c>
      <c r="H38" s="25">
        <f>($D$38*F38)+(G38*$D$11)</f>
        <v>702.89</v>
      </c>
      <c r="K38" s="22"/>
      <c r="L38" s="25">
        <f>($D$38*J38)+(K38*$D$11)</f>
        <v>0</v>
      </c>
      <c r="O38" s="22"/>
      <c r="P38" s="25">
        <f>($D$38*N38)+(O38*$D$11)</f>
        <v>0</v>
      </c>
      <c r="S38" s="22"/>
      <c r="T38" s="25">
        <f>($D$38*R38)+(S38*$D$11)</f>
        <v>0</v>
      </c>
      <c r="W38" s="22"/>
      <c r="X38" s="25">
        <f>($D$38*V38)+(W38*$D$11)</f>
        <v>0</v>
      </c>
      <c r="AA38" s="36"/>
      <c r="AB38" s="25">
        <f>($D$38*Z38)+(AA38*$D$11)</f>
        <v>0</v>
      </c>
      <c r="AE38" s="22"/>
      <c r="AF38" s="25">
        <f>($D$38*AD38)+(AE38*$D$11)</f>
        <v>0</v>
      </c>
      <c r="AI38" s="22"/>
      <c r="AJ38" s="25">
        <f>($D$38*AH38)+(AI38*$D$11)</f>
        <v>0</v>
      </c>
      <c r="AM38" s="22"/>
      <c r="AN38" s="25">
        <f>($D$38*AL38)+(AM38*$D$11)</f>
        <v>0</v>
      </c>
      <c r="AQ38" s="22"/>
      <c r="AR38" s="25">
        <f>($D$38*AP38)+(AQ38*$D$11)</f>
        <v>0</v>
      </c>
      <c r="AT38" s="26">
        <f t="shared" si="0"/>
        <v>2</v>
      </c>
      <c r="AU38" s="26">
        <f t="shared" si="0"/>
        <v>40500</v>
      </c>
      <c r="AV38" s="27">
        <f t="shared" si="0"/>
        <v>702.89</v>
      </c>
    </row>
    <row r="39" spans="2:48" s="21" customFormat="1" x14ac:dyDescent="0.3">
      <c r="F39" s="29"/>
      <c r="G39" s="34"/>
      <c r="H39" s="25"/>
      <c r="K39" s="22"/>
      <c r="L39" s="25"/>
      <c r="O39" s="22"/>
      <c r="P39" s="25"/>
      <c r="S39" s="22"/>
      <c r="T39" s="25"/>
      <c r="W39" s="22"/>
      <c r="X39" s="25"/>
      <c r="AA39" s="36"/>
      <c r="AB39" s="25"/>
      <c r="AE39" s="22"/>
      <c r="AF39" s="25"/>
      <c r="AI39" s="22"/>
      <c r="AJ39" s="25"/>
      <c r="AM39" s="22"/>
      <c r="AN39" s="25"/>
      <c r="AQ39" s="22"/>
      <c r="AR39" s="25"/>
      <c r="AT39" s="26">
        <f t="shared" si="0"/>
        <v>0</v>
      </c>
      <c r="AU39" s="26">
        <f t="shared" si="0"/>
        <v>0</v>
      </c>
      <c r="AV39" s="27">
        <f t="shared" si="0"/>
        <v>0</v>
      </c>
    </row>
    <row r="40" spans="2:48" s="21" customFormat="1" x14ac:dyDescent="0.3">
      <c r="B40" s="21" t="s">
        <v>23</v>
      </c>
      <c r="D40" s="21">
        <f>188.79</f>
        <v>188.79</v>
      </c>
      <c r="F40" s="24">
        <v>1</v>
      </c>
      <c r="G40" s="30">
        <v>46000</v>
      </c>
      <c r="H40" s="25">
        <f>($D$40*F40)+(G40*$D$11)</f>
        <v>701.23</v>
      </c>
      <c r="K40" s="22"/>
      <c r="L40" s="25">
        <f>($D$40*J40)+(K40*$D$11)</f>
        <v>0</v>
      </c>
      <c r="O40" s="22"/>
      <c r="P40" s="25">
        <f>($D$40*N40)+(O40*$D$11)</f>
        <v>0</v>
      </c>
      <c r="R40" s="21">
        <v>1</v>
      </c>
      <c r="S40" s="22">
        <v>40000</v>
      </c>
      <c r="T40" s="31">
        <f>($D$40*R40)+(S40*$D$11)</f>
        <v>634.39</v>
      </c>
      <c r="V40" s="21">
        <v>1</v>
      </c>
      <c r="W40" s="22"/>
      <c r="X40" s="31">
        <f>($D$40*V40)+(W40*$D$11)</f>
        <v>188.79</v>
      </c>
      <c r="AA40" s="36"/>
      <c r="AB40" s="25">
        <f>($D$40*Z40)+(AA40*$D$11)</f>
        <v>0</v>
      </c>
      <c r="AE40" s="22"/>
      <c r="AF40" s="25">
        <f>($D$40*AD40)+(AE40*$D$11)</f>
        <v>0</v>
      </c>
      <c r="AI40" s="22"/>
      <c r="AJ40" s="25">
        <f>($D$40*AH40)+(AI40*$D$11)</f>
        <v>0</v>
      </c>
      <c r="AM40" s="22"/>
      <c r="AN40" s="25">
        <f>($D$40*AL40)+(AM40*$D$11)</f>
        <v>0</v>
      </c>
      <c r="AP40" s="21">
        <v>1</v>
      </c>
      <c r="AQ40" s="22">
        <v>41000</v>
      </c>
      <c r="AR40" s="25">
        <f>($D$40*AP40)+(AQ40*$D$11)</f>
        <v>645.53</v>
      </c>
      <c r="AT40" s="26">
        <f t="shared" si="0"/>
        <v>4</v>
      </c>
      <c r="AU40" s="26">
        <f t="shared" si="0"/>
        <v>127000</v>
      </c>
      <c r="AV40" s="27">
        <f t="shared" si="0"/>
        <v>2169.9399999999996</v>
      </c>
    </row>
    <row r="41" spans="2:48" s="21" customFormat="1" x14ac:dyDescent="0.3">
      <c r="B41" s="21" t="s">
        <v>38</v>
      </c>
      <c r="D41" s="21">
        <f>D34*84</f>
        <v>755.16</v>
      </c>
      <c r="F41" s="24"/>
      <c r="G41" s="30"/>
      <c r="H41" s="25"/>
      <c r="K41" s="22"/>
      <c r="L41" s="25"/>
      <c r="O41" s="22"/>
      <c r="P41" s="25"/>
      <c r="S41" s="22"/>
      <c r="T41" s="25"/>
      <c r="V41" s="21">
        <v>1</v>
      </c>
      <c r="W41" s="22">
        <v>58000</v>
      </c>
      <c r="X41" s="25">
        <f>($D$41*V41)+(W41*$D$11)</f>
        <v>1401.28</v>
      </c>
      <c r="AA41" s="36"/>
      <c r="AB41" s="25">
        <f>($D$41*Z41)+(AA41*$D$11)</f>
        <v>0</v>
      </c>
      <c r="AE41" s="22"/>
      <c r="AF41" s="25">
        <f>($D$41*AD41)+(AE41*$D$11)</f>
        <v>0</v>
      </c>
      <c r="AI41" s="22"/>
      <c r="AJ41" s="25">
        <f>($D$41*AH41)+(AI41*$D$11)</f>
        <v>0</v>
      </c>
      <c r="AM41" s="22"/>
      <c r="AN41" s="25">
        <f>($D$41*AL41)+(AM41*$D$11)</f>
        <v>0</v>
      </c>
      <c r="AQ41" s="22"/>
      <c r="AR41" s="25">
        <f>($D$41*AP41)+(AQ41*$D$11)</f>
        <v>0</v>
      </c>
      <c r="AT41" s="26">
        <f t="shared" si="0"/>
        <v>1</v>
      </c>
      <c r="AU41" s="26">
        <f t="shared" si="0"/>
        <v>58000</v>
      </c>
      <c r="AV41" s="27">
        <f t="shared" si="0"/>
        <v>1401.28</v>
      </c>
    </row>
    <row r="42" spans="2:48" s="21" customFormat="1" x14ac:dyDescent="0.3">
      <c r="B42" s="21" t="s">
        <v>61</v>
      </c>
      <c r="D42" s="21">
        <v>188.79</v>
      </c>
      <c r="F42" s="24"/>
      <c r="G42" s="30"/>
      <c r="H42" s="25"/>
      <c r="K42" s="22"/>
      <c r="L42" s="25"/>
      <c r="N42" s="21">
        <v>1</v>
      </c>
      <c r="O42" s="22"/>
      <c r="P42" s="25">
        <f>($D$42*N42)+(O42*$D$11)</f>
        <v>188.79</v>
      </c>
      <c r="S42" s="22"/>
      <c r="T42" s="25"/>
      <c r="W42" s="22"/>
      <c r="AA42" s="36"/>
      <c r="AE42" s="22"/>
      <c r="AI42" s="22"/>
      <c r="AM42" s="22"/>
      <c r="AQ42" s="22"/>
      <c r="AT42" s="26">
        <f t="shared" si="0"/>
        <v>1</v>
      </c>
      <c r="AU42" s="26">
        <f t="shared" si="0"/>
        <v>0</v>
      </c>
      <c r="AV42" s="27">
        <f t="shared" si="0"/>
        <v>188.79</v>
      </c>
    </row>
    <row r="43" spans="2:48" s="21" customFormat="1" x14ac:dyDescent="0.3">
      <c r="F43" s="24"/>
      <c r="G43" s="30"/>
      <c r="H43" s="25"/>
      <c r="K43" s="22"/>
      <c r="L43" s="25"/>
      <c r="O43" s="22"/>
      <c r="P43" s="25"/>
      <c r="S43" s="22"/>
      <c r="T43" s="25"/>
      <c r="W43" s="22"/>
      <c r="AA43" s="36"/>
      <c r="AE43" s="22"/>
      <c r="AI43" s="22"/>
      <c r="AM43" s="22"/>
      <c r="AQ43" s="22"/>
      <c r="AT43" s="26">
        <f t="shared" si="0"/>
        <v>0</v>
      </c>
      <c r="AU43" s="26">
        <f t="shared" si="0"/>
        <v>0</v>
      </c>
      <c r="AV43" s="27">
        <f t="shared" si="0"/>
        <v>0</v>
      </c>
    </row>
    <row r="44" spans="2:48" s="21" customFormat="1" x14ac:dyDescent="0.3">
      <c r="F44" s="24"/>
      <c r="G44" s="30"/>
      <c r="H44" s="25"/>
      <c r="K44" s="22"/>
      <c r="L44" s="25"/>
      <c r="O44" s="22"/>
      <c r="P44" s="25"/>
      <c r="S44" s="22"/>
      <c r="T44" s="25"/>
      <c r="W44" s="22"/>
      <c r="AA44" s="36"/>
      <c r="AE44" s="22"/>
      <c r="AI44" s="22"/>
      <c r="AM44" s="22"/>
      <c r="AQ44" s="22"/>
      <c r="AT44" s="26">
        <f t="shared" si="0"/>
        <v>0</v>
      </c>
      <c r="AU44" s="26">
        <f t="shared" si="0"/>
        <v>0</v>
      </c>
      <c r="AV44" s="27">
        <f t="shared" si="0"/>
        <v>0</v>
      </c>
    </row>
    <row r="45" spans="2:48" s="21" customFormat="1" x14ac:dyDescent="0.3">
      <c r="B45" s="21" t="s">
        <v>39</v>
      </c>
      <c r="D45" s="21">
        <v>8.7399999999999995E-3</v>
      </c>
      <c r="F45" s="24"/>
      <c r="G45" s="30"/>
      <c r="H45" s="25"/>
      <c r="K45" s="22"/>
      <c r="L45" s="25"/>
      <c r="O45" s="22"/>
      <c r="P45" s="25"/>
      <c r="S45" s="22"/>
      <c r="T45" s="25"/>
      <c r="W45" s="22">
        <v>5225000</v>
      </c>
      <c r="X45" s="35">
        <f>W45*D45</f>
        <v>45666.5</v>
      </c>
      <c r="AA45" s="36"/>
      <c r="AB45" s="35">
        <f>AA45*H45</f>
        <v>0</v>
      </c>
      <c r="AE45" s="22"/>
      <c r="AF45" s="35">
        <f>AE45*L45</f>
        <v>0</v>
      </c>
      <c r="AI45" s="22"/>
      <c r="AJ45" s="35">
        <f>AI45*P45</f>
        <v>0</v>
      </c>
      <c r="AM45" s="22"/>
      <c r="AN45" s="35">
        <f>AM45*T45</f>
        <v>0</v>
      </c>
      <c r="AQ45" s="22"/>
      <c r="AR45" s="35">
        <f>AQ45*X45</f>
        <v>0</v>
      </c>
      <c r="AT45" s="26">
        <f>F45+J45+N45+R45+V45+Z45+AD45+AH45+AL45+AP45</f>
        <v>0</v>
      </c>
      <c r="AU45" s="26">
        <f>G45+K45+O45+S45+W45+AA45+AE45+AI45+AM45+AQ45</f>
        <v>5225000</v>
      </c>
      <c r="AV45" s="27">
        <f t="shared" si="0"/>
        <v>45666.5</v>
      </c>
    </row>
    <row r="46" spans="2:48" s="21" customFormat="1" x14ac:dyDescent="0.3">
      <c r="B46" s="21" t="s">
        <v>40</v>
      </c>
      <c r="D46" s="21">
        <v>188.79</v>
      </c>
      <c r="F46" s="24"/>
      <c r="G46" s="30"/>
      <c r="H46" s="25"/>
      <c r="K46" s="22"/>
      <c r="L46" s="25"/>
      <c r="O46" s="22"/>
      <c r="P46" s="25"/>
      <c r="S46" s="22"/>
      <c r="T46" s="25"/>
      <c r="V46" s="21">
        <v>1</v>
      </c>
      <c r="W46" s="22"/>
      <c r="X46" s="25">
        <f>($D$46*V46)+(W46*$D$11)</f>
        <v>188.79</v>
      </c>
      <c r="AA46" s="36"/>
      <c r="AB46" s="25">
        <f>($D$46*Z46)+(AA46*$D$11)</f>
        <v>0</v>
      </c>
      <c r="AE46" s="22"/>
      <c r="AF46" s="25">
        <f>($D$46*AD46)+(AE46*$D$11)</f>
        <v>0</v>
      </c>
      <c r="AI46" s="22"/>
      <c r="AJ46" s="25">
        <f>($D$46*AH46)+(AI46*$D$11)</f>
        <v>0</v>
      </c>
      <c r="AM46" s="22"/>
      <c r="AN46" s="25">
        <f>($D$46*AL46)+(AM46*$D$11)</f>
        <v>0</v>
      </c>
      <c r="AQ46" s="22"/>
      <c r="AR46" s="25">
        <f>($D$46*AP46)+(AQ46*$D$11)</f>
        <v>0</v>
      </c>
      <c r="AT46" s="26">
        <f t="shared" si="0"/>
        <v>1</v>
      </c>
      <c r="AU46" s="26">
        <f t="shared" si="0"/>
        <v>0</v>
      </c>
      <c r="AV46" s="27">
        <f t="shared" si="0"/>
        <v>188.79</v>
      </c>
    </row>
    <row r="47" spans="2:48" s="21" customFormat="1" x14ac:dyDescent="0.3">
      <c r="B47" s="21" t="s">
        <v>41</v>
      </c>
      <c r="F47" s="24"/>
      <c r="G47" s="30"/>
      <c r="H47" s="25"/>
      <c r="K47" s="22"/>
      <c r="L47" s="25"/>
      <c r="O47" s="22"/>
      <c r="P47" s="25"/>
      <c r="S47" s="22"/>
      <c r="T47" s="25"/>
      <c r="V47" s="21">
        <v>1</v>
      </c>
      <c r="W47" s="22"/>
      <c r="AA47" s="36"/>
      <c r="AE47" s="22"/>
      <c r="AI47" s="22"/>
      <c r="AM47" s="22"/>
      <c r="AQ47" s="22"/>
      <c r="AT47" s="26">
        <f t="shared" si="0"/>
        <v>1</v>
      </c>
      <c r="AU47" s="26">
        <f t="shared" si="0"/>
        <v>0</v>
      </c>
      <c r="AV47" s="27">
        <f t="shared" si="0"/>
        <v>0</v>
      </c>
    </row>
    <row r="48" spans="2:48" s="21" customFormat="1" x14ac:dyDescent="0.3">
      <c r="B48" s="21" t="s">
        <v>2</v>
      </c>
      <c r="D48" s="21">
        <v>8.7399999999999995E-3</v>
      </c>
      <c r="F48" s="24"/>
      <c r="G48" s="30"/>
      <c r="H48" s="25"/>
      <c r="K48" s="22"/>
      <c r="L48" s="25"/>
      <c r="O48" s="22"/>
      <c r="P48" s="25"/>
      <c r="S48" s="22"/>
      <c r="T48" s="25"/>
      <c r="W48" s="22"/>
      <c r="AA48" s="36"/>
      <c r="AE48" s="22"/>
      <c r="AI48" s="22"/>
      <c r="AL48" s="21">
        <v>1</v>
      </c>
      <c r="AM48" s="22">
        <v>211800</v>
      </c>
      <c r="AN48" s="35">
        <f>AM48*D48</f>
        <v>1851.1319999999998</v>
      </c>
      <c r="AQ48" s="22"/>
      <c r="AT48" s="26">
        <f t="shared" ref="AT48:AV51" si="1">F48+J48+N48+R48+V48+Z48+AD48+AH48+AL48+AP48</f>
        <v>1</v>
      </c>
      <c r="AU48" s="26">
        <f t="shared" si="1"/>
        <v>211800</v>
      </c>
      <c r="AV48" s="27">
        <f t="shared" si="1"/>
        <v>1851.1319999999998</v>
      </c>
    </row>
    <row r="49" spans="1:48" s="21" customFormat="1" x14ac:dyDescent="0.3">
      <c r="F49" s="24"/>
      <c r="G49" s="30"/>
      <c r="H49" s="25"/>
      <c r="K49" s="22"/>
      <c r="L49" s="25"/>
      <c r="O49" s="22"/>
      <c r="P49" s="25"/>
      <c r="S49" s="22"/>
      <c r="T49" s="25"/>
      <c r="W49" s="22"/>
      <c r="AA49" s="36"/>
      <c r="AE49" s="22"/>
      <c r="AI49" s="22"/>
      <c r="AM49" s="22"/>
      <c r="AQ49" s="22"/>
      <c r="AT49" s="26">
        <f t="shared" si="1"/>
        <v>0</v>
      </c>
      <c r="AU49" s="26">
        <f t="shared" si="1"/>
        <v>0</v>
      </c>
      <c r="AV49" s="27">
        <f t="shared" si="1"/>
        <v>0</v>
      </c>
    </row>
    <row r="50" spans="1:48" s="21" customFormat="1" x14ac:dyDescent="0.3">
      <c r="F50" s="24"/>
      <c r="G50" s="30"/>
      <c r="H50" s="25"/>
      <c r="K50" s="22"/>
      <c r="L50" s="25"/>
      <c r="O50" s="22"/>
      <c r="P50" s="25"/>
      <c r="S50" s="22"/>
      <c r="T50" s="25"/>
      <c r="W50" s="22"/>
      <c r="AA50" s="36"/>
      <c r="AI50" s="22"/>
      <c r="AM50" s="22"/>
      <c r="AQ50" s="22"/>
      <c r="AT50" s="26">
        <f t="shared" si="1"/>
        <v>0</v>
      </c>
      <c r="AU50" s="26">
        <f t="shared" si="1"/>
        <v>0</v>
      </c>
      <c r="AV50" s="27">
        <f t="shared" si="1"/>
        <v>0</v>
      </c>
    </row>
    <row r="51" spans="1:48" s="21" customFormat="1" x14ac:dyDescent="0.3">
      <c r="H51" s="25"/>
      <c r="K51" s="22"/>
      <c r="L51" s="25"/>
      <c r="O51" s="22"/>
      <c r="P51" s="25"/>
      <c r="S51" s="22"/>
      <c r="T51" s="25"/>
      <c r="W51" s="22"/>
      <c r="AA51" s="36"/>
      <c r="AI51" s="22"/>
      <c r="AM51" s="22"/>
      <c r="AQ51" s="22"/>
      <c r="AT51" s="26">
        <f t="shared" si="1"/>
        <v>0</v>
      </c>
      <c r="AU51" s="26">
        <f t="shared" si="1"/>
        <v>0</v>
      </c>
      <c r="AV51" s="27">
        <f t="shared" si="1"/>
        <v>0</v>
      </c>
    </row>
    <row r="52" spans="1:48" s="21" customFormat="1" x14ac:dyDescent="0.3">
      <c r="B52" s="21" t="s">
        <v>24</v>
      </c>
      <c r="H52" s="25"/>
      <c r="K52" s="22"/>
      <c r="L52" s="25"/>
      <c r="O52" s="22"/>
      <c r="P52" s="25"/>
      <c r="S52" s="22"/>
      <c r="T52" s="25"/>
      <c r="W52" s="22"/>
      <c r="AA52" s="36"/>
      <c r="AI52" s="22"/>
      <c r="AM52" s="22"/>
      <c r="AQ52" s="22"/>
    </row>
    <row r="53" spans="1:48" s="21" customFormat="1" x14ac:dyDescent="0.3">
      <c r="H53" s="25"/>
      <c r="K53" s="22"/>
      <c r="L53" s="25"/>
      <c r="O53" s="22"/>
      <c r="S53" s="22"/>
      <c r="W53" s="22"/>
      <c r="AA53" s="36"/>
      <c r="AI53" s="22"/>
      <c r="AM53" s="22"/>
      <c r="AQ53" s="22"/>
    </row>
    <row r="54" spans="1:48" s="21" customFormat="1" x14ac:dyDescent="0.3">
      <c r="F54" s="39">
        <f>SUM(F13:F53)</f>
        <v>3845</v>
      </c>
      <c r="G54" s="39">
        <f>SUM(G13:G53)</f>
        <v>12872800</v>
      </c>
      <c r="H54" s="25">
        <f>SUM(H13:H51)</f>
        <v>181064.76199999999</v>
      </c>
      <c r="J54" s="36">
        <f>SUM(J12:J53)</f>
        <v>1942</v>
      </c>
      <c r="K54" s="22">
        <f>SUM(K12:K53)</f>
        <v>5716090</v>
      </c>
      <c r="L54" s="25">
        <f>SUM(L13:L53)</f>
        <v>81483.732600000018</v>
      </c>
      <c r="N54" s="36">
        <f>SUM(N12:N53)</f>
        <v>1961</v>
      </c>
      <c r="O54" s="22">
        <f>SUM(O12:O53)</f>
        <v>7032210</v>
      </c>
      <c r="P54" s="25">
        <f>SUM(P13:P53)</f>
        <v>97489.399399999995</v>
      </c>
      <c r="R54" s="22">
        <f>SUM(R12:R53)</f>
        <v>2446</v>
      </c>
      <c r="S54" s="22">
        <f>SUM(S12:S53)</f>
        <v>8531250</v>
      </c>
      <c r="T54" s="25">
        <f>SUM(T13:T53)</f>
        <v>117927.58500000002</v>
      </c>
      <c r="V54" s="22">
        <f>SUM(V12:V53)</f>
        <v>1649</v>
      </c>
      <c r="W54" s="22">
        <f>SUM(W12:W53)</f>
        <v>12373230</v>
      </c>
      <c r="X54" s="25">
        <f>SUM(X13:X53)</f>
        <v>141839.3922</v>
      </c>
      <c r="Z54" s="36">
        <f>SUM(Z12:Z53)</f>
        <v>394</v>
      </c>
      <c r="AA54" s="36">
        <f>SUM(AA12:AA53)</f>
        <v>1351150</v>
      </c>
      <c r="AB54" s="25">
        <f>SUM(AB13:AB53)</f>
        <v>18746.710999999999</v>
      </c>
      <c r="AD54" s="36">
        <f>SUM(AD12:AD53)</f>
        <v>655</v>
      </c>
      <c r="AE54" s="22">
        <f>SUM(AE12:AE53)</f>
        <v>2111550</v>
      </c>
      <c r="AF54" s="25">
        <f>SUM(AF13:AF53)</f>
        <v>29590.917000000001</v>
      </c>
      <c r="AH54" s="36">
        <f>SUM(AH12:AH53)</f>
        <v>892</v>
      </c>
      <c r="AI54" s="22">
        <f>SUM(AI12:AI53)</f>
        <v>2915660</v>
      </c>
      <c r="AJ54" s="25">
        <f>SUM(AJ13:AJ53)</f>
        <v>40824.992400000003</v>
      </c>
      <c r="AL54" s="36">
        <f>SUM(AL12:AL53)</f>
        <v>396</v>
      </c>
      <c r="AM54" s="22">
        <f>SUM(AM12:AM53)</f>
        <v>1568710</v>
      </c>
      <c r="AN54" s="25">
        <f>SUM(AN13:AN53)</f>
        <v>20575.699400000001</v>
      </c>
      <c r="AP54" s="22">
        <f>SUM(AP12:AP53)</f>
        <v>2254</v>
      </c>
      <c r="AQ54" s="22">
        <f>SUM(AQ12:AQ53)</f>
        <v>8313500</v>
      </c>
      <c r="AR54" s="25">
        <f>SUM(AR13:AR53)</f>
        <v>113730.82</v>
      </c>
      <c r="AT54" s="26">
        <f>SUM(AT13:AT52)</f>
        <v>16434</v>
      </c>
      <c r="AU54" s="26">
        <f>SUM(AU13:AU52)</f>
        <v>62786150</v>
      </c>
      <c r="AV54" s="26">
        <f>SUM(AV13:AV52)</f>
        <v>843274.01099999994</v>
      </c>
    </row>
    <row r="55" spans="1:48" s="21" customFormat="1" x14ac:dyDescent="0.3">
      <c r="K55" s="22"/>
      <c r="L55" s="25"/>
      <c r="O55" s="22"/>
      <c r="S55" s="22"/>
      <c r="W55" s="22"/>
      <c r="AA55" s="36"/>
      <c r="AI55" s="22"/>
      <c r="AM55" s="22"/>
      <c r="AQ55" s="22"/>
      <c r="AT55" s="26">
        <f>F54+J54+N54+R54+V54+AD54+AH54+AL54+AP54+Z54</f>
        <v>16434</v>
      </c>
      <c r="AU55" s="26">
        <f>G54+K54+O54+S54+W54+AE54+AI54+AM54+AQ54+AA54</f>
        <v>62786150</v>
      </c>
      <c r="AV55" s="26">
        <f>H54+L54+P54+T54+X54+AF54+AJ54+AN54+AR54+AB54</f>
        <v>843274.01100000006</v>
      </c>
    </row>
    <row r="56" spans="1:48" s="21" customFormat="1" x14ac:dyDescent="0.3">
      <c r="K56" s="22"/>
      <c r="O56" s="22"/>
      <c r="S56" s="22"/>
      <c r="W56" s="22"/>
      <c r="AA56" s="36"/>
      <c r="AI56" s="22"/>
      <c r="AM56" s="22"/>
      <c r="AQ56" s="22"/>
      <c r="AT56" s="26">
        <f>AT54-AT55</f>
        <v>0</v>
      </c>
      <c r="AU56" s="26">
        <f>AU54-AU55</f>
        <v>0</v>
      </c>
      <c r="AV56" s="26">
        <f>AV54-AV55</f>
        <v>0</v>
      </c>
    </row>
    <row r="57" spans="1:48" s="21" customFormat="1" x14ac:dyDescent="0.3">
      <c r="K57" s="22"/>
      <c r="O57" s="22"/>
      <c r="S57" s="22"/>
      <c r="W57" s="22"/>
      <c r="AA57" s="36"/>
      <c r="AI57" s="22"/>
      <c r="AM57" s="22"/>
      <c r="AQ57" s="22"/>
    </row>
    <row r="58" spans="1:48" s="21" customFormat="1" x14ac:dyDescent="0.3">
      <c r="A58" s="21" t="s">
        <v>8</v>
      </c>
      <c r="K58" s="22"/>
      <c r="O58" s="22"/>
      <c r="S58" s="22"/>
      <c r="W58" s="22"/>
      <c r="AA58" s="36"/>
      <c r="AI58" s="22"/>
      <c r="AM58" s="22"/>
      <c r="AQ58" s="22"/>
    </row>
    <row r="59" spans="1:48" s="21" customFormat="1" x14ac:dyDescent="0.3">
      <c r="B59" s="21" t="s">
        <v>29</v>
      </c>
      <c r="F59" s="21">
        <f>F61-F60</f>
        <v>603</v>
      </c>
      <c r="J59" s="21" t="s">
        <v>42</v>
      </c>
      <c r="K59" s="22"/>
      <c r="N59" s="21">
        <f>N61-N60</f>
        <v>506</v>
      </c>
      <c r="O59" s="22"/>
      <c r="R59" s="21">
        <f>R61-R60</f>
        <v>59</v>
      </c>
      <c r="S59" s="22"/>
      <c r="V59" s="21">
        <f>V61-V60</f>
        <v>102</v>
      </c>
      <c r="W59" s="22"/>
      <c r="Z59" s="21">
        <f>Z61-Z60</f>
        <v>64</v>
      </c>
      <c r="AA59" s="36"/>
      <c r="AD59" s="21" t="s">
        <v>42</v>
      </c>
      <c r="AH59" s="21">
        <f>AH61-AH60</f>
        <v>5</v>
      </c>
      <c r="AI59" s="22"/>
      <c r="AL59" s="36">
        <f>AL61-AL60</f>
        <v>225</v>
      </c>
      <c r="AM59" s="22"/>
      <c r="AP59" s="22">
        <f>AP61-AP60</f>
        <v>725</v>
      </c>
      <c r="AQ59" s="22"/>
      <c r="AU59" s="21">
        <f>SUM(F59:AT59)</f>
        <v>2289</v>
      </c>
    </row>
    <row r="60" spans="1:48" s="21" customFormat="1" x14ac:dyDescent="0.3">
      <c r="B60" s="21" t="s">
        <v>30</v>
      </c>
      <c r="K60" s="22"/>
      <c r="O60" s="22"/>
      <c r="R60" s="21">
        <v>1</v>
      </c>
      <c r="S60" s="22"/>
      <c r="V60" s="21">
        <v>4</v>
      </c>
      <c r="W60" s="22"/>
      <c r="Z60" s="21">
        <v>1</v>
      </c>
      <c r="AA60" s="36"/>
      <c r="AI60" s="22"/>
      <c r="AL60" s="36">
        <v>4</v>
      </c>
      <c r="AM60" s="22"/>
      <c r="AP60" s="22">
        <v>2</v>
      </c>
      <c r="AQ60" s="22"/>
      <c r="AU60" s="21">
        <f t="shared" ref="AU60" si="2">SUM(F60:AT60)</f>
        <v>12</v>
      </c>
    </row>
    <row r="61" spans="1:48" s="21" customFormat="1" x14ac:dyDescent="0.3">
      <c r="B61" s="21" t="s">
        <v>28</v>
      </c>
      <c r="F61" s="21">
        <v>603</v>
      </c>
      <c r="K61" s="22"/>
      <c r="N61" s="21">
        <v>506</v>
      </c>
      <c r="O61" s="22"/>
      <c r="R61" s="21">
        <v>60</v>
      </c>
      <c r="S61" s="22"/>
      <c r="V61" s="21">
        <v>106</v>
      </c>
      <c r="W61" s="22"/>
      <c r="Z61" s="21">
        <v>65</v>
      </c>
      <c r="AA61" s="36"/>
      <c r="AH61" s="21">
        <v>5</v>
      </c>
      <c r="AI61" s="22"/>
      <c r="AL61" s="36">
        <v>229</v>
      </c>
      <c r="AM61" s="22"/>
      <c r="AP61" s="22">
        <v>727</v>
      </c>
      <c r="AQ61" s="22"/>
      <c r="AU61" s="21">
        <f>SUM(F61:AT61)</f>
        <v>2301</v>
      </c>
    </row>
    <row r="62" spans="1:48" s="21" customFormat="1" x14ac:dyDescent="0.3">
      <c r="K62" s="22"/>
      <c r="O62" s="22"/>
      <c r="S62" s="22"/>
      <c r="V62" s="21" t="s">
        <v>73</v>
      </c>
      <c r="W62" s="22"/>
      <c r="AA62" s="36"/>
      <c r="AI62" s="22"/>
      <c r="AM62" s="22"/>
      <c r="AQ62" s="22"/>
    </row>
    <row r="63" spans="1:48" s="21" customFormat="1" x14ac:dyDescent="0.3">
      <c r="K63" s="22"/>
      <c r="O63" s="22"/>
      <c r="S63" s="22"/>
      <c r="W63" s="22"/>
      <c r="AA63" s="36"/>
      <c r="AI63" s="22"/>
      <c r="AM63" s="22"/>
      <c r="AQ63" s="22"/>
    </row>
    <row r="64" spans="1:48" s="21" customFormat="1" x14ac:dyDescent="0.3">
      <c r="A64" s="21" t="s">
        <v>9</v>
      </c>
      <c r="G64" s="40">
        <v>1190</v>
      </c>
      <c r="K64" s="22"/>
      <c r="O64" s="36">
        <v>134390</v>
      </c>
      <c r="S64" s="22">
        <v>780950</v>
      </c>
      <c r="W64" s="22" t="s">
        <v>42</v>
      </c>
      <c r="AA64" s="36">
        <v>12050</v>
      </c>
      <c r="AI64" s="22">
        <v>20</v>
      </c>
      <c r="AM64" s="22"/>
      <c r="AQ64" s="22"/>
      <c r="AU64" s="21">
        <f>SUM(F64:AT64)</f>
        <v>928600</v>
      </c>
    </row>
    <row r="65" spans="1:43" s="21" customFormat="1" x14ac:dyDescent="0.3">
      <c r="K65" s="22"/>
      <c r="O65" s="22"/>
      <c r="S65" s="22"/>
      <c r="W65" s="22"/>
      <c r="AA65" s="36"/>
      <c r="AI65" s="22"/>
      <c r="AM65" s="22"/>
      <c r="AQ65" s="22"/>
    </row>
    <row r="66" spans="1:43" s="21" customFormat="1" x14ac:dyDescent="0.3">
      <c r="K66" s="22"/>
      <c r="O66" s="22"/>
      <c r="S66" s="22"/>
      <c r="W66" s="22"/>
      <c r="AA66" s="36"/>
      <c r="AI66" s="22"/>
      <c r="AM66" s="22"/>
      <c r="AQ66" s="22"/>
    </row>
    <row r="67" spans="1:43" s="21" customFormat="1" x14ac:dyDescent="0.3">
      <c r="K67" s="22"/>
      <c r="O67" s="22"/>
      <c r="S67" s="22"/>
      <c r="W67" s="22"/>
      <c r="AA67" s="36"/>
      <c r="AI67" s="22"/>
      <c r="AM67" s="22"/>
      <c r="AQ67" s="22"/>
    </row>
    <row r="68" spans="1:43" s="21" customFormat="1" x14ac:dyDescent="0.3">
      <c r="K68" s="22"/>
      <c r="O68" s="22"/>
      <c r="S68" s="22"/>
      <c r="W68" s="22"/>
      <c r="AA68" s="36"/>
      <c r="AI68" s="22"/>
      <c r="AM68" s="22"/>
      <c r="AQ68" s="22"/>
    </row>
    <row r="69" spans="1:43" x14ac:dyDescent="0.3">
      <c r="A69" t="s">
        <v>0</v>
      </c>
      <c r="D69">
        <v>4.5199999999999997E-3</v>
      </c>
    </row>
    <row r="70" spans="1:43" x14ac:dyDescent="0.3">
      <c r="C70" t="s">
        <v>1</v>
      </c>
    </row>
    <row r="71" spans="1:43" x14ac:dyDescent="0.3">
      <c r="C71" t="s">
        <v>2</v>
      </c>
    </row>
    <row r="72" spans="1:43" x14ac:dyDescent="0.3">
      <c r="C72" t="s">
        <v>3</v>
      </c>
    </row>
    <row r="73" spans="1:43" x14ac:dyDescent="0.3">
      <c r="C73" t="s">
        <v>4</v>
      </c>
    </row>
  </sheetData>
  <mergeCells count="1">
    <mergeCell ref="F6:AR6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AV73"/>
  <sheetViews>
    <sheetView zoomScaleNormal="100" workbookViewId="0">
      <pane xSplit="5" ySplit="7" topLeftCell="AH20" activePane="bottomRight" state="frozen"/>
      <selection pane="topRight" activeCell="F1" sqref="F1"/>
      <selection pane="bottomLeft" activeCell="A8" sqref="A8"/>
      <selection pane="bottomRight" activeCell="X46" sqref="X46"/>
    </sheetView>
  </sheetViews>
  <sheetFormatPr defaultRowHeight="15.6" x14ac:dyDescent="0.3"/>
  <cols>
    <col min="1" max="1" width="3.296875" customWidth="1"/>
    <col min="7" max="7" width="15.19921875" bestFit="1" customWidth="1"/>
    <col min="8" max="8" width="12.09765625" bestFit="1" customWidth="1"/>
    <col min="11" max="11" width="12.8984375" style="10" bestFit="1" customWidth="1"/>
    <col min="12" max="12" width="14.69921875" bestFit="1" customWidth="1"/>
    <col min="15" max="15" width="12.8984375" style="10" bestFit="1" customWidth="1"/>
    <col min="16" max="16" width="12.3984375" bestFit="1" customWidth="1"/>
    <col min="19" max="19" width="14" style="10" bestFit="1" customWidth="1"/>
    <col min="20" max="20" width="12.3984375" bestFit="1" customWidth="1"/>
    <col min="23" max="23" width="13.69921875" style="10" bestFit="1" customWidth="1"/>
    <col min="24" max="24" width="12.09765625" bestFit="1" customWidth="1"/>
    <col min="27" max="27" width="12.59765625" style="10" bestFit="1" customWidth="1"/>
    <col min="28" max="28" width="11.09765625" bestFit="1" customWidth="1"/>
    <col min="31" max="31" width="12.59765625" bestFit="1" customWidth="1"/>
    <col min="32" max="32" width="11.09765625" bestFit="1" customWidth="1"/>
    <col min="35" max="35" width="12.59765625" style="10" bestFit="1" customWidth="1"/>
    <col min="36" max="36" width="11.09765625" style="13" bestFit="1" customWidth="1"/>
    <col min="39" max="39" width="12.59765625" style="10" bestFit="1" customWidth="1"/>
    <col min="40" max="40" width="11.3984375" style="13" customWidth="1"/>
    <col min="43" max="43" width="10.09765625" bestFit="1" customWidth="1"/>
    <col min="44" max="44" width="12.09765625" bestFit="1" customWidth="1"/>
    <col min="47" max="47" width="11.09765625" bestFit="1" customWidth="1"/>
    <col min="48" max="48" width="12.09765625" bestFit="1" customWidth="1"/>
  </cols>
  <sheetData>
    <row r="4" spans="1:48" x14ac:dyDescent="0.3">
      <c r="F4" t="s">
        <v>117</v>
      </c>
      <c r="J4" t="s">
        <v>117</v>
      </c>
      <c r="N4" t="s">
        <v>117</v>
      </c>
      <c r="R4" t="s">
        <v>118</v>
      </c>
      <c r="V4" t="s">
        <v>118</v>
      </c>
      <c r="Z4" t="s">
        <v>117</v>
      </c>
      <c r="AD4" t="s">
        <v>117</v>
      </c>
      <c r="AH4" t="s">
        <v>117</v>
      </c>
      <c r="AK4" t="s">
        <v>117</v>
      </c>
      <c r="AP4" t="s">
        <v>118</v>
      </c>
    </row>
    <row r="6" spans="1:48" x14ac:dyDescent="0.3">
      <c r="F6" s="88" t="s">
        <v>6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</row>
    <row r="7" spans="1:48" x14ac:dyDescent="0.3">
      <c r="F7">
        <v>1</v>
      </c>
      <c r="J7">
        <v>2</v>
      </c>
      <c r="N7">
        <v>3</v>
      </c>
      <c r="R7">
        <v>4</v>
      </c>
      <c r="V7">
        <v>5</v>
      </c>
      <c r="Z7">
        <v>6</v>
      </c>
      <c r="AD7">
        <v>7</v>
      </c>
      <c r="AH7">
        <v>8</v>
      </c>
      <c r="AL7">
        <v>9</v>
      </c>
      <c r="AP7">
        <v>10</v>
      </c>
    </row>
    <row r="9" spans="1:48" x14ac:dyDescent="0.3">
      <c r="A9" t="s">
        <v>7</v>
      </c>
      <c r="F9" t="s">
        <v>32</v>
      </c>
      <c r="J9" t="s">
        <v>31</v>
      </c>
      <c r="N9" t="s">
        <v>33</v>
      </c>
      <c r="R9" t="s">
        <v>110</v>
      </c>
      <c r="V9" t="s">
        <v>34</v>
      </c>
      <c r="Z9" t="s">
        <v>32</v>
      </c>
      <c r="AD9" t="s">
        <v>31</v>
      </c>
      <c r="AH9" t="s">
        <v>31</v>
      </c>
      <c r="AL9" t="s">
        <v>45</v>
      </c>
      <c r="AP9" t="s">
        <v>46</v>
      </c>
    </row>
    <row r="10" spans="1:48" x14ac:dyDescent="0.3">
      <c r="D10">
        <v>1.1480000000000001E-2</v>
      </c>
    </row>
    <row r="11" spans="1:48" x14ac:dyDescent="0.3">
      <c r="A11" t="s">
        <v>5</v>
      </c>
      <c r="D11">
        <v>1.1140000000000001E-2</v>
      </c>
    </row>
    <row r="13" spans="1:48" x14ac:dyDescent="0.3">
      <c r="B13" t="s">
        <v>10</v>
      </c>
      <c r="D13">
        <v>12.59</v>
      </c>
      <c r="F13" s="2">
        <v>10</v>
      </c>
      <c r="G13" s="2">
        <v>73430</v>
      </c>
      <c r="H13" s="8">
        <f>($D$13*F13)+(G13*$D$11)</f>
        <v>943.91020000000003</v>
      </c>
      <c r="L13" s="8">
        <f>($D$13*J13)+(K13*$D$11)</f>
        <v>0</v>
      </c>
      <c r="N13">
        <v>24</v>
      </c>
      <c r="O13" s="10">
        <v>221930</v>
      </c>
      <c r="P13" s="12">
        <f>($D$13*N13)+(O13*$D$11)</f>
        <v>2774.4602</v>
      </c>
      <c r="R13">
        <v>7</v>
      </c>
      <c r="S13" s="10">
        <v>75710</v>
      </c>
      <c r="T13" s="12">
        <f>(D13*R13)+(S13*$D$10)</f>
        <v>957.2808</v>
      </c>
      <c r="V13">
        <v>3</v>
      </c>
      <c r="W13" s="10">
        <v>213230</v>
      </c>
      <c r="X13" s="12">
        <f>(D13*V13)+(W13*$D$10)</f>
        <v>2485.6504</v>
      </c>
      <c r="Z13">
        <v>3</v>
      </c>
      <c r="AA13" s="10">
        <v>7150</v>
      </c>
      <c r="AB13" s="12">
        <f>($D$13*Z13)+(AA13*$D$11)</f>
        <v>117.42100000000001</v>
      </c>
      <c r="AF13" s="12">
        <f>($D$13*AD13)+(AE13*$D$11)</f>
        <v>0</v>
      </c>
      <c r="AH13">
        <v>7</v>
      </c>
      <c r="AI13" s="10">
        <v>30760</v>
      </c>
      <c r="AJ13" s="15">
        <f>($D$13*AH13)+(AI13*$D$11)</f>
        <v>430.79640000000001</v>
      </c>
      <c r="AL13">
        <v>1</v>
      </c>
      <c r="AM13" s="10">
        <v>590</v>
      </c>
      <c r="AN13" s="15">
        <f>($D$13*AL13)+(AM13*$D$11)</f>
        <v>19.162600000000001</v>
      </c>
      <c r="AP13">
        <v>8</v>
      </c>
      <c r="AQ13">
        <v>53540</v>
      </c>
      <c r="AR13" s="12">
        <f>(D13*AP13)+(AQ13*$D$10)</f>
        <v>715.3592000000001</v>
      </c>
      <c r="AT13" s="17">
        <f>F13+J13+N13+R13+V13+Z13+AD13+AH13+AL13+AP13</f>
        <v>63</v>
      </c>
      <c r="AU13" s="17">
        <f>G13+K13+O13+S13+W13+AA13+AE13+AI13+AM13+AQ13</f>
        <v>676340</v>
      </c>
      <c r="AV13" s="8">
        <f>H13+L13+P13+T13+X13+AB13+AF13+AJ13+AN13+AR13</f>
        <v>8444.0408000000007</v>
      </c>
    </row>
    <row r="14" spans="1:48" x14ac:dyDescent="0.3">
      <c r="B14" t="s">
        <v>11</v>
      </c>
      <c r="D14">
        <f>D30*2</f>
        <v>17.98</v>
      </c>
      <c r="F14" s="3">
        <v>1</v>
      </c>
      <c r="G14" s="3">
        <v>310</v>
      </c>
      <c r="H14" s="8">
        <f>($D$14*F14)+(G14*$D$11)</f>
        <v>21.433399999999999</v>
      </c>
      <c r="L14" s="8">
        <f>($D$14*J14)+(K14*$D$11)</f>
        <v>0</v>
      </c>
      <c r="P14" s="12">
        <f>($D$14*N14)+(O14*$D$11)</f>
        <v>0</v>
      </c>
      <c r="T14" s="12">
        <f>(D14*R14)+(S14*$D$10)</f>
        <v>0</v>
      </c>
      <c r="X14" s="12">
        <f>(D14*V14)+(W14*$D$10)</f>
        <v>0</v>
      </c>
      <c r="AB14" s="12">
        <f>($D$14*Z14)+(AA14*$D$11)</f>
        <v>0</v>
      </c>
      <c r="AD14">
        <v>1</v>
      </c>
      <c r="AE14" s="10">
        <v>14020</v>
      </c>
      <c r="AF14" s="12">
        <f>($D$14*AD14)+(AE14*$D$11)</f>
        <v>174.1628</v>
      </c>
      <c r="AJ14" s="15">
        <f>($D$14*AH14)+(AI14*$D$11)</f>
        <v>0</v>
      </c>
      <c r="AN14" s="15">
        <f>($D$14*AL14)+(AM14*$D$11)</f>
        <v>0</v>
      </c>
      <c r="AR14" s="12">
        <f>(D14*AP14)+(AQ14*$D$10)</f>
        <v>0</v>
      </c>
      <c r="AT14" s="17">
        <f t="shared" ref="AT14:AU48" si="0">F14+J14+N14+R14+V14+Z14+AD14+AH14+AL14+AP14</f>
        <v>2</v>
      </c>
      <c r="AU14" s="17">
        <f t="shared" si="0"/>
        <v>14330</v>
      </c>
      <c r="AV14" s="8">
        <f>H14+L14+P14+T14+X14+AB14+AF14+AJ14+AN14+AR14</f>
        <v>195.59620000000001</v>
      </c>
    </row>
    <row r="15" spans="1:48" x14ac:dyDescent="0.3">
      <c r="B15" t="s">
        <v>43</v>
      </c>
      <c r="D15">
        <f>D30*4</f>
        <v>35.96</v>
      </c>
      <c r="F15" s="3"/>
      <c r="G15" s="3"/>
      <c r="H15" s="8"/>
      <c r="L15" s="8"/>
      <c r="P15" s="12"/>
      <c r="T15" s="12"/>
      <c r="X15" s="12"/>
      <c r="AB15" s="12"/>
      <c r="AE15" s="10"/>
      <c r="AF15" s="12"/>
      <c r="AH15">
        <v>2</v>
      </c>
      <c r="AI15" s="10">
        <v>7240</v>
      </c>
      <c r="AJ15" s="15">
        <f>($D$15*AH15)+(AI15*$D$11)</f>
        <v>152.5736</v>
      </c>
      <c r="AN15" s="15">
        <f>($D$15*AL15)+(AM15*$D$11)</f>
        <v>0</v>
      </c>
      <c r="AR15" s="12">
        <f>(D15*AP15)+(AQ15*$D$10)</f>
        <v>0</v>
      </c>
      <c r="AT15" s="17">
        <f t="shared" si="0"/>
        <v>2</v>
      </c>
      <c r="AU15" s="17">
        <f t="shared" si="0"/>
        <v>7240</v>
      </c>
      <c r="AV15" s="8">
        <f t="shared" ref="AV15:AV48" si="1">H15+L15+P15+T15+X15+AB15+AF15+AJ15+AN15+AR15</f>
        <v>152.5736</v>
      </c>
    </row>
    <row r="16" spans="1:48" x14ac:dyDescent="0.3">
      <c r="B16" t="s">
        <v>12</v>
      </c>
      <c r="D16">
        <f>5*D30</f>
        <v>44.95</v>
      </c>
      <c r="F16" s="2">
        <v>1</v>
      </c>
      <c r="G16" s="2">
        <v>30940</v>
      </c>
      <c r="H16" s="8">
        <f>($D$16*F16)+(G16*$D$11)</f>
        <v>389.6216</v>
      </c>
      <c r="L16" s="8">
        <f>($D$16*J16)+(K16*$D$11)</f>
        <v>0</v>
      </c>
      <c r="P16" s="12">
        <f>($D$16*N16)+(O16*$D$11)</f>
        <v>0</v>
      </c>
      <c r="T16" s="12">
        <f>(D16*R16)+(S16*$D$10)</f>
        <v>0</v>
      </c>
      <c r="X16" s="12">
        <f>(D16*V16)+(W16*$D$10)</f>
        <v>0</v>
      </c>
      <c r="AB16" s="12">
        <f>($D$16*Z16)+(AA16*$D$11)</f>
        <v>0</v>
      </c>
      <c r="AE16" s="10"/>
      <c r="AF16" s="12">
        <f>($D$16*AD16)+(AE16*$D$11)</f>
        <v>0</v>
      </c>
      <c r="AJ16" s="15">
        <f>($D$16*AH16)+(AI16*$D$11)</f>
        <v>0</v>
      </c>
      <c r="AN16" s="15">
        <f>($D$16*AL16)+(AM16*$D$11)</f>
        <v>0</v>
      </c>
      <c r="AR16" s="12">
        <f>(D16*AP16)+(AQ16*$D$10)</f>
        <v>0</v>
      </c>
      <c r="AT16" s="17">
        <f t="shared" si="0"/>
        <v>1</v>
      </c>
      <c r="AU16" s="17">
        <f t="shared" si="0"/>
        <v>30940</v>
      </c>
      <c r="AV16" s="8">
        <f t="shared" si="1"/>
        <v>389.6216</v>
      </c>
    </row>
    <row r="17" spans="2:48" x14ac:dyDescent="0.3">
      <c r="F17" s="4"/>
      <c r="G17" s="4"/>
      <c r="H17" s="8"/>
      <c r="L17" s="8"/>
      <c r="P17" s="12"/>
      <c r="T17" s="12"/>
      <c r="X17" s="12"/>
      <c r="AB17" s="12"/>
      <c r="AE17" s="10"/>
      <c r="AF17" s="12"/>
      <c r="AJ17" s="15"/>
      <c r="AN17" s="15"/>
      <c r="AR17" s="12"/>
      <c r="AT17" s="17">
        <f t="shared" si="0"/>
        <v>0</v>
      </c>
      <c r="AU17" s="17">
        <f t="shared" si="0"/>
        <v>0</v>
      </c>
      <c r="AV17" s="8">
        <f t="shared" si="1"/>
        <v>0</v>
      </c>
    </row>
    <row r="18" spans="2:48" x14ac:dyDescent="0.3">
      <c r="B18" t="s">
        <v>25</v>
      </c>
      <c r="D18">
        <f>D30*52</f>
        <v>467.48</v>
      </c>
      <c r="F18" s="4"/>
      <c r="G18" s="4"/>
      <c r="H18" s="8"/>
      <c r="L18" s="8"/>
      <c r="N18">
        <v>1</v>
      </c>
      <c r="O18" s="10">
        <v>97200</v>
      </c>
      <c r="P18" s="12">
        <f>($D$18*N18)+(O18*$D$11)</f>
        <v>1550.288</v>
      </c>
      <c r="T18" s="12">
        <f>(D18*R18)+(S18*$D$10)</f>
        <v>0</v>
      </c>
      <c r="X18" s="12">
        <f>(D18*V18)+(W18*$D$10)</f>
        <v>0</v>
      </c>
      <c r="AB18" s="12">
        <f>($D$18*Z18)+(AA18*$D$11)</f>
        <v>0</v>
      </c>
      <c r="AE18" s="10"/>
      <c r="AF18" s="12">
        <f>($D$18*AD18)+(AE18*$D$11)</f>
        <v>0</v>
      </c>
      <c r="AJ18" s="15">
        <f>($D$18*AH18)+(AI18*$D$11)</f>
        <v>0</v>
      </c>
      <c r="AN18" s="15">
        <f>($D$18*AL18)+(AM18*$D$11)</f>
        <v>0</v>
      </c>
      <c r="AR18" s="12">
        <f>(D18*AP18)+(AQ18*$D$10)</f>
        <v>0</v>
      </c>
      <c r="AT18" s="17">
        <f t="shared" si="0"/>
        <v>1</v>
      </c>
      <c r="AU18" s="17">
        <f t="shared" si="0"/>
        <v>97200</v>
      </c>
      <c r="AV18" s="8">
        <f t="shared" si="1"/>
        <v>1550.288</v>
      </c>
    </row>
    <row r="19" spans="2:48" x14ac:dyDescent="0.3">
      <c r="B19" t="s">
        <v>13</v>
      </c>
      <c r="D19">
        <v>26.07</v>
      </c>
      <c r="F19" s="2">
        <v>5</v>
      </c>
      <c r="G19" s="6">
        <v>347700</v>
      </c>
      <c r="H19" s="11">
        <f>($D$19*F19)+(G19*$D$11)</f>
        <v>4003.7280000000001</v>
      </c>
      <c r="J19">
        <v>2</v>
      </c>
      <c r="K19" s="10">
        <v>249100</v>
      </c>
      <c r="L19" s="11">
        <f>($D$19*J19)+(K19*$D$11)</f>
        <v>2827.114</v>
      </c>
      <c r="N19">
        <v>9</v>
      </c>
      <c r="O19" s="10">
        <v>185910</v>
      </c>
      <c r="P19" s="12">
        <f>($D$19*N19)+(O19*$D$11)</f>
        <v>2305.6674000000003</v>
      </c>
      <c r="R19">
        <v>4</v>
      </c>
      <c r="S19" s="10">
        <v>30100</v>
      </c>
      <c r="T19" s="12">
        <f>(D19*R19)+(S19*$D$10)</f>
        <v>449.82799999999997</v>
      </c>
      <c r="V19">
        <v>1</v>
      </c>
      <c r="W19" s="10">
        <v>108500</v>
      </c>
      <c r="X19" s="12">
        <f>(D19*V19)+(W19*$D$10)</f>
        <v>1271.6500000000001</v>
      </c>
      <c r="AB19" s="12">
        <f>($D$19*Z19)+(AA19*$D$11)</f>
        <v>0</v>
      </c>
      <c r="AE19" s="10"/>
      <c r="AF19" s="12">
        <f>($D$19*AD19)+(AE19*$D$11)</f>
        <v>0</v>
      </c>
      <c r="AH19">
        <v>2</v>
      </c>
      <c r="AI19" s="10">
        <v>71800</v>
      </c>
      <c r="AJ19" s="15">
        <f>($D$19*AH19)+(AI19*$D$11)</f>
        <v>851.99200000000008</v>
      </c>
      <c r="AN19" s="15">
        <f>($D$19*AL19)+(AM19*$D$11)</f>
        <v>0</v>
      </c>
      <c r="AP19">
        <v>11</v>
      </c>
      <c r="AQ19">
        <v>118300</v>
      </c>
      <c r="AR19" s="12">
        <f>(D19*AP19)+(AQ19*$D$10)</f>
        <v>1644.854</v>
      </c>
      <c r="AT19" s="17">
        <f t="shared" si="0"/>
        <v>34</v>
      </c>
      <c r="AU19" s="17">
        <f t="shared" si="0"/>
        <v>1111410</v>
      </c>
      <c r="AV19" s="8">
        <f t="shared" si="1"/>
        <v>13354.8334</v>
      </c>
    </row>
    <row r="20" spans="2:48" x14ac:dyDescent="0.3">
      <c r="B20" t="s">
        <v>26</v>
      </c>
      <c r="D20">
        <f>D30*16</f>
        <v>143.84</v>
      </c>
      <c r="F20" s="2"/>
      <c r="G20" s="6"/>
      <c r="H20" s="8"/>
      <c r="L20" s="8"/>
      <c r="N20">
        <v>1</v>
      </c>
      <c r="O20" s="10">
        <v>17000</v>
      </c>
      <c r="P20" s="12">
        <f>($D$20*N20)+(O20*$D$11)</f>
        <v>333.22</v>
      </c>
      <c r="T20" s="12">
        <f>(D20*R20)+(S20*$D$10)</f>
        <v>0</v>
      </c>
      <c r="X20" s="12">
        <f>(D20*V20)+(W20*$D$10)</f>
        <v>0</v>
      </c>
      <c r="AB20" s="12">
        <f>($D$20*Z20)+(AA20*$D$11)</f>
        <v>0</v>
      </c>
      <c r="AE20" s="10"/>
      <c r="AF20" s="12">
        <f>($D$20*AD20)+(AE20*$D$11)</f>
        <v>0</v>
      </c>
      <c r="AJ20" s="15">
        <f>($D$20*AH20)+(AI20*$D$11)</f>
        <v>0</v>
      </c>
      <c r="AN20" s="15">
        <f>($D$20*AL20)+(AM20*$D$11)</f>
        <v>0</v>
      </c>
      <c r="AR20" s="12">
        <f>(D20*AP20)+(AQ20*$D$10)</f>
        <v>0</v>
      </c>
      <c r="AT20" s="17">
        <f t="shared" si="0"/>
        <v>1</v>
      </c>
      <c r="AU20" s="17">
        <f t="shared" si="0"/>
        <v>17000</v>
      </c>
      <c r="AV20" s="8">
        <f t="shared" si="1"/>
        <v>333.22</v>
      </c>
    </row>
    <row r="21" spans="2:48" x14ac:dyDescent="0.3">
      <c r="B21" t="s">
        <v>14</v>
      </c>
      <c r="D21">
        <v>26.07</v>
      </c>
      <c r="F21" s="2">
        <v>4</v>
      </c>
      <c r="G21" s="6">
        <v>485210</v>
      </c>
      <c r="H21" s="8">
        <f>($D$21*F21)+(G21*$D$11)</f>
        <v>5509.5194000000001</v>
      </c>
      <c r="J21">
        <v>1</v>
      </c>
      <c r="K21" s="10">
        <v>10980</v>
      </c>
      <c r="L21" s="8">
        <f>($D$21*J21)+(K21*$D$11)</f>
        <v>148.38720000000001</v>
      </c>
      <c r="N21">
        <v>5</v>
      </c>
      <c r="O21" s="10">
        <v>59900</v>
      </c>
      <c r="P21" s="12">
        <f>($D$21*N21)+(O21*$D$11)</f>
        <v>797.63600000000008</v>
      </c>
      <c r="R21">
        <v>2</v>
      </c>
      <c r="S21" s="10">
        <v>47720</v>
      </c>
      <c r="T21" s="12">
        <f>(D21*R21)+(S21*$D$10)</f>
        <v>599.96559999999999</v>
      </c>
      <c r="V21">
        <v>1</v>
      </c>
      <c r="W21" s="10">
        <v>40</v>
      </c>
      <c r="X21" s="12">
        <f>(D21*V21)+(W21*$D$10)</f>
        <v>26.529199999999999</v>
      </c>
      <c r="Z21">
        <v>2</v>
      </c>
      <c r="AA21" s="10">
        <v>1730</v>
      </c>
      <c r="AB21" s="12">
        <f>($D$21*Z21)+(AA21*$D$11)</f>
        <v>71.412199999999999</v>
      </c>
      <c r="AE21" s="10"/>
      <c r="AF21" s="12">
        <f>($D$21*AD21)+(AE21*$D$11)</f>
        <v>0</v>
      </c>
      <c r="AH21">
        <v>4</v>
      </c>
      <c r="AI21" s="10">
        <v>101600</v>
      </c>
      <c r="AJ21" s="15">
        <f>($D$21*AH21)+(AI21*$D$11)</f>
        <v>1236.104</v>
      </c>
      <c r="AN21" s="15">
        <f>($D$21*AL21)+(AM21*$D$11)</f>
        <v>0</v>
      </c>
      <c r="AP21">
        <v>2</v>
      </c>
      <c r="AQ21">
        <v>62660</v>
      </c>
      <c r="AR21" s="12">
        <f>(D21*AP21)+(AQ21*$D$10)</f>
        <v>771.47680000000003</v>
      </c>
      <c r="AT21" s="17">
        <f t="shared" si="0"/>
        <v>21</v>
      </c>
      <c r="AU21" s="17">
        <f t="shared" si="0"/>
        <v>769840</v>
      </c>
      <c r="AV21" s="8">
        <f t="shared" si="1"/>
        <v>9161.0303999999996</v>
      </c>
    </row>
    <row r="22" spans="2:48" x14ac:dyDescent="0.3">
      <c r="B22" t="s">
        <v>15</v>
      </c>
      <c r="D22">
        <f>D19*68</f>
        <v>1772.76</v>
      </c>
      <c r="F22" s="2">
        <v>1</v>
      </c>
      <c r="G22" s="6">
        <v>55080</v>
      </c>
      <c r="H22" s="8">
        <f>($D$22*F22)+(G22*$D$11)</f>
        <v>2386.3512000000001</v>
      </c>
      <c r="L22" s="8">
        <f>($D$22*J22)+(K22*$D$11)</f>
        <v>0</v>
      </c>
      <c r="P22" s="12">
        <f>($D$22*N22)+(O22*$D$11)</f>
        <v>0</v>
      </c>
      <c r="T22" s="12">
        <f>(D22*R22)+(S22*$D$10)</f>
        <v>0</v>
      </c>
      <c r="X22" s="12">
        <f>(D22*V22)+(W22*$D$10)</f>
        <v>0</v>
      </c>
      <c r="AB22" s="12">
        <f>($D$22*Z22)+(AA22*$D$11)</f>
        <v>0</v>
      </c>
      <c r="AE22" s="10"/>
      <c r="AF22" s="12">
        <f>($D$22*AD22)+(AE22*$D$11)</f>
        <v>0</v>
      </c>
      <c r="AJ22" s="15">
        <f>($D$22*AH22)+(AI22*$D$11)</f>
        <v>0</v>
      </c>
      <c r="AN22" s="15">
        <f>($D$22*AL22)+(AM22*$D$11)</f>
        <v>0</v>
      </c>
      <c r="AR22" s="12">
        <f>(D22*AP22)+(AQ22*$D$10)</f>
        <v>0</v>
      </c>
      <c r="AT22" s="17">
        <f t="shared" si="0"/>
        <v>1</v>
      </c>
      <c r="AU22" s="17">
        <f t="shared" si="0"/>
        <v>55080</v>
      </c>
      <c r="AV22" s="8">
        <f t="shared" si="1"/>
        <v>2386.3512000000001</v>
      </c>
    </row>
    <row r="23" spans="2:48" x14ac:dyDescent="0.3">
      <c r="F23" s="2"/>
      <c r="G23" s="6"/>
      <c r="H23" s="8"/>
      <c r="L23" s="8"/>
      <c r="P23" s="12"/>
      <c r="T23" s="12"/>
      <c r="X23" s="12"/>
      <c r="AB23" s="12"/>
      <c r="AE23" s="10"/>
      <c r="AF23" s="12"/>
      <c r="AJ23" s="15"/>
      <c r="AN23" s="15"/>
      <c r="AR23" s="12"/>
      <c r="AT23" s="17">
        <f t="shared" si="0"/>
        <v>0</v>
      </c>
      <c r="AU23" s="17">
        <f t="shared" si="0"/>
        <v>0</v>
      </c>
      <c r="AV23" s="8">
        <f t="shared" si="1"/>
        <v>0</v>
      </c>
    </row>
    <row r="24" spans="2:48" x14ac:dyDescent="0.3">
      <c r="F24" s="4"/>
      <c r="G24" s="6"/>
      <c r="H24" s="8"/>
      <c r="L24" s="8"/>
      <c r="P24" s="12"/>
      <c r="T24" s="12"/>
      <c r="X24" s="12"/>
      <c r="AB24" s="12"/>
      <c r="AE24" s="10"/>
      <c r="AF24" s="12"/>
      <c r="AJ24" s="15"/>
      <c r="AN24" s="15"/>
      <c r="AR24" s="12"/>
      <c r="AT24" s="17">
        <f t="shared" si="0"/>
        <v>0</v>
      </c>
      <c r="AU24" s="17">
        <f t="shared" si="0"/>
        <v>0</v>
      </c>
      <c r="AV24" s="8">
        <f t="shared" si="1"/>
        <v>0</v>
      </c>
    </row>
    <row r="25" spans="2:48" x14ac:dyDescent="0.3">
      <c r="B25" t="s">
        <v>27</v>
      </c>
      <c r="D25">
        <v>98.89</v>
      </c>
      <c r="F25" s="4"/>
      <c r="G25" s="6"/>
      <c r="H25" s="8"/>
      <c r="L25" s="8"/>
      <c r="N25">
        <v>2</v>
      </c>
      <c r="O25" s="10">
        <v>164400</v>
      </c>
      <c r="P25" s="11">
        <f>($D$25*N25)+(O25*$D$11)</f>
        <v>2029.1960000000001</v>
      </c>
      <c r="R25">
        <v>1</v>
      </c>
      <c r="S25" s="10">
        <v>7200</v>
      </c>
      <c r="T25" s="12">
        <f>(D25*R25)+(S25*$D$10)</f>
        <v>181.54599999999999</v>
      </c>
      <c r="V25">
        <v>1</v>
      </c>
      <c r="W25" s="10">
        <v>45800</v>
      </c>
      <c r="X25" s="12">
        <f>(D25*V25)+(W25*$D$10)</f>
        <v>624.67399999999998</v>
      </c>
      <c r="AB25" s="12">
        <f>($D$25*Z25)+(AA25*$D$11)</f>
        <v>0</v>
      </c>
      <c r="AE25" s="10"/>
      <c r="AF25" s="12">
        <f>($D$25*AD25)+(AE25*$D$11)</f>
        <v>0</v>
      </c>
      <c r="AJ25" s="15">
        <f>($D$25*AH25)+(AI25*$D$11)</f>
        <v>0</v>
      </c>
      <c r="AN25" s="15">
        <f>($D$25*AL25)+(AM25*$D$11)</f>
        <v>0</v>
      </c>
      <c r="AR25" s="12">
        <f>(D25*AP25)+(AQ25*$D$10)</f>
        <v>0</v>
      </c>
      <c r="AT25" s="17">
        <f t="shared" si="0"/>
        <v>4</v>
      </c>
      <c r="AU25" s="17">
        <f t="shared" si="0"/>
        <v>217400</v>
      </c>
      <c r="AV25" s="8">
        <f t="shared" si="1"/>
        <v>2835.4160000000002</v>
      </c>
    </row>
    <row r="26" spans="2:48" x14ac:dyDescent="0.3">
      <c r="B26" t="s">
        <v>16</v>
      </c>
      <c r="D26">
        <v>98.89</v>
      </c>
      <c r="F26" s="2">
        <v>1</v>
      </c>
      <c r="G26" s="6">
        <v>86280</v>
      </c>
      <c r="H26" s="8">
        <f>($D$26*F26)+(G26*$D$11)</f>
        <v>1060.0492000000002</v>
      </c>
      <c r="J26">
        <v>1</v>
      </c>
      <c r="K26" s="10">
        <v>4970</v>
      </c>
      <c r="L26" s="8">
        <f>($D$26*J26)+(K26*$D$11)</f>
        <v>154.25579999999999</v>
      </c>
      <c r="P26" s="12">
        <f>($D$26*N26)+(O26*$D$11)</f>
        <v>0</v>
      </c>
      <c r="R26">
        <v>1</v>
      </c>
      <c r="S26" s="10">
        <v>48210</v>
      </c>
      <c r="T26" s="12">
        <f>(D26*R26)+(S26*$D$10)</f>
        <v>652.34080000000006</v>
      </c>
      <c r="V26">
        <v>1</v>
      </c>
      <c r="X26" s="12">
        <f>(D26*V26)+(W26*$D$10)</f>
        <v>98.89</v>
      </c>
      <c r="Z26">
        <v>1</v>
      </c>
      <c r="AA26" s="10">
        <v>94290</v>
      </c>
      <c r="AB26" s="12">
        <f>($D$26*Z26)+(AA26*$D$11)</f>
        <v>1149.2806</v>
      </c>
      <c r="AE26" s="10"/>
      <c r="AF26" s="12">
        <f>($D$26*AD26)+(AE26*$D$11)</f>
        <v>0</v>
      </c>
      <c r="AJ26" s="15">
        <f>($D$26*AH26)+(AI26*$D$11)</f>
        <v>0</v>
      </c>
      <c r="AN26" s="15">
        <f>($D$26*AL26)+(AM26*$D$11)</f>
        <v>0</v>
      </c>
      <c r="AR26" s="12">
        <f>(D26*AP26)+(AQ26*$D$10)</f>
        <v>0</v>
      </c>
      <c r="AT26" s="17">
        <f t="shared" si="0"/>
        <v>5</v>
      </c>
      <c r="AU26" s="17">
        <f t="shared" si="0"/>
        <v>233750</v>
      </c>
      <c r="AV26" s="8">
        <f t="shared" si="1"/>
        <v>3114.8164000000006</v>
      </c>
    </row>
    <row r="27" spans="2:48" x14ac:dyDescent="0.3">
      <c r="F27" s="4"/>
      <c r="G27" s="6"/>
      <c r="H27" s="8"/>
      <c r="L27" s="8"/>
      <c r="P27" s="12"/>
      <c r="T27" s="12"/>
      <c r="X27" s="12"/>
      <c r="AB27" s="12"/>
      <c r="AE27" s="10"/>
      <c r="AF27" s="12"/>
      <c r="AJ27" s="15"/>
      <c r="AN27" s="15"/>
      <c r="AR27" s="12"/>
      <c r="AT27" s="17">
        <f t="shared" si="0"/>
        <v>0</v>
      </c>
      <c r="AU27" s="17">
        <f t="shared" si="0"/>
        <v>0</v>
      </c>
      <c r="AV27" s="8">
        <f t="shared" si="1"/>
        <v>0</v>
      </c>
    </row>
    <row r="28" spans="2:48" x14ac:dyDescent="0.3">
      <c r="B28" t="s">
        <v>44</v>
      </c>
      <c r="D28">
        <f>D30*6</f>
        <v>53.94</v>
      </c>
      <c r="F28" s="4"/>
      <c r="G28" s="6"/>
      <c r="H28" s="8"/>
      <c r="L28" s="8"/>
      <c r="P28" s="12"/>
      <c r="T28" s="12"/>
      <c r="X28" s="12"/>
      <c r="AB28" s="12"/>
      <c r="AE28" s="10"/>
      <c r="AF28" s="12"/>
      <c r="AH28">
        <v>1</v>
      </c>
      <c r="AI28" s="10">
        <v>2330</v>
      </c>
      <c r="AJ28" s="15">
        <f>($D$28*AH28)+(AI28*$D$11)</f>
        <v>79.896199999999993</v>
      </c>
      <c r="AN28" s="15">
        <f>($D$28*AL28)+(AM28*$D$11)</f>
        <v>0</v>
      </c>
      <c r="AR28" s="12">
        <f t="shared" ref="AR28:AR34" si="2">(D28*AP28)+(AQ28*$D$10)</f>
        <v>0</v>
      </c>
      <c r="AT28" s="17">
        <f t="shared" si="0"/>
        <v>1</v>
      </c>
      <c r="AU28" s="17">
        <f t="shared" si="0"/>
        <v>2330</v>
      </c>
      <c r="AV28" s="8">
        <f t="shared" si="1"/>
        <v>79.896199999999993</v>
      </c>
    </row>
    <row r="29" spans="2:48" x14ac:dyDescent="0.3">
      <c r="B29" t="s">
        <v>36</v>
      </c>
      <c r="D29">
        <f>D30*8</f>
        <v>71.92</v>
      </c>
      <c r="F29" s="4"/>
      <c r="G29" s="6"/>
      <c r="H29" s="8"/>
      <c r="L29" s="8"/>
      <c r="P29" s="12"/>
      <c r="T29" s="12"/>
      <c r="V29">
        <v>2</v>
      </c>
      <c r="W29" s="10">
        <v>153390</v>
      </c>
      <c r="X29" s="12">
        <f t="shared" ref="X29:X34" si="3">(D29*V29)+(W29*$D$10)</f>
        <v>1904.7572</v>
      </c>
      <c r="AB29" s="12">
        <f>($D$29*Z29)+(AA29*$D$11)</f>
        <v>0</v>
      </c>
      <c r="AE29" s="10"/>
      <c r="AF29" s="12">
        <f>($D$29*AD29)+(AE29*$D$11)</f>
        <v>0</v>
      </c>
      <c r="AJ29" s="15">
        <f>($D$29*AH29)+(AI29*$D$11)</f>
        <v>0</v>
      </c>
      <c r="AN29" s="15">
        <f>($D$29*AL29)+(AM29*$D$11)</f>
        <v>0</v>
      </c>
      <c r="AR29" s="12">
        <f t="shared" si="2"/>
        <v>0</v>
      </c>
      <c r="AT29" s="17">
        <f t="shared" si="0"/>
        <v>2</v>
      </c>
      <c r="AU29" s="17">
        <f t="shared" si="0"/>
        <v>153390</v>
      </c>
      <c r="AV29" s="8">
        <f t="shared" si="1"/>
        <v>1904.7572</v>
      </c>
    </row>
    <row r="30" spans="2:48" x14ac:dyDescent="0.3">
      <c r="B30" t="s">
        <v>17</v>
      </c>
      <c r="D30">
        <v>8.99</v>
      </c>
      <c r="F30" s="2">
        <v>3772</v>
      </c>
      <c r="G30" s="6">
        <v>12768230</v>
      </c>
      <c r="H30" s="11">
        <f>($D$30*F30)+(G30*$D$11)</f>
        <v>176148.3622</v>
      </c>
      <c r="J30">
        <v>1908</v>
      </c>
      <c r="K30" s="10">
        <v>7541940</v>
      </c>
      <c r="L30" s="11">
        <f>($D$30*J30)+(K30*$D$11)</f>
        <v>101170.13160000001</v>
      </c>
      <c r="N30">
        <v>1882</v>
      </c>
      <c r="O30" s="10">
        <v>7434600</v>
      </c>
      <c r="P30" s="11">
        <f>($D$30*N30)+(O30*$D$11)</f>
        <v>99740.624000000011</v>
      </c>
      <c r="R30">
        <v>2399</v>
      </c>
      <c r="S30" s="10">
        <v>8515960</v>
      </c>
      <c r="T30" s="11">
        <f>(D30*R30)+(S30*$D$10)</f>
        <v>119330.23080000002</v>
      </c>
      <c r="V30">
        <v>1606</v>
      </c>
      <c r="W30" s="10">
        <v>4597910</v>
      </c>
      <c r="X30" s="12">
        <f t="shared" si="3"/>
        <v>67221.946800000005</v>
      </c>
      <c r="Z30">
        <v>387</v>
      </c>
      <c r="AA30" s="10">
        <v>1429060</v>
      </c>
      <c r="AB30" s="12">
        <f>($D$30*Z30)+(AA30*$D$11)</f>
        <v>19398.858400000001</v>
      </c>
      <c r="AD30">
        <v>635</v>
      </c>
      <c r="AE30" s="10">
        <v>2386500</v>
      </c>
      <c r="AF30" s="12">
        <f>($D$30*AD30)+(AE30*$D$11)</f>
        <v>32294.260000000002</v>
      </c>
      <c r="AH30">
        <v>877</v>
      </c>
      <c r="AI30" s="10">
        <v>3312900</v>
      </c>
      <c r="AJ30" s="15">
        <f>($D$30*AH30)+(AI30*$D$11)</f>
        <v>44789.936000000009</v>
      </c>
      <c r="AL30">
        <v>390</v>
      </c>
      <c r="AM30" s="10">
        <v>1624820</v>
      </c>
      <c r="AN30" s="11">
        <f>($D$30*AL30)+(AM30*$D$11)</f>
        <v>21606.594799999999</v>
      </c>
      <c r="AP30">
        <v>2215</v>
      </c>
      <c r="AQ30">
        <v>6123358</v>
      </c>
      <c r="AR30" s="12">
        <f t="shared" si="2"/>
        <v>90208.999840000004</v>
      </c>
      <c r="AT30" s="17">
        <f t="shared" si="0"/>
        <v>16071</v>
      </c>
      <c r="AU30" s="17">
        <f t="shared" si="0"/>
        <v>55735278</v>
      </c>
      <c r="AV30" s="8">
        <f t="shared" si="1"/>
        <v>771909.94443999999</v>
      </c>
    </row>
    <row r="31" spans="2:48" x14ac:dyDescent="0.3">
      <c r="B31" t="s">
        <v>18</v>
      </c>
      <c r="D31">
        <f>D30*2</f>
        <v>17.98</v>
      </c>
      <c r="F31" s="2">
        <v>39</v>
      </c>
      <c r="G31" s="6">
        <v>213460</v>
      </c>
      <c r="H31" s="8">
        <f>($D$31*F31)+(G31*$D$11)</f>
        <v>3079.1644000000006</v>
      </c>
      <c r="J31">
        <v>10</v>
      </c>
      <c r="K31" s="10">
        <v>60420</v>
      </c>
      <c r="L31" s="8">
        <f>($D$31*J31)+(K31*$D$11)</f>
        <v>852.87879999999996</v>
      </c>
      <c r="N31">
        <v>21</v>
      </c>
      <c r="O31" s="10">
        <v>109530</v>
      </c>
      <c r="P31" s="12">
        <f>($D$31*N31)+(O31*$D$11)</f>
        <v>1597.7442000000001</v>
      </c>
      <c r="R31">
        <v>8</v>
      </c>
      <c r="S31" s="10">
        <v>49160</v>
      </c>
      <c r="T31" s="12">
        <f>(D31*R31)+(S31*$D$10)</f>
        <v>708.19680000000005</v>
      </c>
      <c r="V31">
        <v>21</v>
      </c>
      <c r="W31" s="10">
        <v>141920</v>
      </c>
      <c r="X31" s="12">
        <f t="shared" si="3"/>
        <v>2006.8216</v>
      </c>
      <c r="Z31">
        <v>3</v>
      </c>
      <c r="AA31" s="10">
        <v>20660</v>
      </c>
      <c r="AB31" s="12">
        <f>($D$31*Z31)+(AA31*$D$11)</f>
        <v>284.0924</v>
      </c>
      <c r="AD31">
        <v>15</v>
      </c>
      <c r="AE31" s="10">
        <v>74810</v>
      </c>
      <c r="AF31" s="12">
        <f>($D$31*AD31)+(AE31*$D$11)</f>
        <v>1103.0834</v>
      </c>
      <c r="AH31">
        <v>9</v>
      </c>
      <c r="AI31" s="10">
        <v>44870</v>
      </c>
      <c r="AJ31" s="15">
        <f>($D$31*AH31)+(AI31*$D$11)</f>
        <v>661.67180000000008</v>
      </c>
      <c r="AL31">
        <v>4</v>
      </c>
      <c r="AM31" s="10">
        <v>8860</v>
      </c>
      <c r="AN31" s="15">
        <f>($D$31*AL31)+(AM31*$D$11)</f>
        <v>170.62040000000002</v>
      </c>
      <c r="AP31">
        <v>18</v>
      </c>
      <c r="AQ31">
        <v>87210</v>
      </c>
      <c r="AR31" s="12">
        <f t="shared" si="2"/>
        <v>1324.8108000000002</v>
      </c>
      <c r="AT31" s="17">
        <f t="shared" si="0"/>
        <v>148</v>
      </c>
      <c r="AU31" s="17">
        <f t="shared" si="0"/>
        <v>810900</v>
      </c>
      <c r="AV31" s="8">
        <f t="shared" si="1"/>
        <v>11789.084599999998</v>
      </c>
    </row>
    <row r="32" spans="2:48" x14ac:dyDescent="0.3">
      <c r="B32" t="s">
        <v>19</v>
      </c>
      <c r="D32">
        <f>D30*3</f>
        <v>26.97</v>
      </c>
      <c r="F32" s="2">
        <v>5</v>
      </c>
      <c r="G32" s="6">
        <v>40720</v>
      </c>
      <c r="H32" s="8">
        <f>($D$32*F32)+(G32*$D$11)</f>
        <v>588.47080000000005</v>
      </c>
      <c r="L32" s="8">
        <f>($D$32*J32)+(K32*$D$11)</f>
        <v>0</v>
      </c>
      <c r="N32">
        <v>1</v>
      </c>
      <c r="O32" s="10">
        <v>5470</v>
      </c>
      <c r="P32" s="12">
        <f>($D$32*N32)+(O32*$D$11)</f>
        <v>87.905799999999999</v>
      </c>
      <c r="R32">
        <v>2</v>
      </c>
      <c r="S32" s="10">
        <v>24240</v>
      </c>
      <c r="T32" s="12">
        <f>(D32*R32)+(S32*$D$10)</f>
        <v>332.21520000000004</v>
      </c>
      <c r="V32">
        <v>3</v>
      </c>
      <c r="W32" s="10">
        <v>39340</v>
      </c>
      <c r="X32" s="12">
        <f t="shared" si="3"/>
        <v>532.53319999999997</v>
      </c>
      <c r="AB32" s="12">
        <f>($D$32*Z32)+(AA32*$D$11)</f>
        <v>0</v>
      </c>
      <c r="AD32">
        <v>2</v>
      </c>
      <c r="AE32" s="10">
        <v>3010</v>
      </c>
      <c r="AF32" s="12">
        <f>($D$32*AD32)+(AE32*$D$11)</f>
        <v>87.471400000000003</v>
      </c>
      <c r="AH32">
        <v>1</v>
      </c>
      <c r="AI32" s="10">
        <v>4420</v>
      </c>
      <c r="AJ32" s="15">
        <f>($D$32*AH32)+(AI32*$D$11)</f>
        <v>76.208799999999997</v>
      </c>
      <c r="AL32">
        <v>1</v>
      </c>
      <c r="AM32" s="10">
        <v>7010</v>
      </c>
      <c r="AN32" s="15">
        <f>($D$32*AL32)+(AM32*$D$11)</f>
        <v>105.06140000000001</v>
      </c>
      <c r="AP32">
        <v>2</v>
      </c>
      <c r="AQ32">
        <v>5870</v>
      </c>
      <c r="AR32" s="12">
        <f t="shared" si="2"/>
        <v>121.3276</v>
      </c>
      <c r="AT32" s="17">
        <f t="shared" si="0"/>
        <v>17</v>
      </c>
      <c r="AU32" s="17">
        <f t="shared" si="0"/>
        <v>130080</v>
      </c>
      <c r="AV32" s="8">
        <f t="shared" si="1"/>
        <v>1931.1941999999999</v>
      </c>
    </row>
    <row r="33" spans="2:48" x14ac:dyDescent="0.3">
      <c r="B33" s="1" t="s">
        <v>20</v>
      </c>
      <c r="D33">
        <f>D30*4</f>
        <v>35.96</v>
      </c>
      <c r="F33" s="2">
        <v>1</v>
      </c>
      <c r="G33" s="6">
        <v>2260</v>
      </c>
      <c r="H33" s="8">
        <f>($D$33*F33)+(G33*$D$11)</f>
        <v>61.136400000000002</v>
      </c>
      <c r="L33" s="8">
        <f>($D$33*J33)+(K33*$D$11)</f>
        <v>0</v>
      </c>
      <c r="N33">
        <v>1</v>
      </c>
      <c r="O33" s="10">
        <v>20720</v>
      </c>
      <c r="P33" s="12">
        <f>($D$33*N33)+(O33*$D$11)</f>
        <v>266.7808</v>
      </c>
      <c r="R33">
        <v>2</v>
      </c>
      <c r="S33" s="10">
        <v>28450</v>
      </c>
      <c r="T33" s="12">
        <f>(D33*R33)+(S33*$D$10)</f>
        <v>398.52600000000001</v>
      </c>
      <c r="V33">
        <v>1</v>
      </c>
      <c r="W33" s="10">
        <v>6920</v>
      </c>
      <c r="X33" s="12">
        <f t="shared" si="3"/>
        <v>115.4016</v>
      </c>
      <c r="AB33" s="12">
        <f>($D$33*Z33)+(AA33*$D$11)</f>
        <v>0</v>
      </c>
      <c r="AE33" s="10"/>
      <c r="AF33" s="12">
        <f>($D$33*AD33)+(AE33*$D$11)</f>
        <v>0</v>
      </c>
      <c r="AJ33" s="15">
        <f>($D$33*AH33)+(AI33*$D$11)</f>
        <v>0</v>
      </c>
      <c r="AN33" s="15">
        <f>($D$33*AL33)+(AM33*$D$11)</f>
        <v>0</v>
      </c>
      <c r="AP33">
        <v>1</v>
      </c>
      <c r="AQ33">
        <v>130780</v>
      </c>
      <c r="AR33" s="12">
        <f t="shared" si="2"/>
        <v>1537.3144000000002</v>
      </c>
      <c r="AT33" s="17">
        <f t="shared" si="0"/>
        <v>6</v>
      </c>
      <c r="AU33" s="17">
        <f t="shared" si="0"/>
        <v>189130</v>
      </c>
      <c r="AV33" s="8">
        <f t="shared" si="1"/>
        <v>2379.1592000000001</v>
      </c>
    </row>
    <row r="34" spans="2:48" x14ac:dyDescent="0.3">
      <c r="B34" s="1" t="s">
        <v>37</v>
      </c>
      <c r="D34">
        <f>D30</f>
        <v>8.99</v>
      </c>
      <c r="F34" s="2"/>
      <c r="G34" s="6"/>
      <c r="H34" s="8"/>
      <c r="L34" s="8"/>
      <c r="P34" s="12"/>
      <c r="T34" s="12"/>
      <c r="V34">
        <v>6</v>
      </c>
      <c r="W34" s="10">
        <v>11580</v>
      </c>
      <c r="X34" s="12">
        <f t="shared" si="3"/>
        <v>186.8784</v>
      </c>
      <c r="AB34" s="12">
        <f>($D$34*Z34)+(AA34*$D$11)</f>
        <v>0</v>
      </c>
      <c r="AE34" s="10"/>
      <c r="AF34" s="12">
        <f>($D$34*AD34)+(AE34*$D$11)</f>
        <v>0</v>
      </c>
      <c r="AJ34" s="15">
        <f>($D$34*AH34)+(AI34*$D$11)</f>
        <v>0</v>
      </c>
      <c r="AN34" s="15">
        <f>($D$34*AL34)+(AM34*$D$11)</f>
        <v>0</v>
      </c>
      <c r="AR34" s="12">
        <f t="shared" si="2"/>
        <v>0</v>
      </c>
      <c r="AT34" s="17">
        <f t="shared" si="0"/>
        <v>6</v>
      </c>
      <c r="AU34" s="17">
        <f t="shared" si="0"/>
        <v>11580</v>
      </c>
      <c r="AV34" s="8">
        <f t="shared" si="1"/>
        <v>186.8784</v>
      </c>
    </row>
    <row r="35" spans="2:48" x14ac:dyDescent="0.3">
      <c r="F35" s="4"/>
      <c r="G35" s="7"/>
      <c r="H35" s="8"/>
      <c r="L35" s="8"/>
      <c r="P35" s="12"/>
      <c r="T35" s="12"/>
      <c r="X35" s="12"/>
      <c r="AB35" s="12"/>
      <c r="AE35" s="10"/>
      <c r="AF35" s="12"/>
      <c r="AJ35" s="15"/>
      <c r="AN35" s="15"/>
      <c r="AR35" s="12"/>
      <c r="AT35" s="17"/>
      <c r="AU35" s="17"/>
      <c r="AV35" s="17"/>
    </row>
    <row r="36" spans="2:48" x14ac:dyDescent="0.3">
      <c r="B36" t="s">
        <v>51</v>
      </c>
      <c r="D36">
        <v>125.86</v>
      </c>
      <c r="F36" s="4"/>
      <c r="G36" s="7"/>
      <c r="H36" s="8"/>
      <c r="L36" s="8"/>
      <c r="P36" s="12"/>
      <c r="R36">
        <v>1</v>
      </c>
      <c r="S36" s="10">
        <v>5600</v>
      </c>
      <c r="T36" s="12">
        <f>(D36*R36)+(S36*$D$10)</f>
        <v>190.148</v>
      </c>
      <c r="X36" s="12">
        <f>(D36*V36)+(W36*$D$10)</f>
        <v>0</v>
      </c>
      <c r="AB36" s="12"/>
      <c r="AE36" s="10"/>
      <c r="AF36" s="12"/>
      <c r="AJ36" s="15"/>
      <c r="AN36" s="15"/>
      <c r="AR36" s="12">
        <f>(D36*AP36)+(AQ36*$D$10)</f>
        <v>0</v>
      </c>
      <c r="AT36" s="17">
        <f t="shared" ref="AT36" si="4">F36+J36+N36+R36+V36+Z36+AD36+AH36+AL36+AP36</f>
        <v>1</v>
      </c>
      <c r="AU36" s="17">
        <f t="shared" ref="AU36" si="5">G36+K36+O36+S36+W36+AA36+AE36+AI36+AM36+AQ36</f>
        <v>5600</v>
      </c>
      <c r="AV36" s="17">
        <f t="shared" ref="AV36" si="6">H36+L36+P36+T36+X36+AB36+AF36+AJ36+AN36+AR36</f>
        <v>190.148</v>
      </c>
    </row>
    <row r="37" spans="2:48" x14ac:dyDescent="0.3">
      <c r="B37" t="s">
        <v>21</v>
      </c>
      <c r="D37">
        <v>125.86</v>
      </c>
      <c r="F37" s="2">
        <v>1</v>
      </c>
      <c r="G37" s="6">
        <v>2800</v>
      </c>
      <c r="H37" s="8">
        <f>($D$37*F37)+(G37*$D$11)</f>
        <v>157.05199999999999</v>
      </c>
      <c r="J37">
        <v>1</v>
      </c>
      <c r="K37" s="10">
        <v>129000</v>
      </c>
      <c r="L37" s="8">
        <f>($D$37*J37)+(K37*$D$11)</f>
        <v>1562.92</v>
      </c>
      <c r="P37" s="12">
        <f>($D$37*N37)+(O37*$D$11)</f>
        <v>0</v>
      </c>
      <c r="R37">
        <v>1</v>
      </c>
      <c r="S37" s="10">
        <v>47000</v>
      </c>
      <c r="T37" s="12">
        <f>(D37*R37)+(S37*$D$10)</f>
        <v>665.42000000000007</v>
      </c>
      <c r="X37" s="12">
        <f>(D37*V37)+(W37*$D$10)</f>
        <v>0</v>
      </c>
      <c r="AB37" s="12">
        <f>($D$37*Z37)+(AA37*$D$11)</f>
        <v>0</v>
      </c>
      <c r="AE37" s="10"/>
      <c r="AF37" s="12">
        <f>($D$37*AD37)+(AE37*$D$11)</f>
        <v>0</v>
      </c>
      <c r="AJ37" s="15">
        <f>($D$37*AH37)+(AI37*$D$11)</f>
        <v>0</v>
      </c>
      <c r="AN37" s="15">
        <f>($D$37*AL37)+(AM37*$D$11)</f>
        <v>0</v>
      </c>
      <c r="AP37">
        <v>2</v>
      </c>
      <c r="AQ37">
        <v>683000</v>
      </c>
      <c r="AR37" s="12">
        <f>(D37*AP37)+(AQ37*$D$10)</f>
        <v>8092.56</v>
      </c>
      <c r="AT37" s="17">
        <f t="shared" si="0"/>
        <v>5</v>
      </c>
      <c r="AU37" s="17">
        <f t="shared" si="0"/>
        <v>861800</v>
      </c>
      <c r="AV37" s="8">
        <f t="shared" si="1"/>
        <v>10477.952000000001</v>
      </c>
    </row>
    <row r="38" spans="2:48" x14ac:dyDescent="0.3">
      <c r="B38" t="s">
        <v>22</v>
      </c>
      <c r="D38">
        <v>125.86</v>
      </c>
      <c r="F38" s="2">
        <v>2</v>
      </c>
      <c r="G38" s="6">
        <v>60980</v>
      </c>
      <c r="H38" s="8">
        <f>($D$38*F38)+(G38*$D$11)</f>
        <v>931.0372000000001</v>
      </c>
      <c r="L38" s="8">
        <f>($D$38*J38)+(K38*$D$11)</f>
        <v>0</v>
      </c>
      <c r="P38" s="12">
        <f>($D$38*N38)+(O38*$D$11)</f>
        <v>0</v>
      </c>
      <c r="T38" s="12">
        <f>($D$38*R38)+(S38*$D$11)</f>
        <v>0</v>
      </c>
      <c r="X38" s="12">
        <f>(D38*V38)+(W38*$D$10)</f>
        <v>0</v>
      </c>
      <c r="AB38" s="12">
        <f>($D$38*Z38)+(AA38*$D$11)</f>
        <v>0</v>
      </c>
      <c r="AE38" s="10"/>
      <c r="AF38" s="12">
        <f>($D$38*AD38)+(AE38*$D$11)</f>
        <v>0</v>
      </c>
      <c r="AJ38" s="15">
        <f>($D$38*AH38)+(AI38*$D$11)</f>
        <v>0</v>
      </c>
      <c r="AN38" s="15">
        <f>($D$38*AL38)+(AM38*$D$11)</f>
        <v>0</v>
      </c>
      <c r="AR38" s="12">
        <f>(D38*AP38)+(AQ38*$D$10)</f>
        <v>0</v>
      </c>
      <c r="AT38" s="17">
        <f t="shared" si="0"/>
        <v>2</v>
      </c>
      <c r="AU38" s="17">
        <f t="shared" si="0"/>
        <v>60980</v>
      </c>
      <c r="AV38" s="8">
        <f t="shared" si="1"/>
        <v>931.0372000000001</v>
      </c>
    </row>
    <row r="39" spans="2:48" x14ac:dyDescent="0.3">
      <c r="F39" s="4"/>
      <c r="G39" s="7"/>
      <c r="H39" s="8"/>
      <c r="L39" s="8"/>
      <c r="P39" s="12"/>
      <c r="T39" s="12"/>
      <c r="X39" s="12"/>
      <c r="AB39" s="12"/>
      <c r="AE39" s="10"/>
      <c r="AF39" s="12"/>
      <c r="AJ39" s="15"/>
      <c r="AN39" s="15"/>
      <c r="AR39" s="12"/>
      <c r="AT39" s="17">
        <f t="shared" si="0"/>
        <v>0</v>
      </c>
      <c r="AU39" s="17">
        <f t="shared" si="0"/>
        <v>0</v>
      </c>
      <c r="AV39" s="8">
        <f t="shared" si="1"/>
        <v>0</v>
      </c>
    </row>
    <row r="40" spans="2:48" x14ac:dyDescent="0.3">
      <c r="B40" t="s">
        <v>23</v>
      </c>
      <c r="D40">
        <f>188.79</f>
        <v>188.79</v>
      </c>
      <c r="F40" s="2">
        <v>4</v>
      </c>
      <c r="G40" s="6">
        <v>8900</v>
      </c>
      <c r="H40" s="8">
        <f>($D$40*F40)+(G40*$D$11)</f>
        <v>854.30599999999993</v>
      </c>
      <c r="L40" s="8">
        <f>($D$40*J40)+(K40*$D$11)</f>
        <v>0</v>
      </c>
      <c r="N40">
        <v>1</v>
      </c>
      <c r="P40" s="12">
        <f>($D$40*N40)+(O40*$D$11)</f>
        <v>188.79</v>
      </c>
      <c r="R40">
        <v>1</v>
      </c>
      <c r="S40" s="10">
        <v>80000</v>
      </c>
      <c r="T40" s="12">
        <f>(D40*R40)+(S40*$D$10)</f>
        <v>1107.19</v>
      </c>
      <c r="X40" s="12">
        <f>(D40*V40)+(W40*$D$10)</f>
        <v>0</v>
      </c>
      <c r="AB40" s="12">
        <f>($D$40*Z40)+(AA40*$D$11)</f>
        <v>0</v>
      </c>
      <c r="AE40" s="10"/>
      <c r="AF40" s="12">
        <f>($D$40*AD40)+(AE40*$D$11)</f>
        <v>0</v>
      </c>
      <c r="AJ40" s="15">
        <f>($D$40*AH40)+(AI40*$D$11)</f>
        <v>0</v>
      </c>
      <c r="AN40" s="15">
        <f>($D$40*AL40)+(AM40*$D$11)</f>
        <v>0</v>
      </c>
      <c r="AP40">
        <v>1</v>
      </c>
      <c r="AQ40">
        <v>113000</v>
      </c>
      <c r="AR40" s="12">
        <f>(D40*AP40)+(AQ40*$D$10)</f>
        <v>1486.03</v>
      </c>
      <c r="AT40" s="17">
        <f t="shared" si="0"/>
        <v>7</v>
      </c>
      <c r="AU40" s="17">
        <f t="shared" si="0"/>
        <v>201900</v>
      </c>
      <c r="AV40" s="8">
        <f t="shared" si="1"/>
        <v>3636.3159999999998</v>
      </c>
    </row>
    <row r="41" spans="2:48" x14ac:dyDescent="0.3">
      <c r="B41" t="s">
        <v>38</v>
      </c>
      <c r="D41">
        <f>D34*84</f>
        <v>755.16</v>
      </c>
      <c r="F41" s="2"/>
      <c r="G41" s="6"/>
      <c r="H41" s="8"/>
      <c r="L41" s="8"/>
      <c r="P41" s="12"/>
      <c r="T41" s="12"/>
      <c r="V41">
        <v>1</v>
      </c>
      <c r="W41" s="10">
        <v>44000</v>
      </c>
      <c r="X41" s="12">
        <f>(D41*V41)+(W41*$D$10)</f>
        <v>1260.28</v>
      </c>
      <c r="AB41" s="12">
        <f>($D$41*Z41)+(AA41*$D$11)</f>
        <v>0</v>
      </c>
      <c r="AE41" s="10"/>
      <c r="AF41" s="12">
        <f>($D$41*AD41)+(AE41*$D$11)</f>
        <v>0</v>
      </c>
      <c r="AJ41" s="15">
        <f>($D$41*AH41)+(AI41*$D$11)</f>
        <v>0</v>
      </c>
      <c r="AN41" s="15">
        <f>($D$41*AL41)+(AM41*$D$11)</f>
        <v>0</v>
      </c>
      <c r="AR41" s="12">
        <f>(D41*AP41)+(AQ41*$D$10)</f>
        <v>0</v>
      </c>
      <c r="AT41" s="17">
        <f t="shared" si="0"/>
        <v>1</v>
      </c>
      <c r="AU41" s="17">
        <f t="shared" si="0"/>
        <v>44000</v>
      </c>
      <c r="AV41" s="8">
        <f t="shared" si="1"/>
        <v>1260.28</v>
      </c>
    </row>
    <row r="42" spans="2:48" x14ac:dyDescent="0.3">
      <c r="F42" s="2"/>
      <c r="G42" s="6"/>
      <c r="H42" s="8"/>
      <c r="L42" s="8"/>
      <c r="P42" s="12"/>
      <c r="T42" s="12"/>
      <c r="AE42" s="10"/>
      <c r="AT42" s="17">
        <f t="shared" si="0"/>
        <v>0</v>
      </c>
      <c r="AU42" s="17">
        <f t="shared" si="0"/>
        <v>0</v>
      </c>
      <c r="AV42" s="8">
        <f t="shared" si="1"/>
        <v>0</v>
      </c>
    </row>
    <row r="43" spans="2:48" x14ac:dyDescent="0.3">
      <c r="F43" s="2"/>
      <c r="G43" s="6"/>
      <c r="H43" s="8"/>
      <c r="L43" s="8"/>
      <c r="P43" s="12"/>
      <c r="T43" s="12"/>
      <c r="AE43" s="10"/>
      <c r="AT43" s="17">
        <f t="shared" si="0"/>
        <v>0</v>
      </c>
      <c r="AU43" s="17">
        <f t="shared" si="0"/>
        <v>0</v>
      </c>
      <c r="AV43" s="8">
        <f t="shared" si="1"/>
        <v>0</v>
      </c>
    </row>
    <row r="44" spans="2:48" x14ac:dyDescent="0.3">
      <c r="F44" s="2"/>
      <c r="G44" s="6"/>
      <c r="H44" s="8"/>
      <c r="L44" s="8"/>
      <c r="P44" s="12"/>
      <c r="T44" s="12"/>
      <c r="AE44" s="10"/>
      <c r="AT44" s="17">
        <f t="shared" si="0"/>
        <v>0</v>
      </c>
      <c r="AU44" s="17">
        <f t="shared" si="0"/>
        <v>0</v>
      </c>
      <c r="AV44" s="8">
        <f t="shared" si="1"/>
        <v>0</v>
      </c>
    </row>
    <row r="45" spans="2:48" x14ac:dyDescent="0.3">
      <c r="B45" t="s">
        <v>39</v>
      </c>
      <c r="D45">
        <v>4.5199999999999997E-3</v>
      </c>
      <c r="F45" s="2"/>
      <c r="G45" s="6"/>
      <c r="H45" s="8"/>
      <c r="L45" s="8"/>
      <c r="P45" s="12"/>
      <c r="T45" s="12"/>
      <c r="V45">
        <v>1</v>
      </c>
      <c r="W45" s="10">
        <v>5132000</v>
      </c>
      <c r="X45" s="5">
        <f>W45*D45</f>
        <v>23196.639999999999</v>
      </c>
      <c r="AB45" s="5">
        <f>AA45*H45</f>
        <v>0</v>
      </c>
      <c r="AE45" s="10"/>
      <c r="AF45" s="5">
        <f>AE45*L45</f>
        <v>0</v>
      </c>
      <c r="AJ45" s="16">
        <f>AI45*P45</f>
        <v>0</v>
      </c>
      <c r="AN45" s="16">
        <f>AM45*T45</f>
        <v>0</v>
      </c>
      <c r="AR45" s="5">
        <f>AQ45*X45</f>
        <v>0</v>
      </c>
      <c r="AT45" s="17">
        <f t="shared" si="0"/>
        <v>1</v>
      </c>
      <c r="AU45" s="17">
        <f t="shared" si="0"/>
        <v>5132000</v>
      </c>
      <c r="AV45" s="8">
        <f t="shared" si="1"/>
        <v>23196.639999999999</v>
      </c>
    </row>
    <row r="46" spans="2:48" x14ac:dyDescent="0.3">
      <c r="B46" t="s">
        <v>40</v>
      </c>
      <c r="D46">
        <v>188.79</v>
      </c>
      <c r="F46" s="2"/>
      <c r="G46" s="6"/>
      <c r="H46" s="8"/>
      <c r="L46" s="8"/>
      <c r="P46" s="12"/>
      <c r="T46" s="12"/>
      <c r="V46">
        <v>1</v>
      </c>
      <c r="X46" s="12">
        <f>($D$46*V46)+(W46*$D$11)</f>
        <v>188.79</v>
      </c>
      <c r="AB46" s="12">
        <f>($D$46*Z46)+(AA46*$D$11)</f>
        <v>0</v>
      </c>
      <c r="AE46" s="10"/>
      <c r="AF46" s="12">
        <f>($D$46*AD46)+(AE46*$D$11)</f>
        <v>0</v>
      </c>
      <c r="AJ46" s="15">
        <f>($D$46*AH46)+(AI46*$D$11)</f>
        <v>0</v>
      </c>
      <c r="AN46" s="15">
        <f>($D$46*AL46)+(AM46*$D$11)</f>
        <v>0</v>
      </c>
      <c r="AR46" s="12">
        <f>($D$46*AP46)+(AQ46*$D$11)</f>
        <v>0</v>
      </c>
      <c r="AT46" s="17">
        <f t="shared" si="0"/>
        <v>1</v>
      </c>
      <c r="AU46" s="17">
        <f t="shared" si="0"/>
        <v>0</v>
      </c>
      <c r="AV46" s="8">
        <f t="shared" si="1"/>
        <v>188.79</v>
      </c>
    </row>
    <row r="47" spans="2:48" x14ac:dyDescent="0.3">
      <c r="B47" t="s">
        <v>41</v>
      </c>
      <c r="F47" s="2"/>
      <c r="G47" s="6"/>
      <c r="H47" s="8"/>
      <c r="L47" s="8"/>
      <c r="P47" s="12"/>
      <c r="T47" s="12"/>
      <c r="V47">
        <v>1</v>
      </c>
      <c r="AE47" s="10"/>
      <c r="AT47" s="17">
        <f t="shared" si="0"/>
        <v>1</v>
      </c>
      <c r="AU47" s="17">
        <f t="shared" si="0"/>
        <v>0</v>
      </c>
      <c r="AV47" s="8">
        <f t="shared" si="1"/>
        <v>0</v>
      </c>
    </row>
    <row r="48" spans="2:48" x14ac:dyDescent="0.3">
      <c r="B48" t="s">
        <v>2</v>
      </c>
      <c r="D48" s="43">
        <v>8.7399999999999995E-3</v>
      </c>
      <c r="F48" s="2"/>
      <c r="G48" s="6"/>
      <c r="H48" s="8"/>
      <c r="L48" s="8"/>
      <c r="P48" s="12"/>
      <c r="T48" s="12"/>
      <c r="AE48" s="10"/>
      <c r="AL48">
        <v>1</v>
      </c>
      <c r="AM48" s="10">
        <v>248200</v>
      </c>
      <c r="AN48" s="16">
        <f>AM48*D48</f>
        <v>2169.268</v>
      </c>
      <c r="AT48" s="17">
        <f t="shared" si="0"/>
        <v>1</v>
      </c>
      <c r="AU48" s="17">
        <f t="shared" si="0"/>
        <v>248200</v>
      </c>
      <c r="AV48" s="8">
        <f t="shared" si="1"/>
        <v>2169.268</v>
      </c>
    </row>
    <row r="49" spans="1:48" x14ac:dyDescent="0.3">
      <c r="F49" s="2"/>
      <c r="G49" s="6"/>
      <c r="H49" s="8"/>
      <c r="L49" s="8"/>
      <c r="P49" s="12"/>
      <c r="T49" s="12"/>
      <c r="AE49" s="10"/>
      <c r="AT49" s="17">
        <f t="shared" ref="AT49:AU52" si="7">F49+J49+N49+R49+V49+Z49+AD49+AH49+AL49+AP49</f>
        <v>0</v>
      </c>
      <c r="AU49" s="17">
        <f t="shared" si="7"/>
        <v>0</v>
      </c>
      <c r="AV49" s="8">
        <f t="shared" ref="AV49:AV52" si="8">H49+L49+P49+T49+X49+AB49+AF49+AJ49+AN49+AR49</f>
        <v>0</v>
      </c>
    </row>
    <row r="50" spans="1:48" x14ac:dyDescent="0.3">
      <c r="F50" s="2"/>
      <c r="G50" s="6"/>
      <c r="H50" s="8"/>
      <c r="L50" s="8"/>
      <c r="P50" s="12"/>
      <c r="T50" s="12"/>
      <c r="AT50" s="17">
        <f t="shared" si="7"/>
        <v>0</v>
      </c>
      <c r="AU50" s="17">
        <f t="shared" si="7"/>
        <v>0</v>
      </c>
      <c r="AV50" s="8">
        <f t="shared" si="8"/>
        <v>0</v>
      </c>
    </row>
    <row r="51" spans="1:48" x14ac:dyDescent="0.3">
      <c r="H51" s="8"/>
      <c r="L51" s="8"/>
      <c r="P51" s="12"/>
      <c r="T51" s="12"/>
      <c r="AT51" s="17">
        <f t="shared" si="7"/>
        <v>0</v>
      </c>
      <c r="AU51" s="17">
        <f t="shared" si="7"/>
        <v>0</v>
      </c>
      <c r="AV51" s="8">
        <f t="shared" si="8"/>
        <v>0</v>
      </c>
    </row>
    <row r="52" spans="1:48" x14ac:dyDescent="0.3">
      <c r="B52" t="s">
        <v>24</v>
      </c>
      <c r="H52" s="8"/>
      <c r="J52">
        <v>1</v>
      </c>
      <c r="L52" s="8">
        <v>1000</v>
      </c>
      <c r="P52" s="12"/>
      <c r="T52" s="12"/>
      <c r="AT52" s="17">
        <f t="shared" si="7"/>
        <v>1</v>
      </c>
      <c r="AU52" s="17">
        <f t="shared" si="7"/>
        <v>0</v>
      </c>
      <c r="AV52" s="8">
        <f t="shared" si="8"/>
        <v>1000</v>
      </c>
    </row>
    <row r="53" spans="1:48" x14ac:dyDescent="0.3">
      <c r="H53" s="8"/>
      <c r="L53" s="8"/>
    </row>
    <row r="54" spans="1:48" x14ac:dyDescent="0.3">
      <c r="F54" s="9">
        <f>SUM(F13:F53)</f>
        <v>3847</v>
      </c>
      <c r="G54" s="9">
        <f>SUM(G13:G53)</f>
        <v>14176300</v>
      </c>
      <c r="H54" s="8">
        <f>SUM(H13:H51)</f>
        <v>196134.14200000002</v>
      </c>
      <c r="J54" s="10">
        <f>SUM(J12:J53)</f>
        <v>1924</v>
      </c>
      <c r="K54" s="10">
        <f>SUM(K12:K53)</f>
        <v>7996410</v>
      </c>
      <c r="L54" s="8">
        <f>SUM(L13:L53)</f>
        <v>107715.68740000001</v>
      </c>
      <c r="N54" s="10">
        <f>SUM(N12:N53)</f>
        <v>1948</v>
      </c>
      <c r="O54" s="10">
        <f>SUM(O12:O53)</f>
        <v>8316660</v>
      </c>
      <c r="P54" s="12">
        <f>SUM(P13:P53)</f>
        <v>111672.3124</v>
      </c>
      <c r="R54" s="10">
        <f>SUM(R12:R53)</f>
        <v>2429</v>
      </c>
      <c r="S54" s="10">
        <f>SUM(S12:S53)</f>
        <v>8959350</v>
      </c>
      <c r="T54" s="12">
        <f>SUM(T13:T53)</f>
        <v>125572.88800000004</v>
      </c>
      <c r="V54" s="10">
        <f>SUM(V12:V53)</f>
        <v>1650</v>
      </c>
      <c r="W54" s="10">
        <f>SUM(W12:W53)</f>
        <v>10494630</v>
      </c>
      <c r="X54" s="12">
        <f>SUM(X13:X53)</f>
        <v>101121.4424</v>
      </c>
      <c r="Z54" s="10">
        <f>SUM(Z12:Z53)</f>
        <v>396</v>
      </c>
      <c r="AA54" s="10">
        <f>SUM(AA12:AA53)</f>
        <v>1552890</v>
      </c>
      <c r="AB54" s="12">
        <f>SUM(AB13:AB53)</f>
        <v>21021.064600000002</v>
      </c>
      <c r="AD54" s="10">
        <f>SUM(AD12:AD53)</f>
        <v>653</v>
      </c>
      <c r="AE54" s="10">
        <f>SUM(AE12:AE53)</f>
        <v>2478340</v>
      </c>
      <c r="AF54" s="12">
        <f>SUM(AF13:AF53)</f>
        <v>33658.977600000006</v>
      </c>
      <c r="AH54" s="10">
        <f>SUM(AH12:AH53)</f>
        <v>903</v>
      </c>
      <c r="AI54" s="10">
        <f>SUM(AI12:AI53)</f>
        <v>3575920</v>
      </c>
      <c r="AJ54" s="15">
        <f>SUM(AJ13:AJ53)</f>
        <v>48279.178800000016</v>
      </c>
      <c r="AL54" s="10">
        <f>SUM(AL12:AL53)</f>
        <v>397</v>
      </c>
      <c r="AM54" s="10">
        <f>SUM(AM12:AM53)</f>
        <v>1889480</v>
      </c>
      <c r="AN54" s="15">
        <f>SUM(AN13:AN53)</f>
        <v>24070.707199999997</v>
      </c>
      <c r="AP54" s="10">
        <f>SUM(AP12:AP53)</f>
        <v>2260</v>
      </c>
      <c r="AQ54" s="10">
        <f>SUM(AQ12:AQ53)</f>
        <v>7377718</v>
      </c>
      <c r="AR54" s="15">
        <f>SUM(AR13:AR53)</f>
        <v>105902.73264000002</v>
      </c>
      <c r="AT54" s="17">
        <f>SUM(AT13:AT53)</f>
        <v>16407</v>
      </c>
      <c r="AU54" s="17">
        <f>SUM(AU13:AU53)</f>
        <v>66817698</v>
      </c>
      <c r="AV54" s="17">
        <f>SUM(AV13:AV53)</f>
        <v>875149.13304000022</v>
      </c>
    </row>
    <row r="55" spans="1:48" x14ac:dyDescent="0.3">
      <c r="L55" s="8"/>
      <c r="AT55" s="17">
        <f>F54+J54+N54+R54+V54+Z54+AD54+AH54+AL54+AP54</f>
        <v>16407</v>
      </c>
      <c r="AU55" s="17">
        <f>G54+K54+O54+S54+W54+AA54+AE54+AI54+AM54+AQ54</f>
        <v>66817698</v>
      </c>
      <c r="AV55" s="17">
        <f>H54+L54+P54+T54+X54+AB54+AF54+AJ54+AN54+AR54</f>
        <v>875149.13304000022</v>
      </c>
    </row>
    <row r="58" spans="1:48" x14ac:dyDescent="0.3">
      <c r="A58" t="s">
        <v>8</v>
      </c>
    </row>
    <row r="59" spans="1:48" x14ac:dyDescent="0.3">
      <c r="B59" t="s">
        <v>29</v>
      </c>
      <c r="F59">
        <f>F61-F60</f>
        <v>603</v>
      </c>
      <c r="J59" t="s">
        <v>42</v>
      </c>
      <c r="N59">
        <f>N61-N60</f>
        <v>489</v>
      </c>
      <c r="R59">
        <f>R61-R60</f>
        <v>59</v>
      </c>
      <c r="V59">
        <f>V61-V60</f>
        <v>104</v>
      </c>
      <c r="Z59">
        <f>Z61-Z60</f>
        <v>64</v>
      </c>
      <c r="AH59">
        <f>AH61-AH60</f>
        <v>5</v>
      </c>
      <c r="AM59" s="10">
        <f>AM61-AM60</f>
        <v>222</v>
      </c>
      <c r="AQ59">
        <f>AQ61-AQ60</f>
        <v>732</v>
      </c>
      <c r="AU59">
        <f t="shared" ref="AU59:AU60" si="9">SUM(F59:AT59)</f>
        <v>2278</v>
      </c>
    </row>
    <row r="60" spans="1:48" x14ac:dyDescent="0.3">
      <c r="B60" t="s">
        <v>30</v>
      </c>
      <c r="F60">
        <v>2</v>
      </c>
      <c r="N60">
        <v>11</v>
      </c>
      <c r="R60">
        <v>1</v>
      </c>
      <c r="V60">
        <v>4</v>
      </c>
      <c r="AM60" s="10">
        <v>2</v>
      </c>
      <c r="AQ60">
        <v>2</v>
      </c>
      <c r="AU60">
        <f t="shared" si="9"/>
        <v>22</v>
      </c>
    </row>
    <row r="61" spans="1:48" x14ac:dyDescent="0.3">
      <c r="B61" t="s">
        <v>28</v>
      </c>
      <c r="F61">
        <v>605</v>
      </c>
      <c r="N61">
        <v>500</v>
      </c>
      <c r="R61">
        <v>60</v>
      </c>
      <c r="V61">
        <v>108</v>
      </c>
      <c r="Z61">
        <v>64</v>
      </c>
      <c r="AH61">
        <v>5</v>
      </c>
      <c r="AM61" s="10">
        <v>224</v>
      </c>
      <c r="AQ61">
        <v>734</v>
      </c>
      <c r="AU61">
        <f>SUM(F61:AT61)</f>
        <v>2300</v>
      </c>
    </row>
    <row r="64" spans="1:48" x14ac:dyDescent="0.3">
      <c r="A64" t="s">
        <v>9</v>
      </c>
      <c r="G64">
        <v>119100</v>
      </c>
      <c r="O64" s="10">
        <v>204570</v>
      </c>
      <c r="S64" s="10">
        <v>33070</v>
      </c>
      <c r="AI64" s="10">
        <v>180</v>
      </c>
      <c r="AQ64">
        <v>4490</v>
      </c>
      <c r="AU64">
        <f>SUM(F64:AT64)</f>
        <v>361410</v>
      </c>
    </row>
    <row r="69" spans="1:4" x14ac:dyDescent="0.3">
      <c r="A69" t="s">
        <v>0</v>
      </c>
      <c r="D69">
        <v>4.5199999999999997E-3</v>
      </c>
    </row>
    <row r="70" spans="1:4" x14ac:dyDescent="0.3">
      <c r="C70" t="s">
        <v>1</v>
      </c>
    </row>
    <row r="71" spans="1:4" x14ac:dyDescent="0.3">
      <c r="C71" t="s">
        <v>2</v>
      </c>
    </row>
    <row r="72" spans="1:4" x14ac:dyDescent="0.3">
      <c r="C72" t="s">
        <v>3</v>
      </c>
    </row>
    <row r="73" spans="1:4" x14ac:dyDescent="0.3">
      <c r="C73" t="s">
        <v>4</v>
      </c>
    </row>
  </sheetData>
  <mergeCells count="1">
    <mergeCell ref="F6:AR6"/>
  </mergeCells>
  <pageMargins left="0.7" right="0.7" top="0.75" bottom="0.75" header="0.3" footer="0.3"/>
  <pageSetup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AV73"/>
  <sheetViews>
    <sheetView topLeftCell="A3" zoomScaleNormal="100" workbookViewId="0">
      <pane xSplit="5" ySplit="8" topLeftCell="F11" activePane="bottomRight" state="frozen"/>
      <selection activeCell="A3" sqref="A3"/>
      <selection pane="topRight" activeCell="F3" sqref="F3"/>
      <selection pane="bottomLeft" activeCell="A11" sqref="A11"/>
      <selection pane="bottomRight" activeCell="H14" sqref="H14"/>
    </sheetView>
  </sheetViews>
  <sheetFormatPr defaultRowHeight="15.6" x14ac:dyDescent="0.3"/>
  <cols>
    <col min="1" max="1" width="3.296875" customWidth="1"/>
    <col min="7" max="7" width="15.19921875" bestFit="1" customWidth="1"/>
    <col min="8" max="8" width="12.09765625" style="13" bestFit="1" customWidth="1"/>
    <col min="11" max="11" width="12.8984375" style="10" bestFit="1" customWidth="1"/>
    <col min="12" max="12" width="14.69921875" style="13" bestFit="1" customWidth="1"/>
    <col min="15" max="15" width="12.8984375" style="10" bestFit="1" customWidth="1"/>
    <col min="16" max="16" width="12.3984375" style="13" bestFit="1" customWidth="1"/>
    <col min="19" max="19" width="14" style="10" bestFit="1" customWidth="1"/>
    <col min="20" max="20" width="12.3984375" style="13" bestFit="1" customWidth="1"/>
    <col min="23" max="23" width="13.69921875" style="10" bestFit="1" customWidth="1"/>
    <col min="24" max="24" width="12.09765625" style="13" bestFit="1" customWidth="1"/>
    <col min="27" max="27" width="12.59765625" style="10" bestFit="1" customWidth="1"/>
    <col min="28" max="28" width="11.09765625" style="13" bestFit="1" customWidth="1"/>
    <col min="31" max="31" width="12.59765625" bestFit="1" customWidth="1"/>
    <col min="32" max="32" width="11.09765625" bestFit="1" customWidth="1"/>
    <col min="35" max="35" width="12.59765625" style="10" bestFit="1" customWidth="1"/>
    <col min="36" max="36" width="11.09765625" style="13" bestFit="1" customWidth="1"/>
    <col min="39" max="39" width="12.59765625" style="10" bestFit="1" customWidth="1"/>
    <col min="40" max="40" width="11.09765625" style="13" bestFit="1" customWidth="1"/>
    <col min="43" max="43" width="12.59765625" style="10" bestFit="1" customWidth="1"/>
    <col min="44" max="44" width="11.09765625" style="13" bestFit="1" customWidth="1"/>
    <col min="47" max="47" width="11.09765625" bestFit="1" customWidth="1"/>
    <col min="48" max="48" width="12.09765625" bestFit="1" customWidth="1"/>
  </cols>
  <sheetData>
    <row r="6" spans="1:48" x14ac:dyDescent="0.3">
      <c r="F6" s="88" t="s">
        <v>6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</row>
    <row r="7" spans="1:48" x14ac:dyDescent="0.3">
      <c r="F7">
        <v>1</v>
      </c>
      <c r="J7">
        <v>2</v>
      </c>
      <c r="N7">
        <v>3</v>
      </c>
      <c r="R7">
        <v>4</v>
      </c>
      <c r="V7">
        <v>5</v>
      </c>
      <c r="Z7">
        <v>6</v>
      </c>
      <c r="AD7">
        <v>7</v>
      </c>
      <c r="AH7">
        <v>8</v>
      </c>
      <c r="AL7">
        <v>9</v>
      </c>
      <c r="AP7">
        <v>10</v>
      </c>
    </row>
    <row r="8" spans="1:48" x14ac:dyDescent="0.3">
      <c r="F8" t="s">
        <v>56</v>
      </c>
    </row>
    <row r="9" spans="1:48" x14ac:dyDescent="0.3">
      <c r="A9" t="s">
        <v>7</v>
      </c>
      <c r="F9" t="s">
        <v>47</v>
      </c>
      <c r="J9" t="s">
        <v>48</v>
      </c>
      <c r="N9" t="s">
        <v>49</v>
      </c>
      <c r="R9" s="13" t="s">
        <v>50</v>
      </c>
      <c r="V9" t="s">
        <v>52</v>
      </c>
      <c r="Z9" t="s">
        <v>47</v>
      </c>
      <c r="AD9" t="s">
        <v>48</v>
      </c>
      <c r="AH9" t="s">
        <v>48</v>
      </c>
      <c r="AL9" t="s">
        <v>49</v>
      </c>
      <c r="AP9" t="s">
        <v>53</v>
      </c>
    </row>
    <row r="11" spans="1:48" x14ac:dyDescent="0.3">
      <c r="A11" t="s">
        <v>5</v>
      </c>
      <c r="D11" s="18">
        <v>1.1480000000000001E-2</v>
      </c>
    </row>
    <row r="13" spans="1:48" x14ac:dyDescent="0.3">
      <c r="B13" s="19" t="s">
        <v>10</v>
      </c>
      <c r="D13">
        <v>12.59</v>
      </c>
      <c r="F13" s="2">
        <v>10</v>
      </c>
      <c r="G13" s="2">
        <v>57510</v>
      </c>
      <c r="H13" s="15">
        <f>($D$13*F13)+(G13*$D$11)</f>
        <v>786.11480000000006</v>
      </c>
      <c r="L13" s="15">
        <f>($D$13*J13)+(K13*$D$11)</f>
        <v>0</v>
      </c>
      <c r="N13">
        <v>24</v>
      </c>
      <c r="O13" s="10">
        <v>241530</v>
      </c>
      <c r="P13" s="15">
        <f>($D$13*N13)+(O13*$D$11)</f>
        <v>3074.9243999999999</v>
      </c>
      <c r="R13">
        <v>8</v>
      </c>
      <c r="S13" s="10">
        <v>78480</v>
      </c>
      <c r="T13" s="15">
        <f>($D$13*R13)+(S13*$D$11)</f>
        <v>1001.6704000000001</v>
      </c>
      <c r="V13">
        <v>3</v>
      </c>
      <c r="W13" s="10">
        <v>236280</v>
      </c>
      <c r="X13" s="15">
        <f>($D$13*V13)+(W13*$D$11)</f>
        <v>2750.2644</v>
      </c>
      <c r="Z13">
        <v>3</v>
      </c>
      <c r="AA13" s="10">
        <v>7610</v>
      </c>
      <c r="AB13" s="15">
        <f>($D$13*Z13)+(AA13*$D$11)</f>
        <v>125.1328</v>
      </c>
      <c r="AF13" s="12">
        <f>($D$13*AD13)+(AE13*$D$11)</f>
        <v>0</v>
      </c>
      <c r="AH13">
        <v>7</v>
      </c>
      <c r="AI13" s="10">
        <v>29360</v>
      </c>
      <c r="AJ13" s="15">
        <f>($D$13*AH13)+(AI13*$D$11)</f>
        <v>425.18279999999999</v>
      </c>
      <c r="AL13">
        <v>1</v>
      </c>
      <c r="AM13" s="10">
        <v>180</v>
      </c>
      <c r="AN13" s="15">
        <f>($D$13*AL13)+(AM13*$D$11)</f>
        <v>14.6564</v>
      </c>
      <c r="AP13">
        <v>7</v>
      </c>
      <c r="AQ13" s="10">
        <v>62950</v>
      </c>
      <c r="AR13" s="15">
        <f>($D$13*AP13)+(AQ13*$D$11)</f>
        <v>810.79600000000005</v>
      </c>
      <c r="AT13" s="17">
        <f>F13+J13+N13+R13+V13+Z13+AD13+AH13+AL13+AP13</f>
        <v>63</v>
      </c>
      <c r="AU13" s="17">
        <f>G13+K13+O13+S13+W13+AA13+AE13+AI13+AM13+AQ13</f>
        <v>713900</v>
      </c>
      <c r="AV13" s="8">
        <f>H13+L13+P13+T13+X13+AB13+AF13+AJ13+AN13+AR13</f>
        <v>8988.7420000000002</v>
      </c>
    </row>
    <row r="14" spans="1:48" x14ac:dyDescent="0.3">
      <c r="B14" t="s">
        <v>11</v>
      </c>
      <c r="D14">
        <f>D30*2</f>
        <v>17.98</v>
      </c>
      <c r="F14" s="3">
        <v>1</v>
      </c>
      <c r="G14" s="3">
        <v>440</v>
      </c>
      <c r="H14" s="15">
        <f>($D$14*F14)+(G14*$D$11)</f>
        <v>23.031200000000002</v>
      </c>
      <c r="L14" s="15">
        <f>($D$14*J14)+(K14*$D$11)</f>
        <v>0</v>
      </c>
      <c r="P14" s="15">
        <f>($D$14*N14)+(O14*$D$11)</f>
        <v>0</v>
      </c>
      <c r="T14" s="15">
        <f>($D$14*R14)+(S14*$D$11)</f>
        <v>0</v>
      </c>
      <c r="X14" s="15">
        <f>($D$14*V14)+(W14*$D$11)</f>
        <v>0</v>
      </c>
      <c r="AB14" s="15">
        <f>($D$14*Z14)+(AA14*$D$11)</f>
        <v>0</v>
      </c>
      <c r="AD14">
        <v>1</v>
      </c>
      <c r="AE14" s="10">
        <v>15080</v>
      </c>
      <c r="AF14" s="12">
        <f>($D$14*AD14)+(AE14*$D$11)</f>
        <v>191.0984</v>
      </c>
      <c r="AJ14" s="15">
        <f>($D$14*AH14)+(AI14*$D$11)</f>
        <v>0</v>
      </c>
      <c r="AN14" s="15">
        <f>($D$14*AL14)+(AM14*$D$11)</f>
        <v>0</v>
      </c>
      <c r="AR14" s="15">
        <f>($D$14*AP14)+(AQ14*$D$11)</f>
        <v>0</v>
      </c>
      <c r="AT14" s="17">
        <f t="shared" ref="AT14:AV47" si="0">F14+J14+N14+R14+V14+Z14+AD14+AH14+AL14+AP14</f>
        <v>2</v>
      </c>
      <c r="AU14" s="17">
        <f t="shared" si="0"/>
        <v>15520</v>
      </c>
      <c r="AV14" s="8">
        <f t="shared" si="0"/>
        <v>214.12960000000001</v>
      </c>
    </row>
    <row r="15" spans="1:48" x14ac:dyDescent="0.3">
      <c r="B15" t="s">
        <v>43</v>
      </c>
      <c r="D15">
        <f>D30*4</f>
        <v>35.96</v>
      </c>
      <c r="F15" s="3"/>
      <c r="G15" s="3"/>
      <c r="H15" s="15"/>
      <c r="L15" s="15"/>
      <c r="P15" s="15"/>
      <c r="T15" s="15"/>
      <c r="X15" s="15"/>
      <c r="AB15" s="15"/>
      <c r="AE15" s="10"/>
      <c r="AF15" s="12"/>
      <c r="AH15">
        <v>2</v>
      </c>
      <c r="AI15" s="10">
        <v>2730</v>
      </c>
      <c r="AJ15" s="15">
        <f>($D$15*AH15)+(AI15*$D$11)</f>
        <v>103.2604</v>
      </c>
      <c r="AN15" s="15">
        <f>($D$15*AL15)+(AM15*$D$11)</f>
        <v>0</v>
      </c>
      <c r="AR15" s="15">
        <f>($D$15*AP15)+(AQ15*$D$11)</f>
        <v>0</v>
      </c>
      <c r="AT15" s="17">
        <f t="shared" si="0"/>
        <v>2</v>
      </c>
      <c r="AU15" s="17">
        <f t="shared" si="0"/>
        <v>2730</v>
      </c>
      <c r="AV15" s="8">
        <f t="shared" si="0"/>
        <v>103.2604</v>
      </c>
    </row>
    <row r="16" spans="1:48" x14ac:dyDescent="0.3">
      <c r="B16" t="s">
        <v>12</v>
      </c>
      <c r="D16">
        <f>5*D30</f>
        <v>44.95</v>
      </c>
      <c r="F16" s="2">
        <v>1</v>
      </c>
      <c r="G16" s="2">
        <v>24640</v>
      </c>
      <c r="H16" s="15">
        <f>($D$16*F16)+(G16*$D$11)</f>
        <v>327.81720000000001</v>
      </c>
      <c r="L16" s="15">
        <f>($D$16*J16)+(K16*$D$11)</f>
        <v>0</v>
      </c>
      <c r="P16" s="15">
        <f>($D$16*N16)+(O16*$D$11)</f>
        <v>0</v>
      </c>
      <c r="T16" s="15">
        <f>($D$16*R16)+(S16*$D$11)</f>
        <v>0</v>
      </c>
      <c r="X16" s="15">
        <f>($D$16*V16)+(W16*$D$11)</f>
        <v>0</v>
      </c>
      <c r="AB16" s="15">
        <f>($D$16*Z16)+(AA16*$D$11)</f>
        <v>0</v>
      </c>
      <c r="AE16" s="10"/>
      <c r="AF16" s="12">
        <f>($D$16*AD16)+(AE16*$D$11)</f>
        <v>0</v>
      </c>
      <c r="AJ16" s="15">
        <f>($D$16*AH16)+(AI16*$D$11)</f>
        <v>0</v>
      </c>
      <c r="AN16" s="15">
        <f>($D$16*AL16)+(AM16*$D$11)</f>
        <v>0</v>
      </c>
      <c r="AR16" s="15">
        <f>($D$16*AP16)+(AQ16*$D$11)</f>
        <v>0</v>
      </c>
      <c r="AT16" s="17">
        <f t="shared" si="0"/>
        <v>1</v>
      </c>
      <c r="AU16" s="17">
        <f t="shared" si="0"/>
        <v>24640</v>
      </c>
      <c r="AV16" s="8">
        <f t="shared" si="0"/>
        <v>327.81720000000001</v>
      </c>
    </row>
    <row r="17" spans="2:48" x14ac:dyDescent="0.3">
      <c r="F17" s="4"/>
      <c r="G17" s="4"/>
      <c r="H17" s="15"/>
      <c r="L17" s="15"/>
      <c r="P17" s="15"/>
      <c r="T17" s="15"/>
      <c r="X17" s="15"/>
      <c r="AB17" s="15"/>
      <c r="AE17" s="10"/>
      <c r="AF17" s="12"/>
      <c r="AJ17" s="15"/>
      <c r="AN17" s="15"/>
      <c r="AR17" s="15"/>
      <c r="AT17" s="17">
        <f t="shared" si="0"/>
        <v>0</v>
      </c>
      <c r="AU17" s="17">
        <f t="shared" si="0"/>
        <v>0</v>
      </c>
      <c r="AV17" s="8">
        <f t="shared" si="0"/>
        <v>0</v>
      </c>
    </row>
    <row r="18" spans="2:48" x14ac:dyDescent="0.3">
      <c r="B18" t="s">
        <v>25</v>
      </c>
      <c r="D18">
        <f>D30*52</f>
        <v>467.48</v>
      </c>
      <c r="F18" s="4"/>
      <c r="G18" s="4"/>
      <c r="H18" s="15"/>
      <c r="L18" s="15"/>
      <c r="N18">
        <v>1</v>
      </c>
      <c r="O18" s="10">
        <v>72600</v>
      </c>
      <c r="P18" s="15">
        <f>($D$18*N18)+(O18*$D$11)</f>
        <v>1300.9280000000001</v>
      </c>
      <c r="T18" s="15">
        <f>($D$18*R18)+(S18*$D$11)</f>
        <v>0</v>
      </c>
      <c r="X18" s="15">
        <f>($D$18*V18)+(W18*$D$11)</f>
        <v>0</v>
      </c>
      <c r="AB18" s="15">
        <f>($D$18*Z18)+(AA18*$D$11)</f>
        <v>0</v>
      </c>
      <c r="AE18" s="10"/>
      <c r="AF18" s="12">
        <f>($D$18*AD18)+(AE18*$D$11)</f>
        <v>0</v>
      </c>
      <c r="AJ18" s="15">
        <f>($D$18*AH18)+(AI18*$D$11)</f>
        <v>0</v>
      </c>
      <c r="AN18" s="15">
        <f>($D$18*AL18)+(AM18*$D$11)</f>
        <v>0</v>
      </c>
      <c r="AR18" s="15">
        <f>($D$18*AP18)+(AQ18*$D$11)</f>
        <v>0</v>
      </c>
      <c r="AT18" s="17">
        <f t="shared" si="0"/>
        <v>1</v>
      </c>
      <c r="AU18" s="17">
        <f t="shared" si="0"/>
        <v>72600</v>
      </c>
      <c r="AV18" s="8">
        <f t="shared" si="0"/>
        <v>1300.9280000000001</v>
      </c>
    </row>
    <row r="19" spans="2:48" x14ac:dyDescent="0.3">
      <c r="B19" t="s">
        <v>13</v>
      </c>
      <c r="D19">
        <v>26.07</v>
      </c>
      <c r="F19" s="2">
        <v>5</v>
      </c>
      <c r="G19" s="6">
        <v>361500</v>
      </c>
      <c r="H19" s="15">
        <f>($D$19*F19)+(G19*$D$11)</f>
        <v>4280.3700000000008</v>
      </c>
      <c r="J19">
        <v>2</v>
      </c>
      <c r="K19" s="10">
        <v>215200</v>
      </c>
      <c r="L19" s="15">
        <f>($D$19*J19)+(K19*$D$11)</f>
        <v>2522.636</v>
      </c>
      <c r="N19">
        <v>9</v>
      </c>
      <c r="O19" s="10">
        <v>182900</v>
      </c>
      <c r="P19" s="15">
        <f>($D$19*N19)+(O19*$D$11)</f>
        <v>2334.3220000000001</v>
      </c>
      <c r="R19">
        <v>6</v>
      </c>
      <c r="S19" s="10">
        <v>29200</v>
      </c>
      <c r="T19" s="15">
        <f>($D$19*R19)+(S19*$D$11)</f>
        <v>491.63600000000002</v>
      </c>
      <c r="V19">
        <v>1</v>
      </c>
      <c r="W19" s="10">
        <v>39800</v>
      </c>
      <c r="X19" s="15">
        <f>($D$19*V19)+(W19*$D$11)</f>
        <v>482.97399999999999</v>
      </c>
      <c r="AB19" s="15">
        <f>($D$19*Z19)+(AA19*$D$11)</f>
        <v>0</v>
      </c>
      <c r="AE19" s="10"/>
      <c r="AF19" s="12">
        <f>($D$19*AD19)+(AE19*$D$11)</f>
        <v>0</v>
      </c>
      <c r="AH19">
        <v>2</v>
      </c>
      <c r="AI19" s="10">
        <v>67400</v>
      </c>
      <c r="AJ19" s="15">
        <f>($D$19*AH19)+(AI19*$D$11)</f>
        <v>825.89200000000005</v>
      </c>
      <c r="AN19" s="15">
        <f>($D$19*AL19)+(AM19*$D$11)</f>
        <v>0</v>
      </c>
      <c r="AP19">
        <v>9</v>
      </c>
      <c r="AQ19" s="10">
        <v>166400</v>
      </c>
      <c r="AR19" s="15">
        <f>($D$19*AP19)+(AQ19*$D$11)</f>
        <v>2144.902</v>
      </c>
      <c r="AT19" s="17">
        <f t="shared" si="0"/>
        <v>34</v>
      </c>
      <c r="AU19" s="17">
        <f t="shared" si="0"/>
        <v>1062400</v>
      </c>
      <c r="AV19" s="8">
        <f t="shared" si="0"/>
        <v>13082.732000000002</v>
      </c>
    </row>
    <row r="20" spans="2:48" x14ac:dyDescent="0.3">
      <c r="B20" t="s">
        <v>26</v>
      </c>
      <c r="D20">
        <f>D30*16</f>
        <v>143.84</v>
      </c>
      <c r="F20" s="2"/>
      <c r="G20" s="6"/>
      <c r="H20" s="15"/>
      <c r="L20" s="15"/>
      <c r="N20">
        <v>1</v>
      </c>
      <c r="O20" s="10">
        <v>17300</v>
      </c>
      <c r="P20" s="15">
        <f>($D$20*N20)+(O20*$D$11)</f>
        <v>342.44400000000002</v>
      </c>
      <c r="T20" s="15">
        <f>($D$20*R20)+(S20*$D$11)</f>
        <v>0</v>
      </c>
      <c r="X20" s="15">
        <f>($D$20*V20)+(W20*$D$11)</f>
        <v>0</v>
      </c>
      <c r="AB20" s="15">
        <f>($D$20*Z20)+(AA20*$D$11)</f>
        <v>0</v>
      </c>
      <c r="AE20" s="10"/>
      <c r="AF20" s="12">
        <f>($D$20*AD20)+(AE20*$D$11)</f>
        <v>0</v>
      </c>
      <c r="AJ20" s="15">
        <f>($D$20*AH20)+(AI20*$D$11)</f>
        <v>0</v>
      </c>
      <c r="AN20" s="15">
        <f>($D$20*AL20)+(AM20*$D$11)</f>
        <v>0</v>
      </c>
      <c r="AR20" s="15">
        <f>($D$20*AP20)+(AQ20*$D$11)</f>
        <v>0</v>
      </c>
      <c r="AT20" s="17">
        <f t="shared" si="0"/>
        <v>1</v>
      </c>
      <c r="AU20" s="17">
        <f t="shared" si="0"/>
        <v>17300</v>
      </c>
      <c r="AV20" s="8">
        <f t="shared" si="0"/>
        <v>342.44400000000002</v>
      </c>
    </row>
    <row r="21" spans="2:48" x14ac:dyDescent="0.3">
      <c r="B21" t="s">
        <v>14</v>
      </c>
      <c r="D21">
        <v>26.07</v>
      </c>
      <c r="F21" s="2">
        <v>4</v>
      </c>
      <c r="G21" s="6">
        <v>350980</v>
      </c>
      <c r="H21" s="15">
        <f>($D$21*F21)+(G21*$D$11)</f>
        <v>4133.5304000000006</v>
      </c>
      <c r="J21">
        <v>1</v>
      </c>
      <c r="K21" s="10">
        <v>14340</v>
      </c>
      <c r="L21" s="15">
        <f>($D$21*J21)+(K21*$D$11)</f>
        <v>190.69319999999999</v>
      </c>
      <c r="N21">
        <v>5</v>
      </c>
      <c r="O21" s="10">
        <v>74470</v>
      </c>
      <c r="P21" s="15">
        <f>($D$21*N21)+(O21*$D$11)</f>
        <v>985.26560000000006</v>
      </c>
      <c r="R21">
        <v>2</v>
      </c>
      <c r="S21" s="10">
        <v>58100</v>
      </c>
      <c r="T21" s="15">
        <f>($D$21*R21)+(S21*$D$11)</f>
        <v>719.12800000000004</v>
      </c>
      <c r="V21">
        <v>1</v>
      </c>
      <c r="W21" s="10">
        <v>230</v>
      </c>
      <c r="X21" s="15">
        <f>($D$21*V21)+(W21*$D$11)</f>
        <v>28.7104</v>
      </c>
      <c r="Z21">
        <v>2</v>
      </c>
      <c r="AA21" s="10">
        <v>1560</v>
      </c>
      <c r="AB21" s="15">
        <f>($D$21*Z21)+(AA21*$D$11)</f>
        <v>70.0488</v>
      </c>
      <c r="AE21" s="10"/>
      <c r="AF21" s="12">
        <f>($D$21*AD21)+(AE21*$D$11)</f>
        <v>0</v>
      </c>
      <c r="AH21">
        <v>4</v>
      </c>
      <c r="AI21" s="10">
        <v>89140</v>
      </c>
      <c r="AJ21" s="15">
        <f>($D$21*AH21)+(AI21*$D$11)</f>
        <v>1127.6072000000001</v>
      </c>
      <c r="AN21" s="15">
        <f>($D$21*AL21)+(AM21*$D$11)</f>
        <v>0</v>
      </c>
      <c r="AP21">
        <v>1</v>
      </c>
      <c r="AQ21" s="10">
        <v>67960</v>
      </c>
      <c r="AR21" s="15">
        <f>($D$21*AP21)+(AQ21*$D$11)</f>
        <v>806.25080000000014</v>
      </c>
      <c r="AT21" s="17">
        <f t="shared" si="0"/>
        <v>20</v>
      </c>
      <c r="AU21" s="17">
        <f t="shared" si="0"/>
        <v>656780</v>
      </c>
      <c r="AV21" s="8">
        <f t="shared" si="0"/>
        <v>8061.2343999999994</v>
      </c>
    </row>
    <row r="22" spans="2:48" x14ac:dyDescent="0.3">
      <c r="B22" t="s">
        <v>15</v>
      </c>
      <c r="D22">
        <f>D19*68</f>
        <v>1772.76</v>
      </c>
      <c r="F22" s="2">
        <v>1</v>
      </c>
      <c r="G22" s="6">
        <v>74170</v>
      </c>
      <c r="H22" s="15">
        <f>($D$22*F22)+(G22*$D$11)</f>
        <v>2624.2316000000001</v>
      </c>
      <c r="L22" s="15">
        <f>($D$22*J22)+(K22*$D$11)</f>
        <v>0</v>
      </c>
      <c r="P22" s="15">
        <f>($D$22*N22)+(O22*$D$11)</f>
        <v>0</v>
      </c>
      <c r="T22" s="15">
        <f>($D$22*R22)+(S22*$D$11)</f>
        <v>0</v>
      </c>
      <c r="X22" s="15">
        <f>($D$22*V22)+(W22*$D$11)</f>
        <v>0</v>
      </c>
      <c r="AB22" s="15">
        <f>($D$22*Z22)+(AA22*$D$11)</f>
        <v>0</v>
      </c>
      <c r="AE22" s="10"/>
      <c r="AF22" s="12">
        <f>($D$22*AD22)+(AE22*$D$11)</f>
        <v>0</v>
      </c>
      <c r="AJ22" s="15">
        <f>($D$22*AH22)+(AI22*$D$11)</f>
        <v>0</v>
      </c>
      <c r="AN22" s="15">
        <f>($D$22*AL22)+(AM22*$D$11)</f>
        <v>0</v>
      </c>
      <c r="AR22" s="15">
        <f>($D$22*AP22)+(AQ22*$D$11)</f>
        <v>0</v>
      </c>
      <c r="AT22" s="17">
        <f t="shared" si="0"/>
        <v>1</v>
      </c>
      <c r="AU22" s="17">
        <f t="shared" si="0"/>
        <v>74170</v>
      </c>
      <c r="AV22" s="8">
        <f t="shared" si="0"/>
        <v>2624.2316000000001</v>
      </c>
    </row>
    <row r="23" spans="2:48" x14ac:dyDescent="0.3">
      <c r="F23" s="2"/>
      <c r="G23" s="6"/>
      <c r="H23" s="15"/>
      <c r="L23" s="15"/>
      <c r="P23" s="15"/>
      <c r="T23" s="15"/>
      <c r="X23" s="15"/>
      <c r="AB23" s="15"/>
      <c r="AE23" s="10"/>
      <c r="AF23" s="12"/>
      <c r="AJ23" s="15"/>
      <c r="AN23" s="15"/>
      <c r="AR23" s="15"/>
      <c r="AT23" s="17">
        <f t="shared" si="0"/>
        <v>0</v>
      </c>
      <c r="AU23" s="17">
        <f t="shared" si="0"/>
        <v>0</v>
      </c>
      <c r="AV23" s="8">
        <f t="shared" si="0"/>
        <v>0</v>
      </c>
    </row>
    <row r="24" spans="2:48" x14ac:dyDescent="0.3">
      <c r="F24" s="4"/>
      <c r="G24" s="6"/>
      <c r="H24" s="15"/>
      <c r="L24" s="15"/>
      <c r="P24" s="15"/>
      <c r="T24" s="15"/>
      <c r="X24" s="15"/>
      <c r="AB24" s="15"/>
      <c r="AE24" s="10"/>
      <c r="AF24" s="12"/>
      <c r="AJ24" s="15"/>
      <c r="AN24" s="15"/>
      <c r="AR24" s="15"/>
      <c r="AT24" s="17">
        <f t="shared" si="0"/>
        <v>0</v>
      </c>
      <c r="AU24" s="17">
        <f t="shared" si="0"/>
        <v>0</v>
      </c>
      <c r="AV24" s="8">
        <f t="shared" si="0"/>
        <v>0</v>
      </c>
    </row>
    <row r="25" spans="2:48" x14ac:dyDescent="0.3">
      <c r="B25" t="s">
        <v>27</v>
      </c>
      <c r="D25">
        <v>98.89</v>
      </c>
      <c r="F25" s="4"/>
      <c r="G25" s="6"/>
      <c r="H25" s="15"/>
      <c r="L25" s="15"/>
      <c r="N25">
        <v>2</v>
      </c>
      <c r="O25" s="10">
        <v>196200</v>
      </c>
      <c r="P25" s="15">
        <f>($D$25*N25)+(O25*$D$11)</f>
        <v>2450.1560000000004</v>
      </c>
      <c r="R25">
        <v>1</v>
      </c>
      <c r="S25" s="10">
        <v>5200</v>
      </c>
      <c r="T25" s="15">
        <f>($D$25*R25)+(S25*$D$11)</f>
        <v>158.58600000000001</v>
      </c>
      <c r="V25">
        <v>1</v>
      </c>
      <c r="W25" s="10">
        <v>23500</v>
      </c>
      <c r="X25" s="15">
        <f>($D$25*V25)+(W25*$D$11)</f>
        <v>368.67</v>
      </c>
      <c r="AB25" s="15">
        <f>($D$25*Z25)+(AA25*$D$11)</f>
        <v>0</v>
      </c>
      <c r="AE25" s="10"/>
      <c r="AF25" s="12">
        <f>($D$25*AD25)+(AE25*$D$11)</f>
        <v>0</v>
      </c>
      <c r="AJ25" s="15">
        <f>($D$25*AH25)+(AI25*$D$11)</f>
        <v>0</v>
      </c>
      <c r="AN25" s="15">
        <f>($D$25*AL25)+(AM25*$D$11)</f>
        <v>0</v>
      </c>
      <c r="AR25" s="15">
        <f>($D$25*AP25)+(AQ25*$D$11)</f>
        <v>0</v>
      </c>
      <c r="AT25" s="17">
        <f t="shared" si="0"/>
        <v>4</v>
      </c>
      <c r="AU25" s="17">
        <f t="shared" si="0"/>
        <v>224900</v>
      </c>
      <c r="AV25" s="8">
        <f t="shared" si="0"/>
        <v>2977.4120000000003</v>
      </c>
    </row>
    <row r="26" spans="2:48" x14ac:dyDescent="0.3">
      <c r="B26" t="s">
        <v>16</v>
      </c>
      <c r="D26">
        <v>98.89</v>
      </c>
      <c r="F26" s="2">
        <v>1</v>
      </c>
      <c r="G26" s="6">
        <v>125460</v>
      </c>
      <c r="H26" s="15">
        <f>($D$26*F26)+(G26*$D$11)</f>
        <v>1539.1708000000001</v>
      </c>
      <c r="J26">
        <v>1</v>
      </c>
      <c r="K26" s="10">
        <v>7820</v>
      </c>
      <c r="L26" s="15">
        <f>($D$26*J26)+(K26*$D$11)</f>
        <v>188.6636</v>
      </c>
      <c r="P26" s="15">
        <f>($D$26*N26)+(O26*$D$11)</f>
        <v>0</v>
      </c>
      <c r="R26">
        <v>1</v>
      </c>
      <c r="S26" s="10">
        <v>62200</v>
      </c>
      <c r="T26" s="15">
        <f>($D$26*R26)+(S26*$D$11)</f>
        <v>812.94600000000003</v>
      </c>
      <c r="V26">
        <v>1</v>
      </c>
      <c r="X26" s="15">
        <f>($D$26*V26)+(W26*$D$11)</f>
        <v>98.89</v>
      </c>
      <c r="Z26">
        <v>1</v>
      </c>
      <c r="AA26" s="10">
        <v>140830</v>
      </c>
      <c r="AB26" s="15">
        <f>($D$26*Z26)+(AA26*$D$11)</f>
        <v>1715.6184000000003</v>
      </c>
      <c r="AE26" s="10"/>
      <c r="AF26" s="12">
        <f>($D$26*AD26)+(AE26*$D$11)</f>
        <v>0</v>
      </c>
      <c r="AJ26" s="15">
        <f>($D$26*AH26)+(AI26*$D$11)</f>
        <v>0</v>
      </c>
      <c r="AN26" s="15">
        <f>($D$26*AL26)+(AM26*$D$11)</f>
        <v>0</v>
      </c>
      <c r="AR26" s="15">
        <f>($D$26*AP26)+(AQ26*$D$11)</f>
        <v>0</v>
      </c>
      <c r="AT26" s="17">
        <f t="shared" si="0"/>
        <v>5</v>
      </c>
      <c r="AU26" s="17">
        <f t="shared" si="0"/>
        <v>336310</v>
      </c>
      <c r="AV26" s="8">
        <f t="shared" si="0"/>
        <v>4355.2888000000003</v>
      </c>
    </row>
    <row r="27" spans="2:48" x14ac:dyDescent="0.3">
      <c r="F27" s="4"/>
      <c r="G27" s="6"/>
      <c r="H27" s="15"/>
      <c r="L27" s="15"/>
      <c r="P27" s="15"/>
      <c r="T27" s="15"/>
      <c r="X27" s="15"/>
      <c r="AB27" s="15"/>
      <c r="AE27" s="10"/>
      <c r="AF27" s="12"/>
      <c r="AJ27" s="15"/>
      <c r="AN27" s="15"/>
      <c r="AR27" s="15"/>
      <c r="AT27" s="17">
        <f t="shared" si="0"/>
        <v>0</v>
      </c>
      <c r="AU27" s="17">
        <f t="shared" si="0"/>
        <v>0</v>
      </c>
      <c r="AV27" s="8">
        <f t="shared" si="0"/>
        <v>0</v>
      </c>
    </row>
    <row r="28" spans="2:48" x14ac:dyDescent="0.3">
      <c r="B28" t="s">
        <v>44</v>
      </c>
      <c r="D28">
        <f>D30*6</f>
        <v>53.94</v>
      </c>
      <c r="F28" s="4"/>
      <c r="G28" s="6"/>
      <c r="H28" s="15"/>
      <c r="L28" s="15"/>
      <c r="P28" s="15"/>
      <c r="T28" s="15"/>
      <c r="X28" s="15"/>
      <c r="AB28" s="15"/>
      <c r="AE28" s="10"/>
      <c r="AF28" s="12"/>
      <c r="AH28">
        <v>1</v>
      </c>
      <c r="AI28" s="10">
        <v>5870</v>
      </c>
      <c r="AJ28" s="15">
        <f>($D$28*AH28)+(AI28*$D$11)</f>
        <v>121.3276</v>
      </c>
      <c r="AN28" s="15">
        <f>($D$28*AL28)+(AM28*$D$11)</f>
        <v>0</v>
      </c>
      <c r="AR28" s="15">
        <f>($D$28*AP28)+(AQ28*$D$11)</f>
        <v>0</v>
      </c>
      <c r="AT28" s="17">
        <f t="shared" si="0"/>
        <v>1</v>
      </c>
      <c r="AU28" s="17">
        <f t="shared" si="0"/>
        <v>5870</v>
      </c>
      <c r="AV28" s="8">
        <f t="shared" si="0"/>
        <v>121.3276</v>
      </c>
    </row>
    <row r="29" spans="2:48" x14ac:dyDescent="0.3">
      <c r="B29" t="s">
        <v>36</v>
      </c>
      <c r="D29">
        <f>D30*8</f>
        <v>71.92</v>
      </c>
      <c r="F29" s="4"/>
      <c r="G29" s="6"/>
      <c r="H29" s="15"/>
      <c r="L29" s="15"/>
      <c r="P29" s="15"/>
      <c r="T29" s="15"/>
      <c r="V29">
        <v>2</v>
      </c>
      <c r="W29" s="10">
        <v>157790</v>
      </c>
      <c r="X29" s="15">
        <f>($D$29*V29)+(W29*$D$11)</f>
        <v>1955.2692</v>
      </c>
      <c r="AB29" s="15">
        <f>($D$29*Z29)+(AA29*$D$11)</f>
        <v>0</v>
      </c>
      <c r="AE29" s="10"/>
      <c r="AF29" s="12">
        <f>($D$29*AD29)+(AE29*$D$11)</f>
        <v>0</v>
      </c>
      <c r="AJ29" s="15">
        <f>($D$29*AH29)+(AI29*$D$11)</f>
        <v>0</v>
      </c>
      <c r="AN29" s="15">
        <f>($D$29*AL29)+(AM29*$D$11)</f>
        <v>0</v>
      </c>
      <c r="AR29" s="15">
        <f>($D$29*AP29)+(AQ29*$D$11)</f>
        <v>0</v>
      </c>
      <c r="AT29" s="17">
        <f t="shared" si="0"/>
        <v>2</v>
      </c>
      <c r="AU29" s="17">
        <f t="shared" si="0"/>
        <v>157790</v>
      </c>
      <c r="AV29" s="8">
        <f t="shared" si="0"/>
        <v>1955.2692</v>
      </c>
    </row>
    <row r="30" spans="2:48" x14ac:dyDescent="0.3">
      <c r="B30" t="s">
        <v>17</v>
      </c>
      <c r="D30">
        <v>8.99</v>
      </c>
      <c r="F30" s="2">
        <v>3775</v>
      </c>
      <c r="G30" s="6">
        <v>11656140</v>
      </c>
      <c r="H30" s="15">
        <f>($D$30*F30)+(G30*$D$11)</f>
        <v>167749.7372</v>
      </c>
      <c r="J30">
        <v>1919</v>
      </c>
      <c r="K30" s="10">
        <v>5801470</v>
      </c>
      <c r="L30" s="15">
        <f>($D$30*J30)+(K30*$D$11)</f>
        <v>83852.685599999997</v>
      </c>
      <c r="N30">
        <v>1900</v>
      </c>
      <c r="O30" s="10">
        <v>6054010</v>
      </c>
      <c r="P30" s="15">
        <f>($D$30*N30)+(O30*$D$11)</f>
        <v>86581.034800000009</v>
      </c>
      <c r="R30">
        <v>2439</v>
      </c>
      <c r="S30" s="10">
        <v>6921090</v>
      </c>
      <c r="T30" s="15">
        <f>($D$30*R30)+(S30*$D$11)</f>
        <v>101380.72320000001</v>
      </c>
      <c r="V30">
        <v>1614</v>
      </c>
      <c r="W30" s="10">
        <v>4471190</v>
      </c>
      <c r="X30" s="15">
        <f>($D$30*V30)+(W30*$D$11)</f>
        <v>65839.121199999994</v>
      </c>
      <c r="Z30">
        <v>387</v>
      </c>
      <c r="AA30" s="10">
        <v>1285970</v>
      </c>
      <c r="AB30" s="15">
        <f>($D$30*Z30)+(AA30*$D$11)</f>
        <v>18242.065600000002</v>
      </c>
      <c r="AD30">
        <v>639</v>
      </c>
      <c r="AE30" s="10">
        <v>2140260</v>
      </c>
      <c r="AF30" s="12">
        <f>($D$30*AD30)+(AE30*$D$11)</f>
        <v>30314.794800000003</v>
      </c>
      <c r="AH30">
        <v>865</v>
      </c>
      <c r="AI30" s="10">
        <v>2643220</v>
      </c>
      <c r="AJ30" s="15">
        <f>($D$30*AH30)+(AI30*$D$11)</f>
        <v>38120.515599999999</v>
      </c>
      <c r="AL30">
        <v>390</v>
      </c>
      <c r="AM30" s="10">
        <v>1221650</v>
      </c>
      <c r="AN30" s="15">
        <f>($D$30*AL30)+(AM30*$D$11)</f>
        <v>17530.642</v>
      </c>
      <c r="AP30">
        <v>2207</v>
      </c>
      <c r="AQ30" s="10">
        <v>6012847</v>
      </c>
      <c r="AR30" s="15">
        <f>($D$30*AP30)+(AQ30*$D$11)</f>
        <v>88868.413560000015</v>
      </c>
      <c r="AT30" s="17">
        <f t="shared" si="0"/>
        <v>16135</v>
      </c>
      <c r="AU30" s="17">
        <f t="shared" si="0"/>
        <v>48207847</v>
      </c>
      <c r="AV30" s="8">
        <f t="shared" si="0"/>
        <v>698479.73356000008</v>
      </c>
    </row>
    <row r="31" spans="2:48" x14ac:dyDescent="0.3">
      <c r="B31" t="s">
        <v>18</v>
      </c>
      <c r="D31">
        <f>D30*2</f>
        <v>17.98</v>
      </c>
      <c r="F31" s="2">
        <v>40</v>
      </c>
      <c r="G31" s="6">
        <v>189070</v>
      </c>
      <c r="H31" s="15">
        <f>($D$31*F31)+(G31*$D$11)</f>
        <v>2889.7236000000003</v>
      </c>
      <c r="J31">
        <v>10</v>
      </c>
      <c r="K31" s="10">
        <v>53400</v>
      </c>
      <c r="L31" s="15">
        <f>($D$31*J31)+(K31*$D$11)</f>
        <v>792.83200000000011</v>
      </c>
      <c r="N31">
        <v>23</v>
      </c>
      <c r="O31" s="10">
        <v>99400</v>
      </c>
      <c r="P31" s="15">
        <f>($D$31*N31)+(O31*$D$11)</f>
        <v>1554.652</v>
      </c>
      <c r="R31">
        <v>8</v>
      </c>
      <c r="S31" s="10">
        <v>37210</v>
      </c>
      <c r="T31" s="15">
        <f>($D$31*R31)+(S31*$D$11)</f>
        <v>571.01080000000002</v>
      </c>
      <c r="V31">
        <v>21</v>
      </c>
      <c r="W31" s="10">
        <v>93680</v>
      </c>
      <c r="X31" s="15">
        <f>($D$31*V31)+(W31*$D$11)</f>
        <v>1453.0264</v>
      </c>
      <c r="Z31">
        <v>3</v>
      </c>
      <c r="AA31" s="10">
        <v>34300</v>
      </c>
      <c r="AB31" s="15">
        <f>($D$31*Z31)+(AA31*$D$11)</f>
        <v>447.70400000000001</v>
      </c>
      <c r="AD31">
        <v>15</v>
      </c>
      <c r="AE31" s="10">
        <v>76900</v>
      </c>
      <c r="AF31" s="12">
        <f>($D$31*AD31)+(AE31*$D$11)</f>
        <v>1152.5119999999999</v>
      </c>
      <c r="AH31">
        <v>10</v>
      </c>
      <c r="AI31" s="10">
        <v>45900</v>
      </c>
      <c r="AJ31" s="15">
        <f>($D$31*AH31)+(AI31*$D$11)</f>
        <v>706.73199999999997</v>
      </c>
      <c r="AL31">
        <v>4</v>
      </c>
      <c r="AM31" s="10">
        <v>9860</v>
      </c>
      <c r="AN31" s="15">
        <f>($D$31*AL31)+(AM31*$D$11)</f>
        <v>185.11279999999999</v>
      </c>
      <c r="AP31">
        <v>18</v>
      </c>
      <c r="AQ31" s="10">
        <v>91760</v>
      </c>
      <c r="AR31" s="15">
        <f>($D$31*AP31)+(AQ31*$D$11)</f>
        <v>1377.0448000000001</v>
      </c>
      <c r="AT31" s="17">
        <f t="shared" si="0"/>
        <v>152</v>
      </c>
      <c r="AU31" s="17">
        <f t="shared" si="0"/>
        <v>731480</v>
      </c>
      <c r="AV31" s="8">
        <f t="shared" si="0"/>
        <v>11130.350400000001</v>
      </c>
    </row>
    <row r="32" spans="2:48" x14ac:dyDescent="0.3">
      <c r="B32" t="s">
        <v>19</v>
      </c>
      <c r="D32">
        <f>D30*3</f>
        <v>26.97</v>
      </c>
      <c r="F32" s="2">
        <v>5</v>
      </c>
      <c r="G32" s="6">
        <v>35830</v>
      </c>
      <c r="H32" s="15">
        <f>($D$32*F32)+(G32*$D$11)</f>
        <v>546.17840000000001</v>
      </c>
      <c r="L32" s="15">
        <f>($D$32*J32)+(K32*$D$11)</f>
        <v>0</v>
      </c>
      <c r="N32">
        <v>1</v>
      </c>
      <c r="O32" s="10">
        <v>7970</v>
      </c>
      <c r="P32" s="15">
        <f>($D$32*N32)+(O32*$D$11)</f>
        <v>118.46560000000001</v>
      </c>
      <c r="R32">
        <v>2</v>
      </c>
      <c r="S32" s="10">
        <v>18900</v>
      </c>
      <c r="T32" s="15">
        <f>($D$32*R32)+(S32*$D$11)</f>
        <v>270.91200000000003</v>
      </c>
      <c r="V32">
        <v>3</v>
      </c>
      <c r="W32" s="10">
        <v>29090</v>
      </c>
      <c r="X32" s="15">
        <f>($D$32*V32)+(W32*$D$11)</f>
        <v>414.86320000000001</v>
      </c>
      <c r="AB32" s="15">
        <f>($D$32*Z32)+(AA32*$D$11)</f>
        <v>0</v>
      </c>
      <c r="AD32">
        <v>2</v>
      </c>
      <c r="AE32" s="10">
        <v>5330</v>
      </c>
      <c r="AF32" s="12">
        <f>($D$32*AD32)+(AE32*$D$11)</f>
        <v>115.1284</v>
      </c>
      <c r="AH32">
        <v>1</v>
      </c>
      <c r="AI32" s="10">
        <v>4150</v>
      </c>
      <c r="AJ32" s="15">
        <f>($D$32*AH32)+(AI32*$D$11)</f>
        <v>74.611999999999995</v>
      </c>
      <c r="AL32">
        <v>1</v>
      </c>
      <c r="AM32" s="10">
        <v>4730</v>
      </c>
      <c r="AN32" s="15">
        <f>($D$32*AL32)+(AM32*$D$11)</f>
        <v>81.270399999999995</v>
      </c>
      <c r="AP32">
        <v>2</v>
      </c>
      <c r="AQ32" s="10">
        <v>8070</v>
      </c>
      <c r="AR32" s="15">
        <f>($D$32*AP32)+(AQ32*$D$11)</f>
        <v>146.58359999999999</v>
      </c>
      <c r="AT32" s="17">
        <f t="shared" si="0"/>
        <v>17</v>
      </c>
      <c r="AU32" s="17">
        <f t="shared" si="0"/>
        <v>114070</v>
      </c>
      <c r="AV32" s="8">
        <f t="shared" si="0"/>
        <v>1768.0136000000002</v>
      </c>
    </row>
    <row r="33" spans="2:48" x14ac:dyDescent="0.3">
      <c r="B33" s="1" t="s">
        <v>20</v>
      </c>
      <c r="D33">
        <f>D30*4</f>
        <v>35.96</v>
      </c>
      <c r="F33" s="2">
        <v>1</v>
      </c>
      <c r="G33" s="6">
        <v>2760</v>
      </c>
      <c r="H33" s="15">
        <f>($D$33*F33)+(G33*$D$11)</f>
        <v>67.644800000000004</v>
      </c>
      <c r="L33" s="15">
        <f>($D$33*J33)+(K33*$D$11)</f>
        <v>0</v>
      </c>
      <c r="N33">
        <v>1</v>
      </c>
      <c r="O33" s="10">
        <v>24800</v>
      </c>
      <c r="P33" s="15">
        <f>($D$33*N33)+(O33*$D$11)</f>
        <v>320.66399999999999</v>
      </c>
      <c r="R33">
        <v>2</v>
      </c>
      <c r="S33" s="10">
        <v>21700</v>
      </c>
      <c r="T33" s="15">
        <f>($D$33*R33)+(S33*$D$11)</f>
        <v>321.036</v>
      </c>
      <c r="V33">
        <v>1</v>
      </c>
      <c r="W33" s="10">
        <v>4760</v>
      </c>
      <c r="X33" s="15">
        <f>($D$33*V33)+(W33*$D$11)</f>
        <v>90.604800000000012</v>
      </c>
      <c r="AB33" s="15">
        <f>($D$33*Z33)+(AA33*$D$11)</f>
        <v>0</v>
      </c>
      <c r="AE33" s="10"/>
      <c r="AF33" s="12">
        <f>($D$33*AD33)+(AE33*$D$11)</f>
        <v>0</v>
      </c>
      <c r="AJ33" s="15">
        <f>($D$33*AH33)+(AI33*$D$11)</f>
        <v>0</v>
      </c>
      <c r="AN33" s="15">
        <f>($D$33*AL33)+(AM33*$D$11)</f>
        <v>0</v>
      </c>
      <c r="AP33">
        <v>1</v>
      </c>
      <c r="AQ33" s="10">
        <v>134920</v>
      </c>
      <c r="AR33" s="15">
        <f>($D$33*AP33)+(AQ33*$D$11)</f>
        <v>1584.8416000000002</v>
      </c>
      <c r="AT33" s="17">
        <f t="shared" si="0"/>
        <v>6</v>
      </c>
      <c r="AU33" s="17">
        <f t="shared" si="0"/>
        <v>188940</v>
      </c>
      <c r="AV33" s="8">
        <f t="shared" si="0"/>
        <v>2384.7912000000006</v>
      </c>
    </row>
    <row r="34" spans="2:48" x14ac:dyDescent="0.3">
      <c r="B34" s="14" t="s">
        <v>37</v>
      </c>
      <c r="D34">
        <f>D30</f>
        <v>8.99</v>
      </c>
      <c r="F34" s="2"/>
      <c r="G34" s="6"/>
      <c r="H34" s="15"/>
      <c r="L34" s="15"/>
      <c r="P34" s="15"/>
      <c r="T34" s="15"/>
      <c r="V34">
        <v>6</v>
      </c>
      <c r="W34" s="10">
        <v>11420</v>
      </c>
      <c r="X34" s="15">
        <f>($D$34*V34)+(W34*$D$11)</f>
        <v>185.04160000000002</v>
      </c>
      <c r="AB34" s="15">
        <f>($D$34*Z34)+(AA34*$D$11)</f>
        <v>0</v>
      </c>
      <c r="AE34" s="10"/>
      <c r="AF34" s="12">
        <f>($D$34*AD34)+(AE34*$D$11)</f>
        <v>0</v>
      </c>
      <c r="AJ34" s="15">
        <f>($D$34*AH34)+(AI34*$D$11)</f>
        <v>0</v>
      </c>
      <c r="AN34" s="15">
        <f>($D$34*AL34)+(AM34*$D$11)</f>
        <v>0</v>
      </c>
      <c r="AR34" s="15">
        <f>($D$34*AP34)+(AQ34*$D$11)</f>
        <v>0</v>
      </c>
      <c r="AT34" s="17">
        <f t="shared" si="0"/>
        <v>6</v>
      </c>
      <c r="AU34" s="17">
        <f t="shared" si="0"/>
        <v>11420</v>
      </c>
      <c r="AV34" s="8">
        <f t="shared" si="0"/>
        <v>185.04160000000002</v>
      </c>
    </row>
    <row r="35" spans="2:48" x14ac:dyDescent="0.3">
      <c r="F35" s="4"/>
      <c r="G35" s="7"/>
      <c r="H35" s="15"/>
      <c r="L35" s="15"/>
      <c r="P35" s="15"/>
      <c r="T35" s="15"/>
      <c r="X35" s="15"/>
      <c r="AB35" s="15"/>
      <c r="AE35" s="10"/>
      <c r="AF35" s="12"/>
      <c r="AJ35" s="15"/>
      <c r="AN35" s="15"/>
      <c r="AR35" s="15"/>
      <c r="AT35" s="17">
        <f t="shared" si="0"/>
        <v>0</v>
      </c>
      <c r="AU35" s="17">
        <f t="shared" si="0"/>
        <v>0</v>
      </c>
      <c r="AV35" s="8">
        <f t="shared" si="0"/>
        <v>0</v>
      </c>
    </row>
    <row r="36" spans="2:48" x14ac:dyDescent="0.3">
      <c r="B36" t="s">
        <v>51</v>
      </c>
      <c r="D36">
        <v>125.86</v>
      </c>
      <c r="F36" s="4"/>
      <c r="G36" s="7"/>
      <c r="H36" s="15"/>
      <c r="L36" s="15"/>
      <c r="P36" s="15"/>
      <c r="R36">
        <v>1</v>
      </c>
      <c r="S36" s="10">
        <v>5300</v>
      </c>
      <c r="T36" s="15">
        <f>($D$36*R36)+(S36*$D$11)</f>
        <v>186.70400000000001</v>
      </c>
      <c r="X36" s="15"/>
      <c r="AB36" s="15"/>
      <c r="AE36" s="10"/>
      <c r="AF36" s="12"/>
      <c r="AJ36" s="15"/>
      <c r="AN36" s="15"/>
      <c r="AR36" s="15"/>
      <c r="AT36" s="17">
        <f t="shared" si="0"/>
        <v>1</v>
      </c>
      <c r="AU36" s="17">
        <f t="shared" si="0"/>
        <v>5300</v>
      </c>
      <c r="AV36" s="8">
        <f t="shared" si="0"/>
        <v>186.70400000000001</v>
      </c>
    </row>
    <row r="37" spans="2:48" x14ac:dyDescent="0.3">
      <c r="B37" t="s">
        <v>21</v>
      </c>
      <c r="D37">
        <v>125.86</v>
      </c>
      <c r="F37" s="2">
        <v>1</v>
      </c>
      <c r="G37" s="6">
        <v>2390</v>
      </c>
      <c r="H37" s="15">
        <f>($D$37*F37)+(G37*$D$11)</f>
        <v>153.2972</v>
      </c>
      <c r="J37">
        <v>1</v>
      </c>
      <c r="K37" s="10">
        <v>181000</v>
      </c>
      <c r="L37" s="15">
        <f>($D$37*J37)+(K37*$D$11)</f>
        <v>2203.7400000000002</v>
      </c>
      <c r="P37" s="15">
        <f>($D$37*N37)+(O37*$D$11)</f>
        <v>0</v>
      </c>
      <c r="R37">
        <v>1</v>
      </c>
      <c r="S37" s="10">
        <v>47000</v>
      </c>
      <c r="T37" s="15">
        <f>($D$37*R37)+(S37*$D$11)</f>
        <v>665.42000000000007</v>
      </c>
      <c r="X37" s="15">
        <f>($D$37*V37)+(W37*$D$11)</f>
        <v>0</v>
      </c>
      <c r="AB37" s="15">
        <f>($D$37*Z37)+(AA37*$D$11)</f>
        <v>0</v>
      </c>
      <c r="AE37" s="10"/>
      <c r="AF37" s="12">
        <f>($D$37*AD37)+(AE37*$D$11)</f>
        <v>0</v>
      </c>
      <c r="AJ37" s="15">
        <f>($D$37*AH37)+(AI37*$D$11)</f>
        <v>0</v>
      </c>
      <c r="AN37" s="15">
        <f>($D$37*AL37)+(AM37*$D$11)</f>
        <v>0</v>
      </c>
      <c r="AP37">
        <v>2</v>
      </c>
      <c r="AQ37" s="10">
        <v>601000</v>
      </c>
      <c r="AR37" s="15">
        <f>($D$37*AP37)+(AQ37*$D$11)</f>
        <v>7151.2000000000007</v>
      </c>
      <c r="AT37" s="17">
        <f t="shared" si="0"/>
        <v>5</v>
      </c>
      <c r="AU37" s="17">
        <f t="shared" si="0"/>
        <v>831390</v>
      </c>
      <c r="AV37" s="8">
        <f t="shared" si="0"/>
        <v>10173.657200000001</v>
      </c>
    </row>
    <row r="38" spans="2:48" x14ac:dyDescent="0.3">
      <c r="B38" t="s">
        <v>22</v>
      </c>
      <c r="D38">
        <v>125.86</v>
      </c>
      <c r="F38" s="2">
        <v>2</v>
      </c>
      <c r="G38" s="6">
        <v>54110</v>
      </c>
      <c r="H38" s="15">
        <f>($D$38*F38)+(G38*$D$11)</f>
        <v>872.90280000000007</v>
      </c>
      <c r="L38" s="15">
        <f>($D$38*J38)+(K38*$D$11)</f>
        <v>0</v>
      </c>
      <c r="P38" s="15">
        <f>($D$38*N38)+(O38*$D$11)</f>
        <v>0</v>
      </c>
      <c r="T38" s="15">
        <f>($D$38*R38)+(S38*$D$11)</f>
        <v>0</v>
      </c>
      <c r="X38" s="15">
        <f>($D$38*V38)+(W38*$D$11)</f>
        <v>0</v>
      </c>
      <c r="AB38" s="15">
        <f>($D$38*Z38)+(AA38*$D$11)</f>
        <v>0</v>
      </c>
      <c r="AE38" s="10"/>
      <c r="AF38" s="12">
        <f>($D$38*AD38)+(AE38*$D$11)</f>
        <v>0</v>
      </c>
      <c r="AJ38" s="15">
        <f>($D$38*AH38)+(AI38*$D$11)</f>
        <v>0</v>
      </c>
      <c r="AN38" s="15">
        <f>($D$38*AL38)+(AM38*$D$11)</f>
        <v>0</v>
      </c>
      <c r="AR38" s="15">
        <f>($D$38*AP38)+(AQ38*$D$11)</f>
        <v>0</v>
      </c>
      <c r="AT38" s="17">
        <f t="shared" si="0"/>
        <v>2</v>
      </c>
      <c r="AU38" s="17">
        <f t="shared" si="0"/>
        <v>54110</v>
      </c>
      <c r="AV38" s="8">
        <f t="shared" si="0"/>
        <v>872.90280000000007</v>
      </c>
    </row>
    <row r="39" spans="2:48" x14ac:dyDescent="0.3">
      <c r="F39" s="4"/>
      <c r="G39" s="7"/>
      <c r="H39" s="15"/>
      <c r="L39" s="15"/>
      <c r="P39" s="15"/>
      <c r="T39" s="15"/>
      <c r="X39" s="15"/>
      <c r="AB39" s="15"/>
      <c r="AE39" s="10"/>
      <c r="AF39" s="12"/>
      <c r="AJ39" s="15"/>
      <c r="AN39" s="15"/>
      <c r="AR39" s="15"/>
      <c r="AT39" s="17">
        <f t="shared" si="0"/>
        <v>0</v>
      </c>
      <c r="AU39" s="17">
        <f t="shared" si="0"/>
        <v>0</v>
      </c>
      <c r="AV39" s="8">
        <f t="shared" si="0"/>
        <v>0</v>
      </c>
    </row>
    <row r="40" spans="2:48" x14ac:dyDescent="0.3">
      <c r="B40" t="s">
        <v>23</v>
      </c>
      <c r="D40">
        <f>188.79</f>
        <v>188.79</v>
      </c>
      <c r="F40" s="2">
        <v>1</v>
      </c>
      <c r="G40" s="6">
        <v>65900</v>
      </c>
      <c r="H40" s="15">
        <f>($D$40*F40)+(G40*$D$11)</f>
        <v>945.322</v>
      </c>
      <c r="L40" s="15">
        <f>($D$40*J40)+(K40*$D$11)</f>
        <v>0</v>
      </c>
      <c r="N40">
        <v>1</v>
      </c>
      <c r="P40" s="15">
        <f>($D$40*N40)+(O40*$D$11)</f>
        <v>188.79</v>
      </c>
      <c r="R40">
        <v>1</v>
      </c>
      <c r="S40" s="10">
        <v>94000</v>
      </c>
      <c r="T40" s="15">
        <f>($D$40*R40)+(S40*$D$11)</f>
        <v>1267.9100000000001</v>
      </c>
      <c r="X40" s="15">
        <f>($D$40*V40)+(W40*$D$11)</f>
        <v>0</v>
      </c>
      <c r="AB40" s="15">
        <f>($D$40*Z40)+(AA40*$D$11)</f>
        <v>0</v>
      </c>
      <c r="AE40" s="10"/>
      <c r="AF40" s="12">
        <f>($D$40*AD40)+(AE40*$D$11)</f>
        <v>0</v>
      </c>
      <c r="AJ40" s="15">
        <f>($D$40*AH40)+(AI40*$D$11)</f>
        <v>0</v>
      </c>
      <c r="AN40" s="15">
        <f>($D$40*AL40)+(AM40*$D$11)</f>
        <v>0</v>
      </c>
      <c r="AP40">
        <v>1</v>
      </c>
      <c r="AQ40" s="10">
        <v>44000</v>
      </c>
      <c r="AR40" s="15">
        <f>($D$40*AP40)+(AQ40*$D$11)</f>
        <v>693.91</v>
      </c>
      <c r="AT40" s="17">
        <f t="shared" si="0"/>
        <v>4</v>
      </c>
      <c r="AU40" s="17">
        <f t="shared" si="0"/>
        <v>203900</v>
      </c>
      <c r="AV40" s="8">
        <f t="shared" si="0"/>
        <v>3095.9319999999998</v>
      </c>
    </row>
    <row r="41" spans="2:48" x14ac:dyDescent="0.3">
      <c r="B41" t="s">
        <v>38</v>
      </c>
      <c r="D41">
        <f>D34*84</f>
        <v>755.16</v>
      </c>
      <c r="F41" s="2"/>
      <c r="G41" s="6"/>
      <c r="H41" s="15"/>
      <c r="L41" s="15"/>
      <c r="P41" s="15"/>
      <c r="T41" s="15"/>
      <c r="V41">
        <v>1</v>
      </c>
      <c r="W41" s="10">
        <v>56000</v>
      </c>
      <c r="X41" s="15">
        <f>($D$41*V41)+(W41*$D$11)</f>
        <v>1398.04</v>
      </c>
      <c r="AB41" s="15">
        <f>($D$41*Z41)+(AA41*$D$11)</f>
        <v>0</v>
      </c>
      <c r="AE41" s="10"/>
      <c r="AF41" s="12">
        <f>($D$41*AD41)+(AE41*$D$11)</f>
        <v>0</v>
      </c>
      <c r="AJ41" s="15">
        <f>($D$41*AH41)+(AI41*$D$11)</f>
        <v>0</v>
      </c>
      <c r="AN41" s="15">
        <f>($D$41*AL41)+(AM41*$D$11)</f>
        <v>0</v>
      </c>
      <c r="AR41" s="15">
        <f>($D$41*AP41)+(AQ41*$D$11)</f>
        <v>0</v>
      </c>
      <c r="AT41" s="17">
        <f t="shared" si="0"/>
        <v>1</v>
      </c>
      <c r="AU41" s="17">
        <f t="shared" si="0"/>
        <v>56000</v>
      </c>
      <c r="AV41" s="8">
        <f t="shared" si="0"/>
        <v>1398.04</v>
      </c>
    </row>
    <row r="42" spans="2:48" x14ac:dyDescent="0.3">
      <c r="F42" s="2"/>
      <c r="G42" s="6"/>
      <c r="H42" s="15"/>
      <c r="L42" s="15"/>
      <c r="P42" s="15"/>
      <c r="T42" s="15"/>
      <c r="AE42" s="10"/>
      <c r="AT42" s="17">
        <f t="shared" si="0"/>
        <v>0</v>
      </c>
      <c r="AU42" s="17">
        <f t="shared" si="0"/>
        <v>0</v>
      </c>
      <c r="AV42" s="8">
        <f t="shared" si="0"/>
        <v>0</v>
      </c>
    </row>
    <row r="43" spans="2:48" x14ac:dyDescent="0.3">
      <c r="F43" s="2"/>
      <c r="G43" s="6"/>
      <c r="H43" s="15"/>
      <c r="L43" s="15"/>
      <c r="P43" s="15"/>
      <c r="T43" s="15"/>
      <c r="AE43" s="10"/>
      <c r="AT43" s="17">
        <f t="shared" si="0"/>
        <v>0</v>
      </c>
      <c r="AU43" s="17">
        <f t="shared" si="0"/>
        <v>0</v>
      </c>
      <c r="AV43" s="8">
        <f t="shared" si="0"/>
        <v>0</v>
      </c>
    </row>
    <row r="44" spans="2:48" x14ac:dyDescent="0.3">
      <c r="F44" s="2"/>
      <c r="G44" s="6"/>
      <c r="H44" s="15"/>
      <c r="L44" s="15"/>
      <c r="P44" s="15"/>
      <c r="T44" s="15"/>
      <c r="AE44" s="10"/>
      <c r="AT44" s="17">
        <f t="shared" si="0"/>
        <v>0</v>
      </c>
      <c r="AU44" s="17">
        <f t="shared" si="0"/>
        <v>0</v>
      </c>
      <c r="AV44" s="8">
        <f t="shared" si="0"/>
        <v>0</v>
      </c>
    </row>
    <row r="45" spans="2:48" x14ac:dyDescent="0.3">
      <c r="B45" t="s">
        <v>39</v>
      </c>
      <c r="D45">
        <v>4.5199999999999997E-3</v>
      </c>
      <c r="F45" s="2"/>
      <c r="G45" s="6"/>
      <c r="H45" s="15"/>
      <c r="L45" s="15"/>
      <c r="P45" s="15"/>
      <c r="T45" s="15"/>
      <c r="V45">
        <v>1</v>
      </c>
      <c r="W45" s="10">
        <v>5016000</v>
      </c>
      <c r="X45" s="16">
        <f>W45*D45</f>
        <v>22672.32</v>
      </c>
      <c r="AB45" s="16">
        <f>AA45*H45</f>
        <v>0</v>
      </c>
      <c r="AE45" s="10"/>
      <c r="AF45" s="5">
        <f>AE45*L45</f>
        <v>0</v>
      </c>
      <c r="AJ45" s="16">
        <f>AI45*P45</f>
        <v>0</v>
      </c>
      <c r="AN45" s="16">
        <f>AM45*T45</f>
        <v>0</v>
      </c>
      <c r="AR45" s="16">
        <f>AQ45*X45</f>
        <v>0</v>
      </c>
      <c r="AT45" s="17">
        <f>F45+J45+N45+R45+V45+Z45+AD45+AH45+AL45+AP45</f>
        <v>1</v>
      </c>
      <c r="AU45" s="17">
        <f>G45+K45+O45+S45+W45+AA45+AE45+AI45+AM45+AQ45</f>
        <v>5016000</v>
      </c>
      <c r="AV45" s="8">
        <f t="shared" si="0"/>
        <v>22672.32</v>
      </c>
    </row>
    <row r="46" spans="2:48" x14ac:dyDescent="0.3">
      <c r="B46" t="s">
        <v>40</v>
      </c>
      <c r="D46">
        <v>188.79</v>
      </c>
      <c r="F46" s="2"/>
      <c r="G46" s="6"/>
      <c r="H46" s="15"/>
      <c r="L46" s="15"/>
      <c r="P46" s="15"/>
      <c r="T46" s="15"/>
      <c r="V46">
        <v>1</v>
      </c>
      <c r="X46" s="15">
        <f>($D$46*V46)+(W46*$D$11)</f>
        <v>188.79</v>
      </c>
      <c r="AB46" s="15">
        <f>($D$46*Z46)+(AA46*$D$11)</f>
        <v>0</v>
      </c>
      <c r="AE46" s="10"/>
      <c r="AF46" s="12">
        <f>($D$46*AD46)+(AE46*$D$11)</f>
        <v>0</v>
      </c>
      <c r="AJ46" s="15">
        <f>($D$46*AH46)+(AI46*$D$11)</f>
        <v>0</v>
      </c>
      <c r="AN46" s="15">
        <f>($D$46*AL46)+(AM46*$D$11)</f>
        <v>0</v>
      </c>
      <c r="AR46" s="15">
        <f>($D$46*AP46)+(AQ46*$D$11)</f>
        <v>0</v>
      </c>
      <c r="AT46" s="17">
        <f t="shared" si="0"/>
        <v>1</v>
      </c>
      <c r="AU46" s="17">
        <f t="shared" si="0"/>
        <v>0</v>
      </c>
      <c r="AV46" s="8">
        <f t="shared" si="0"/>
        <v>188.79</v>
      </c>
    </row>
    <row r="47" spans="2:48" x14ac:dyDescent="0.3">
      <c r="B47" t="s">
        <v>41</v>
      </c>
      <c r="F47" s="2"/>
      <c r="G47" s="6"/>
      <c r="H47" s="15"/>
      <c r="L47" s="15"/>
      <c r="P47" s="15"/>
      <c r="T47" s="15"/>
      <c r="V47">
        <v>1</v>
      </c>
      <c r="AE47" s="10"/>
      <c r="AT47" s="17">
        <f t="shared" si="0"/>
        <v>1</v>
      </c>
      <c r="AU47" s="17">
        <f t="shared" si="0"/>
        <v>0</v>
      </c>
      <c r="AV47" s="8">
        <f t="shared" si="0"/>
        <v>0</v>
      </c>
    </row>
    <row r="48" spans="2:48" x14ac:dyDescent="0.3">
      <c r="B48" t="s">
        <v>2</v>
      </c>
      <c r="D48">
        <v>4.5199999999999997E-3</v>
      </c>
      <c r="F48" s="2"/>
      <c r="G48" s="6"/>
      <c r="H48" s="15"/>
      <c r="L48" s="15"/>
      <c r="P48" s="15"/>
      <c r="T48" s="15"/>
      <c r="AE48" s="10"/>
      <c r="AL48">
        <v>1</v>
      </c>
      <c r="AM48" s="10">
        <v>232000</v>
      </c>
      <c r="AN48" s="16">
        <f>AM48*D48</f>
        <v>1048.6399999999999</v>
      </c>
      <c r="AT48" s="17">
        <f t="shared" ref="AT48:AV51" si="1">F48+J48+N48+R48+V48+Z48+AD48+AH48+AL48+AP48</f>
        <v>1</v>
      </c>
      <c r="AU48" s="17">
        <f t="shared" si="1"/>
        <v>232000</v>
      </c>
      <c r="AV48" s="8">
        <f t="shared" si="1"/>
        <v>1048.6399999999999</v>
      </c>
    </row>
    <row r="49" spans="1:48" x14ac:dyDescent="0.3">
      <c r="F49" s="2"/>
      <c r="G49" s="6"/>
      <c r="H49" s="15"/>
      <c r="L49" s="15"/>
      <c r="P49" s="15"/>
      <c r="T49" s="15"/>
      <c r="AE49" s="10"/>
      <c r="AT49" s="17">
        <f t="shared" si="1"/>
        <v>0</v>
      </c>
      <c r="AU49" s="17">
        <f t="shared" si="1"/>
        <v>0</v>
      </c>
      <c r="AV49" s="8">
        <f t="shared" si="1"/>
        <v>0</v>
      </c>
    </row>
    <row r="50" spans="1:48" x14ac:dyDescent="0.3">
      <c r="F50" s="2"/>
      <c r="G50" s="6"/>
      <c r="H50" s="15"/>
      <c r="L50" s="15"/>
      <c r="P50" s="15"/>
      <c r="T50" s="15"/>
      <c r="AT50" s="17">
        <f t="shared" si="1"/>
        <v>0</v>
      </c>
      <c r="AU50" s="17">
        <f t="shared" si="1"/>
        <v>0</v>
      </c>
      <c r="AV50" s="8">
        <f t="shared" si="1"/>
        <v>0</v>
      </c>
    </row>
    <row r="51" spans="1:48" x14ac:dyDescent="0.3">
      <c r="H51" s="15"/>
      <c r="L51" s="15"/>
      <c r="P51" s="15"/>
      <c r="T51" s="15"/>
      <c r="AT51" s="17">
        <f t="shared" si="1"/>
        <v>0</v>
      </c>
      <c r="AU51" s="17">
        <f t="shared" si="1"/>
        <v>0</v>
      </c>
      <c r="AV51" s="8">
        <f t="shared" si="1"/>
        <v>0</v>
      </c>
    </row>
    <row r="52" spans="1:48" x14ac:dyDescent="0.3">
      <c r="B52" t="s">
        <v>24</v>
      </c>
      <c r="H52" s="15"/>
      <c r="L52" s="15"/>
      <c r="P52" s="15"/>
      <c r="T52" s="15"/>
    </row>
    <row r="53" spans="1:48" x14ac:dyDescent="0.3">
      <c r="H53" s="15"/>
      <c r="L53" s="15"/>
    </row>
    <row r="54" spans="1:48" x14ac:dyDescent="0.3">
      <c r="F54" s="9">
        <f>SUM(F13:F53)</f>
        <v>3848</v>
      </c>
      <c r="G54" s="9">
        <f>SUM(G13:G53)</f>
        <v>13000900</v>
      </c>
      <c r="H54" s="15">
        <f>SUM(H13:H51)</f>
        <v>186939.07200000001</v>
      </c>
      <c r="J54" s="10">
        <f>SUM(J12:J53)</f>
        <v>1934</v>
      </c>
      <c r="K54" s="10">
        <f>SUM(K12:K53)</f>
        <v>6273230</v>
      </c>
      <c r="L54" s="15">
        <f>SUM(L13:L53)</f>
        <v>89751.250400000004</v>
      </c>
      <c r="N54" s="10">
        <f>SUM(N12:N53)</f>
        <v>1968</v>
      </c>
      <c r="O54" s="10">
        <f>SUM(O12:O53)</f>
        <v>6971180</v>
      </c>
      <c r="P54" s="15">
        <f>SUM(P13:P53)</f>
        <v>99251.646399999998</v>
      </c>
      <c r="R54" s="10">
        <f>SUM(R12:R53)</f>
        <v>2472</v>
      </c>
      <c r="S54" s="10">
        <f>SUM(S12:S53)</f>
        <v>7378380</v>
      </c>
      <c r="T54" s="15">
        <f>SUM(T13:T53)</f>
        <v>107847.68240000001</v>
      </c>
      <c r="V54" s="10">
        <f>SUM(V12:V53)</f>
        <v>1658</v>
      </c>
      <c r="W54" s="10">
        <f>SUM(W12:W53)</f>
        <v>10139740</v>
      </c>
      <c r="X54" s="15">
        <f>SUM(X13:X53)</f>
        <v>97926.585199999987</v>
      </c>
      <c r="Z54" s="10">
        <f>SUM(Z12:Z53)</f>
        <v>396</v>
      </c>
      <c r="AA54" s="10">
        <f>SUM(AA12:AA53)</f>
        <v>1470270</v>
      </c>
      <c r="AB54" s="15">
        <f>SUM(AB13:AB53)</f>
        <v>20600.569600000003</v>
      </c>
      <c r="AD54" s="10">
        <f>SUM(AD12:AD53)</f>
        <v>657</v>
      </c>
      <c r="AE54" s="10">
        <f>SUM(AE12:AE53)</f>
        <v>2237570</v>
      </c>
      <c r="AF54" s="12">
        <f>SUM(AF13:AF53)</f>
        <v>31773.533600000002</v>
      </c>
      <c r="AH54" s="10">
        <f>SUM(AH12:AH53)</f>
        <v>892</v>
      </c>
      <c r="AI54" s="10">
        <f>SUM(AI12:AI53)</f>
        <v>2887770</v>
      </c>
      <c r="AJ54" s="15">
        <f>SUM(AJ13:AJ53)</f>
        <v>41505.129599999993</v>
      </c>
      <c r="AL54" s="10">
        <f>SUM(AL12:AL53)</f>
        <v>397</v>
      </c>
      <c r="AM54" s="10">
        <f>SUM(AM12:AM53)</f>
        <v>1468420</v>
      </c>
      <c r="AN54" s="15">
        <f>SUM(AN13:AN53)</f>
        <v>18860.321599999999</v>
      </c>
      <c r="AP54" s="10">
        <f>SUM(AP13:AP53)</f>
        <v>2248</v>
      </c>
      <c r="AQ54" s="10">
        <f>SUM(AQ13:AQ53)</f>
        <v>7189907</v>
      </c>
      <c r="AR54" s="13">
        <f>SUM(AR12:AR53)</f>
        <v>103583.94236000002</v>
      </c>
      <c r="AT54" s="17">
        <f>SUM(AT13:AT52)</f>
        <v>16470</v>
      </c>
      <c r="AU54" s="17">
        <f>SUM(AU13:AU52)</f>
        <v>59017367</v>
      </c>
      <c r="AV54" s="17">
        <f>SUM(AV13:AV52)</f>
        <v>798039.73316000018</v>
      </c>
    </row>
    <row r="55" spans="1:48" x14ac:dyDescent="0.3">
      <c r="L55" s="15"/>
      <c r="AT55" s="17">
        <f>F54+J54+N54+R54+V54+AD54+AH54+AL54+AP54+Z54</f>
        <v>16470</v>
      </c>
      <c r="AU55" s="17">
        <f>G54+K54+O54+S54+W54+AE54+AI54+AM54+AQ54+AA54</f>
        <v>59017367</v>
      </c>
      <c r="AV55" s="17">
        <f>H54+L54+P54+T54+X54+AF54+AJ54+AN54+AR54+AB54</f>
        <v>798039.73316000006</v>
      </c>
    </row>
    <row r="56" spans="1:48" x14ac:dyDescent="0.3">
      <c r="AU56" s="17">
        <f>AU54-AU55</f>
        <v>0</v>
      </c>
      <c r="AV56" s="17">
        <f>AV54-AV55</f>
        <v>0</v>
      </c>
    </row>
    <row r="58" spans="1:48" x14ac:dyDescent="0.3">
      <c r="A58" t="s">
        <v>8</v>
      </c>
    </row>
    <row r="59" spans="1:48" x14ac:dyDescent="0.3">
      <c r="B59" t="s">
        <v>29</v>
      </c>
      <c r="F59">
        <f>F61-F60</f>
        <v>605</v>
      </c>
      <c r="J59" t="s">
        <v>42</v>
      </c>
      <c r="N59">
        <f>N61-N60</f>
        <v>497</v>
      </c>
      <c r="R59">
        <f>R61-R60</f>
        <v>60</v>
      </c>
      <c r="V59">
        <f>V61-V60</f>
        <v>103</v>
      </c>
      <c r="Z59">
        <f>Z61-Z60</f>
        <v>66</v>
      </c>
      <c r="AE59" t="s">
        <v>42</v>
      </c>
      <c r="AH59">
        <f>AH61-AH60</f>
        <v>5</v>
      </c>
      <c r="AM59" s="10">
        <f>AM61-AM60</f>
        <v>222</v>
      </c>
      <c r="AQ59" s="10">
        <f>AQ61-AQ60</f>
        <v>734</v>
      </c>
      <c r="AU59">
        <f>SUM(F59:AT59)</f>
        <v>2292</v>
      </c>
    </row>
    <row r="60" spans="1:48" x14ac:dyDescent="0.3">
      <c r="B60" t="s">
        <v>30</v>
      </c>
      <c r="F60">
        <v>2</v>
      </c>
      <c r="N60">
        <v>10</v>
      </c>
      <c r="R60">
        <v>1</v>
      </c>
      <c r="V60">
        <v>4</v>
      </c>
      <c r="AM60" s="10">
        <v>2</v>
      </c>
      <c r="AQ60" s="10">
        <v>2</v>
      </c>
      <c r="AU60">
        <f t="shared" ref="AU60" si="2">SUM(F60:AT60)</f>
        <v>21</v>
      </c>
    </row>
    <row r="61" spans="1:48" x14ac:dyDescent="0.3">
      <c r="B61" t="s">
        <v>28</v>
      </c>
      <c r="F61">
        <v>607</v>
      </c>
      <c r="N61">
        <v>507</v>
      </c>
      <c r="R61">
        <v>61</v>
      </c>
      <c r="V61">
        <v>107</v>
      </c>
      <c r="Z61">
        <v>66</v>
      </c>
      <c r="AH61">
        <v>5</v>
      </c>
      <c r="AM61" s="10">
        <v>224</v>
      </c>
      <c r="AQ61" s="10">
        <v>736</v>
      </c>
      <c r="AU61">
        <f>SUM(F61:AT61)</f>
        <v>2313</v>
      </c>
    </row>
    <row r="64" spans="1:48" x14ac:dyDescent="0.3">
      <c r="A64" t="s">
        <v>9</v>
      </c>
      <c r="G64">
        <v>2250</v>
      </c>
      <c r="O64" s="10">
        <v>204570</v>
      </c>
      <c r="S64" s="10">
        <v>3050</v>
      </c>
      <c r="AQ64" s="10">
        <v>3430</v>
      </c>
      <c r="AU64">
        <f>SUM(F64:AT64)</f>
        <v>213300</v>
      </c>
    </row>
    <row r="69" spans="1:4" x14ac:dyDescent="0.3">
      <c r="A69" t="s">
        <v>0</v>
      </c>
      <c r="D69">
        <v>4.5199999999999997E-3</v>
      </c>
    </row>
    <row r="70" spans="1:4" x14ac:dyDescent="0.3">
      <c r="C70" t="s">
        <v>1</v>
      </c>
    </row>
    <row r="71" spans="1:4" x14ac:dyDescent="0.3">
      <c r="C71" t="s">
        <v>2</v>
      </c>
    </row>
    <row r="72" spans="1:4" x14ac:dyDescent="0.3">
      <c r="C72" t="s">
        <v>3</v>
      </c>
    </row>
    <row r="73" spans="1:4" x14ac:dyDescent="0.3">
      <c r="C73" t="s">
        <v>4</v>
      </c>
    </row>
  </sheetData>
  <mergeCells count="1">
    <mergeCell ref="F6:AR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AV73"/>
  <sheetViews>
    <sheetView topLeftCell="A7" zoomScale="115" zoomScaleNormal="115" workbookViewId="0">
      <pane xSplit="4" ySplit="5" topLeftCell="AK54" activePane="bottomRight" state="frozen"/>
      <selection activeCell="A7" sqref="A7"/>
      <selection pane="topRight" activeCell="E7" sqref="E7"/>
      <selection pane="bottomLeft" activeCell="A12" sqref="A12"/>
      <selection pane="bottomRight" activeCell="AU64" sqref="AU64"/>
    </sheetView>
  </sheetViews>
  <sheetFormatPr defaultRowHeight="15.6" x14ac:dyDescent="0.3"/>
  <cols>
    <col min="1" max="1" width="3.296875" customWidth="1"/>
    <col min="7" max="7" width="15.19921875" bestFit="1" customWidth="1"/>
    <col min="8" max="8" width="13.69921875" customWidth="1"/>
    <col min="11" max="11" width="12.8984375" style="10" bestFit="1" customWidth="1"/>
    <col min="12" max="12" width="14.69921875" bestFit="1" customWidth="1"/>
    <col min="15" max="15" width="12.8984375" style="10" bestFit="1" customWidth="1"/>
    <col min="16" max="16" width="12.3984375" bestFit="1" customWidth="1"/>
    <col min="19" max="19" width="14" style="10" bestFit="1" customWidth="1"/>
    <col min="20" max="20" width="12.3984375" bestFit="1" customWidth="1"/>
    <col min="23" max="23" width="13.69921875" style="10" bestFit="1" customWidth="1"/>
    <col min="24" max="24" width="12.09765625" bestFit="1" customWidth="1"/>
    <col min="27" max="27" width="12.59765625" style="10" bestFit="1" customWidth="1"/>
    <col min="28" max="28" width="11.09765625" bestFit="1" customWidth="1"/>
    <col min="31" max="31" width="12.59765625" bestFit="1" customWidth="1"/>
    <col min="32" max="32" width="13.296875" customWidth="1"/>
    <col min="35" max="35" width="12.59765625" style="10" bestFit="1" customWidth="1"/>
    <col min="36" max="36" width="11.09765625" bestFit="1" customWidth="1"/>
    <col min="39" max="39" width="12.59765625" style="10" bestFit="1" customWidth="1"/>
    <col min="40" max="40" width="11.09765625" bestFit="1" customWidth="1"/>
    <col min="43" max="43" width="12.59765625" style="10" bestFit="1" customWidth="1"/>
    <col min="44" max="44" width="12.09765625" bestFit="1" customWidth="1"/>
    <col min="46" max="46" width="11.3984375" customWidth="1"/>
    <col min="47" max="47" width="12.796875" customWidth="1"/>
    <col min="48" max="48" width="15.09765625" customWidth="1"/>
  </cols>
  <sheetData>
    <row r="6" spans="1:48" x14ac:dyDescent="0.3">
      <c r="F6" s="88" t="s">
        <v>6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</row>
    <row r="7" spans="1:48" x14ac:dyDescent="0.3">
      <c r="F7">
        <v>1</v>
      </c>
      <c r="J7">
        <v>2</v>
      </c>
      <c r="N7">
        <v>3</v>
      </c>
      <c r="R7">
        <v>4</v>
      </c>
      <c r="V7">
        <v>5</v>
      </c>
      <c r="Z7">
        <v>6</v>
      </c>
      <c r="AD7">
        <v>7</v>
      </c>
      <c r="AH7">
        <v>8</v>
      </c>
      <c r="AL7">
        <v>9</v>
      </c>
      <c r="AP7">
        <v>10</v>
      </c>
    </row>
    <row r="8" spans="1:48" s="21" customFormat="1" x14ac:dyDescent="0.3">
      <c r="K8" s="22"/>
      <c r="O8" s="22"/>
      <c r="S8" s="22"/>
      <c r="W8" s="22"/>
      <c r="AA8" s="22"/>
      <c r="AI8" s="22"/>
      <c r="AM8" s="22"/>
      <c r="AQ8" s="22"/>
    </row>
    <row r="9" spans="1:48" s="21" customFormat="1" x14ac:dyDescent="0.3">
      <c r="A9" s="21" t="s">
        <v>7</v>
      </c>
      <c r="F9" s="21" t="s">
        <v>54</v>
      </c>
      <c r="J9" s="21" t="s">
        <v>55</v>
      </c>
      <c r="K9" s="22"/>
      <c r="N9" s="21" t="s">
        <v>57</v>
      </c>
      <c r="O9" s="22"/>
      <c r="R9" s="38" t="s">
        <v>58</v>
      </c>
      <c r="S9" s="22"/>
      <c r="V9" s="21" t="s">
        <v>59</v>
      </c>
      <c r="W9" s="22"/>
      <c r="Z9" s="21" t="s">
        <v>54</v>
      </c>
      <c r="AA9" s="22"/>
      <c r="AD9" s="21" t="s">
        <v>55</v>
      </c>
      <c r="AH9" s="21" t="s">
        <v>55</v>
      </c>
      <c r="AI9" s="22"/>
      <c r="AL9" s="21" t="s">
        <v>57</v>
      </c>
      <c r="AM9" s="22"/>
      <c r="AP9" s="21" t="s">
        <v>60</v>
      </c>
      <c r="AQ9" s="22"/>
    </row>
    <row r="10" spans="1:48" s="23" customFormat="1" x14ac:dyDescent="0.3"/>
    <row r="11" spans="1:48" s="21" customFormat="1" x14ac:dyDescent="0.3">
      <c r="A11" s="21" t="s">
        <v>5</v>
      </c>
      <c r="D11" s="21">
        <v>1.1480000000000001E-2</v>
      </c>
      <c r="K11" s="22"/>
      <c r="O11" s="22"/>
      <c r="S11" s="22"/>
      <c r="W11" s="22"/>
      <c r="AA11" s="22"/>
      <c r="AI11" s="22"/>
      <c r="AM11" s="22"/>
      <c r="AQ11" s="22"/>
    </row>
    <row r="12" spans="1:48" s="21" customFormat="1" x14ac:dyDescent="0.3">
      <c r="K12" s="22"/>
      <c r="O12" s="22"/>
      <c r="S12" s="22"/>
      <c r="W12" s="22"/>
      <c r="AA12" s="22"/>
      <c r="AI12" s="22"/>
      <c r="AM12" s="22"/>
      <c r="AQ12" s="22"/>
    </row>
    <row r="13" spans="1:48" s="21" customFormat="1" x14ac:dyDescent="0.3">
      <c r="B13" s="21" t="s">
        <v>10</v>
      </c>
      <c r="D13" s="21">
        <v>12.59</v>
      </c>
      <c r="F13" s="24">
        <v>10</v>
      </c>
      <c r="G13" s="24">
        <v>53340</v>
      </c>
      <c r="H13" s="25">
        <f>($D$13*F13)+(G13*$D$11)</f>
        <v>738.2432</v>
      </c>
      <c r="K13" s="22"/>
      <c r="L13" s="25">
        <f>($D$13*J13)+(K13*$D$11)</f>
        <v>0</v>
      </c>
      <c r="N13" s="21">
        <v>24</v>
      </c>
      <c r="O13" s="22">
        <v>204550</v>
      </c>
      <c r="P13" s="25">
        <f>($D$13*N13)+(O13*$D$11)</f>
        <v>2650.3939999999998</v>
      </c>
      <c r="R13" s="21">
        <v>6</v>
      </c>
      <c r="S13" s="22">
        <v>60620</v>
      </c>
      <c r="T13" s="25">
        <f>($D$13*R13)+(S13*$D$11)</f>
        <v>771.45759999999996</v>
      </c>
      <c r="V13" s="21">
        <v>3</v>
      </c>
      <c r="W13" s="22">
        <v>228710</v>
      </c>
      <c r="X13" s="25">
        <f>($D$13*V13)+(W13*$D$11)</f>
        <v>2663.3607999999999</v>
      </c>
      <c r="Z13" s="21">
        <v>3</v>
      </c>
      <c r="AA13" s="22">
        <v>8250</v>
      </c>
      <c r="AB13" s="25">
        <f>($D$13*Z13)+(AA13*$D$11)</f>
        <v>132.48000000000002</v>
      </c>
      <c r="AD13" s="21">
        <v>1</v>
      </c>
      <c r="AF13" s="25">
        <f>($D$13*AD13)+(AE13*$D$11)</f>
        <v>12.59</v>
      </c>
      <c r="AH13" s="21">
        <v>7</v>
      </c>
      <c r="AI13" s="22">
        <v>27110</v>
      </c>
      <c r="AJ13" s="25">
        <f>($D$13*AH13)+(AI13*$D$11)</f>
        <v>399.3528</v>
      </c>
      <c r="AL13" s="21">
        <v>1</v>
      </c>
      <c r="AM13" s="22">
        <v>3530</v>
      </c>
      <c r="AN13" s="25">
        <f>($D$13*AL13)+(AM13*$D$11)</f>
        <v>53.114400000000003</v>
      </c>
      <c r="AP13" s="21">
        <v>8</v>
      </c>
      <c r="AQ13" s="22">
        <v>62640</v>
      </c>
      <c r="AR13" s="25">
        <f>($D$13*AP13)+(AQ13*$D$11)</f>
        <v>819.82720000000006</v>
      </c>
      <c r="AT13" s="26">
        <f>F13+J13+N13+R13+V13+Z13+AD13+AH13+AL13+AP13</f>
        <v>63</v>
      </c>
      <c r="AU13" s="26">
        <f>G13+K13+O13+S13+W13+AA13+AE13+AI13+AM13+AQ13</f>
        <v>648750</v>
      </c>
      <c r="AV13" s="27">
        <f>H13+L13+P13+T13+X13+AB13+AF13+AJ13+AN13+AR13</f>
        <v>8240.82</v>
      </c>
    </row>
    <row r="14" spans="1:48" s="21" customFormat="1" x14ac:dyDescent="0.3">
      <c r="B14" s="21" t="s">
        <v>11</v>
      </c>
      <c r="D14" s="21">
        <f>D30*2</f>
        <v>17.98</v>
      </c>
      <c r="F14" s="28">
        <v>1</v>
      </c>
      <c r="G14" s="28">
        <v>470</v>
      </c>
      <c r="H14" s="25">
        <f>($D$14*F14)+(G14*$D$11)</f>
        <v>23.375599999999999</v>
      </c>
      <c r="K14" s="22"/>
      <c r="L14" s="25">
        <f>($D$14*J14)+(K14*$D$11)</f>
        <v>0</v>
      </c>
      <c r="O14" s="22"/>
      <c r="P14" s="25">
        <f>($D$14*N14)+(O14*$D$11)</f>
        <v>0</v>
      </c>
      <c r="S14" s="22"/>
      <c r="T14" s="25">
        <f>($D$14*R14)+(S14*$D$11)</f>
        <v>0</v>
      </c>
      <c r="W14" s="22"/>
      <c r="X14" s="25">
        <f>($D$14*V14)+(W14*$D$11)</f>
        <v>0</v>
      </c>
      <c r="AA14" s="22"/>
      <c r="AB14" s="25">
        <f>($D$14*Z14)+(AA14*$D$11)</f>
        <v>0</v>
      </c>
      <c r="AD14" s="21">
        <v>1</v>
      </c>
      <c r="AE14" s="22">
        <v>16600</v>
      </c>
      <c r="AF14" s="25">
        <f>($D$14*AD14)+(AE14*$D$11)</f>
        <v>208.548</v>
      </c>
      <c r="AI14" s="22"/>
      <c r="AJ14" s="25">
        <f>($D$14*AH14)+(AI14*$D$11)</f>
        <v>0</v>
      </c>
      <c r="AM14" s="22"/>
      <c r="AN14" s="25">
        <f>($D$14*AL14)+(AM14*$D$11)</f>
        <v>0</v>
      </c>
      <c r="AQ14" s="22"/>
      <c r="AR14" s="25">
        <f>($D$14*AP14)+(AQ14*$D$11)</f>
        <v>0</v>
      </c>
      <c r="AT14" s="26">
        <f t="shared" ref="AT14:AV47" si="0">F14+J14+N14+R14+V14+Z14+AD14+AH14+AL14+AP14</f>
        <v>2</v>
      </c>
      <c r="AU14" s="26">
        <f t="shared" si="0"/>
        <v>17070</v>
      </c>
      <c r="AV14" s="27">
        <f t="shared" si="0"/>
        <v>231.92359999999999</v>
      </c>
    </row>
    <row r="15" spans="1:48" s="21" customFormat="1" x14ac:dyDescent="0.3">
      <c r="B15" s="21" t="s">
        <v>43</v>
      </c>
      <c r="D15" s="21">
        <f>D30*4</f>
        <v>35.96</v>
      </c>
      <c r="F15" s="28"/>
      <c r="G15" s="28"/>
      <c r="H15" s="25"/>
      <c r="K15" s="22"/>
      <c r="L15" s="25"/>
      <c r="O15" s="22"/>
      <c r="P15" s="25"/>
      <c r="S15" s="22"/>
      <c r="T15" s="25"/>
      <c r="W15" s="22"/>
      <c r="X15" s="25"/>
      <c r="AA15" s="22"/>
      <c r="AB15" s="25"/>
      <c r="AE15" s="22"/>
      <c r="AF15" s="25"/>
      <c r="AH15" s="21">
        <v>2</v>
      </c>
      <c r="AI15" s="22">
        <v>2050</v>
      </c>
      <c r="AJ15" s="25">
        <f>($D$15*AH15)+(AI15*$D$11)</f>
        <v>95.454000000000008</v>
      </c>
      <c r="AM15" s="22"/>
      <c r="AN15" s="25">
        <f>($D$15*AL15)+(AM15*$D$11)</f>
        <v>0</v>
      </c>
      <c r="AQ15" s="22"/>
      <c r="AR15" s="25">
        <f>($D$15*AP15)+(AQ15*$D$11)</f>
        <v>0</v>
      </c>
      <c r="AT15" s="26">
        <f t="shared" si="0"/>
        <v>2</v>
      </c>
      <c r="AU15" s="26">
        <f t="shared" si="0"/>
        <v>2050</v>
      </c>
      <c r="AV15" s="27">
        <f t="shared" si="0"/>
        <v>95.454000000000008</v>
      </c>
    </row>
    <row r="16" spans="1:48" s="21" customFormat="1" x14ac:dyDescent="0.3">
      <c r="B16" s="21" t="s">
        <v>12</v>
      </c>
      <c r="D16" s="21">
        <f>5*D30</f>
        <v>44.95</v>
      </c>
      <c r="F16" s="24">
        <v>1</v>
      </c>
      <c r="G16" s="24">
        <v>21900</v>
      </c>
      <c r="H16" s="25">
        <f>($D$16*F16)+(G16*$D$11)</f>
        <v>296.36200000000002</v>
      </c>
      <c r="K16" s="22"/>
      <c r="L16" s="25">
        <f>($D$16*J16)+(K16*$D$11)</f>
        <v>0</v>
      </c>
      <c r="O16" s="22"/>
      <c r="P16" s="25">
        <f>($D$16*N16)+(O16*$D$11)</f>
        <v>0</v>
      </c>
      <c r="S16" s="22"/>
      <c r="T16" s="25">
        <f>($D$16*R16)+(S16*$D$11)</f>
        <v>0</v>
      </c>
      <c r="W16" s="22"/>
      <c r="X16" s="25">
        <f>($D$16*V16)+(W16*$D$11)</f>
        <v>0</v>
      </c>
      <c r="AA16" s="22"/>
      <c r="AB16" s="25">
        <f>($D$16*Z16)+(AA16*$D$11)</f>
        <v>0</v>
      </c>
      <c r="AE16" s="22"/>
      <c r="AF16" s="25">
        <f>($D$16*AD16)+(AE16*$D$11)</f>
        <v>0</v>
      </c>
      <c r="AI16" s="22"/>
      <c r="AJ16" s="25">
        <f>($D$16*AH16)+(AI16*$D$11)</f>
        <v>0</v>
      </c>
      <c r="AM16" s="22"/>
      <c r="AN16" s="25">
        <f>($D$16*AL16)+(AM16*$D$11)</f>
        <v>0</v>
      </c>
      <c r="AQ16" s="22"/>
      <c r="AR16" s="25">
        <f>($D$16*AP16)+(AQ16*$D$11)</f>
        <v>0</v>
      </c>
      <c r="AT16" s="26">
        <f t="shared" si="0"/>
        <v>1</v>
      </c>
      <c r="AU16" s="26">
        <f t="shared" si="0"/>
        <v>21900</v>
      </c>
      <c r="AV16" s="27">
        <f t="shared" si="0"/>
        <v>296.36200000000002</v>
      </c>
    </row>
    <row r="17" spans="2:48" s="21" customFormat="1" x14ac:dyDescent="0.3">
      <c r="F17" s="29"/>
      <c r="G17" s="29"/>
      <c r="H17" s="25"/>
      <c r="K17" s="22"/>
      <c r="L17" s="25"/>
      <c r="O17" s="22"/>
      <c r="P17" s="25"/>
      <c r="S17" s="22"/>
      <c r="T17" s="25"/>
      <c r="W17" s="22"/>
      <c r="X17" s="25"/>
      <c r="AA17" s="22"/>
      <c r="AB17" s="25"/>
      <c r="AE17" s="22"/>
      <c r="AF17" s="25"/>
      <c r="AI17" s="22"/>
      <c r="AJ17" s="25"/>
      <c r="AM17" s="22"/>
      <c r="AN17" s="25"/>
      <c r="AQ17" s="22"/>
      <c r="AR17" s="25"/>
      <c r="AT17" s="26">
        <f t="shared" si="0"/>
        <v>0</v>
      </c>
      <c r="AU17" s="26">
        <f t="shared" si="0"/>
        <v>0</v>
      </c>
      <c r="AV17" s="27">
        <f t="shared" si="0"/>
        <v>0</v>
      </c>
    </row>
    <row r="18" spans="2:48" s="21" customFormat="1" x14ac:dyDescent="0.3">
      <c r="B18" s="21" t="s">
        <v>25</v>
      </c>
      <c r="D18" s="21">
        <f>D30*52</f>
        <v>467.48</v>
      </c>
      <c r="F18" s="29"/>
      <c r="G18" s="29"/>
      <c r="H18" s="25"/>
      <c r="K18" s="22"/>
      <c r="L18" s="25"/>
      <c r="N18" s="21">
        <v>1</v>
      </c>
      <c r="O18" s="22">
        <v>92500</v>
      </c>
      <c r="P18" s="25">
        <f>($D$18*N18)+(O18*$D$11)</f>
        <v>1529.38</v>
      </c>
      <c r="S18" s="22"/>
      <c r="T18" s="25">
        <f>($D$18*R18)+(S18*$D$11)</f>
        <v>0</v>
      </c>
      <c r="W18" s="22"/>
      <c r="X18" s="25">
        <f>($D$18*V18)+(W18*$D$11)</f>
        <v>0</v>
      </c>
      <c r="AA18" s="22"/>
      <c r="AB18" s="25">
        <f>($D$18*Z18)+(AA18*$D$11)</f>
        <v>0</v>
      </c>
      <c r="AE18" s="22"/>
      <c r="AF18" s="25">
        <f>($D$18*AD18)+(AE18*$D$11)</f>
        <v>0</v>
      </c>
      <c r="AI18" s="22"/>
      <c r="AJ18" s="25">
        <f>($D$18*AH18)+(AI18*$D$11)</f>
        <v>0</v>
      </c>
      <c r="AM18" s="22"/>
      <c r="AN18" s="25">
        <f>($D$18*AL18)+(AM18*$D$11)</f>
        <v>0</v>
      </c>
      <c r="AQ18" s="22"/>
      <c r="AR18" s="25">
        <f>($D$18*AP18)+(AQ18*$D$11)</f>
        <v>0</v>
      </c>
      <c r="AT18" s="26">
        <f t="shared" si="0"/>
        <v>1</v>
      </c>
      <c r="AU18" s="26">
        <f t="shared" si="0"/>
        <v>92500</v>
      </c>
      <c r="AV18" s="27">
        <f t="shared" si="0"/>
        <v>1529.38</v>
      </c>
    </row>
    <row r="19" spans="2:48" s="21" customFormat="1" x14ac:dyDescent="0.3">
      <c r="B19" s="21" t="s">
        <v>13</v>
      </c>
      <c r="D19" s="21">
        <v>26.07</v>
      </c>
      <c r="F19" s="24">
        <v>5</v>
      </c>
      <c r="G19" s="30">
        <v>348300</v>
      </c>
      <c r="H19" s="25">
        <f>($D$19*F19)+(G19*$D$11)</f>
        <v>4128.8340000000007</v>
      </c>
      <c r="J19" s="21">
        <v>2</v>
      </c>
      <c r="K19" s="22">
        <v>212300</v>
      </c>
      <c r="L19" s="25">
        <f>($D$19*J19)+(K19*$D$11)</f>
        <v>2489.3440000000001</v>
      </c>
      <c r="N19" s="21">
        <v>9</v>
      </c>
      <c r="O19" s="22">
        <v>239530</v>
      </c>
      <c r="P19" s="25">
        <f>($D$19*N19)+(O19*$D$11)</f>
        <v>2984.4344000000001</v>
      </c>
      <c r="R19" s="21">
        <v>5</v>
      </c>
      <c r="S19" s="22">
        <v>36900</v>
      </c>
      <c r="T19" s="25">
        <f>($D$19*R19)+(S19*$D$11)</f>
        <v>553.96199999999999</v>
      </c>
      <c r="V19" s="21">
        <v>1</v>
      </c>
      <c r="W19" s="22">
        <v>28300</v>
      </c>
      <c r="X19" s="25">
        <f>($D$19*V19)+(W19*$D$11)</f>
        <v>350.95400000000001</v>
      </c>
      <c r="AA19" s="22"/>
      <c r="AB19" s="25">
        <f>($D$19*Z19)+(AA19*$D$11)</f>
        <v>0</v>
      </c>
      <c r="AE19" s="22"/>
      <c r="AF19" s="25">
        <f>($D$19*AD19)+(AE19*$D$11)</f>
        <v>0</v>
      </c>
      <c r="AH19" s="21">
        <v>2</v>
      </c>
      <c r="AI19" s="22">
        <v>125000</v>
      </c>
      <c r="AJ19" s="25">
        <f>($D$19*AH19)+(AI19*$D$11)</f>
        <v>1487.14</v>
      </c>
      <c r="AM19" s="22"/>
      <c r="AN19" s="25">
        <f>($D$19*AL19)+(AM19*$D$11)</f>
        <v>0</v>
      </c>
      <c r="AP19" s="21">
        <v>8</v>
      </c>
      <c r="AQ19" s="22">
        <v>204400</v>
      </c>
      <c r="AR19" s="25">
        <f>($D$19*AP19)+(AQ19*$D$11)</f>
        <v>2555.0720000000001</v>
      </c>
      <c r="AT19" s="26">
        <f t="shared" si="0"/>
        <v>32</v>
      </c>
      <c r="AU19" s="26">
        <f t="shared" si="0"/>
        <v>1194730</v>
      </c>
      <c r="AV19" s="27">
        <f t="shared" si="0"/>
        <v>14549.740400000001</v>
      </c>
    </row>
    <row r="20" spans="2:48" s="21" customFormat="1" x14ac:dyDescent="0.3">
      <c r="B20" s="21" t="s">
        <v>26</v>
      </c>
      <c r="D20" s="21">
        <f>D30*16</f>
        <v>143.84</v>
      </c>
      <c r="F20" s="24"/>
      <c r="G20" s="30"/>
      <c r="H20" s="25"/>
      <c r="K20" s="22"/>
      <c r="L20" s="25"/>
      <c r="N20" s="21">
        <v>1</v>
      </c>
      <c r="O20" s="22">
        <v>17400</v>
      </c>
      <c r="P20" s="25">
        <f>($D$20*N20)+(O20*$D$11)</f>
        <v>343.59199999999998</v>
      </c>
      <c r="S20" s="22"/>
      <c r="T20" s="25">
        <f>($D$20*R20)+(S20*$D$11)</f>
        <v>0</v>
      </c>
      <c r="W20" s="22"/>
      <c r="X20" s="25">
        <f>($D$20*V20)+(W20*$D$11)</f>
        <v>0</v>
      </c>
      <c r="AA20" s="22"/>
      <c r="AB20" s="25">
        <f>($D$20*Z20)+(AA20*$D$11)</f>
        <v>0</v>
      </c>
      <c r="AE20" s="22"/>
      <c r="AF20" s="25">
        <f>($D$20*AD20)+(AE20*$D$11)</f>
        <v>0</v>
      </c>
      <c r="AI20" s="22"/>
      <c r="AJ20" s="25">
        <f>($D$20*AH20)+(AI20*$D$11)</f>
        <v>0</v>
      </c>
      <c r="AM20" s="22"/>
      <c r="AN20" s="25">
        <f>($D$20*AL20)+(AM20*$D$11)</f>
        <v>0</v>
      </c>
      <c r="AQ20" s="22"/>
      <c r="AR20" s="25">
        <f>($D$20*AP20)+(AQ20*$D$11)</f>
        <v>0</v>
      </c>
      <c r="AT20" s="26">
        <f t="shared" si="0"/>
        <v>1</v>
      </c>
      <c r="AU20" s="26">
        <f t="shared" si="0"/>
        <v>17400</v>
      </c>
      <c r="AV20" s="27">
        <f t="shared" si="0"/>
        <v>343.59199999999998</v>
      </c>
    </row>
    <row r="21" spans="2:48" s="21" customFormat="1" x14ac:dyDescent="0.3">
      <c r="B21" s="21" t="s">
        <v>14</v>
      </c>
      <c r="D21" s="21">
        <v>26.07</v>
      </c>
      <c r="F21" s="24">
        <v>4</v>
      </c>
      <c r="G21" s="30">
        <v>436380</v>
      </c>
      <c r="H21" s="25">
        <f>($D$21*F21)+(G21*$D$11)</f>
        <v>5113.9224000000004</v>
      </c>
      <c r="J21" s="21">
        <v>1</v>
      </c>
      <c r="K21" s="22">
        <v>16920</v>
      </c>
      <c r="L21" s="25">
        <f>($D$21*J21)+(K21*$D$11)</f>
        <v>220.3116</v>
      </c>
      <c r="N21" s="21">
        <v>4</v>
      </c>
      <c r="O21" s="22">
        <v>62100</v>
      </c>
      <c r="P21" s="25">
        <f>($D$21*N21)+(O21*$D$11)</f>
        <v>817.18799999999999</v>
      </c>
      <c r="R21" s="21">
        <v>2</v>
      </c>
      <c r="S21" s="22">
        <v>50390</v>
      </c>
      <c r="T21" s="25">
        <f>($D$21*R21)+(S21*$D$11)</f>
        <v>630.61720000000003</v>
      </c>
      <c r="V21" s="21">
        <v>1</v>
      </c>
      <c r="W21" s="22">
        <v>40</v>
      </c>
      <c r="X21" s="25">
        <f>($D$21*V21)+(W21*$D$11)</f>
        <v>26.529199999999999</v>
      </c>
      <c r="Z21" s="21">
        <v>2</v>
      </c>
      <c r="AA21" s="22">
        <v>1400</v>
      </c>
      <c r="AB21" s="25">
        <f>($D$21*Z21)+(AA21*$D$11)</f>
        <v>68.212000000000003</v>
      </c>
      <c r="AE21" s="22"/>
      <c r="AF21" s="25">
        <f>($D$21*AD21)+(AE21*$D$11)</f>
        <v>0</v>
      </c>
      <c r="AH21" s="21">
        <v>4</v>
      </c>
      <c r="AI21" s="22">
        <v>95050</v>
      </c>
      <c r="AJ21" s="25">
        <f>($D$21*AH21)+(AI21*$D$11)</f>
        <v>1195.454</v>
      </c>
      <c r="AM21" s="22"/>
      <c r="AN21" s="25">
        <f>($D$21*AL21)+(AM21*$D$11)</f>
        <v>0</v>
      </c>
      <c r="AP21" s="21">
        <v>2</v>
      </c>
      <c r="AQ21" s="22">
        <v>57110</v>
      </c>
      <c r="AR21" s="25">
        <f>($D$21*AP21)+(AQ21*$D$11)</f>
        <v>707.76279999999997</v>
      </c>
      <c r="AT21" s="26">
        <f t="shared" si="0"/>
        <v>20</v>
      </c>
      <c r="AU21" s="26">
        <f t="shared" si="0"/>
        <v>719390</v>
      </c>
      <c r="AV21" s="27">
        <f t="shared" si="0"/>
        <v>8779.9971999999998</v>
      </c>
    </row>
    <row r="22" spans="2:48" s="21" customFormat="1" x14ac:dyDescent="0.3">
      <c r="B22" s="21" t="s">
        <v>15</v>
      </c>
      <c r="D22" s="21">
        <f>D19*68</f>
        <v>1772.76</v>
      </c>
      <c r="F22" s="24">
        <v>1</v>
      </c>
      <c r="G22" s="30">
        <v>62850</v>
      </c>
      <c r="H22" s="25">
        <f>($D$22*F22)+(G22*$D$11)</f>
        <v>2494.2780000000002</v>
      </c>
      <c r="K22" s="22"/>
      <c r="L22" s="25">
        <f>($D$22*J22)+(K22*$D$11)</f>
        <v>0</v>
      </c>
      <c r="O22" s="22"/>
      <c r="P22" s="25">
        <f>($D$22*N22)+(O22*$D$11)</f>
        <v>0</v>
      </c>
      <c r="S22" s="22"/>
      <c r="T22" s="25">
        <f>($D$22*R22)+(S22*$D$11)</f>
        <v>0</v>
      </c>
      <c r="W22" s="22"/>
      <c r="X22" s="25">
        <f>($D$22*V22)+(W22*$D$11)</f>
        <v>0</v>
      </c>
      <c r="AA22" s="22"/>
      <c r="AB22" s="25">
        <f>($D$22*Z22)+(AA22*$D$11)</f>
        <v>0</v>
      </c>
      <c r="AE22" s="22"/>
      <c r="AF22" s="25">
        <f>($D$22*AD22)+(AE22*$D$11)</f>
        <v>0</v>
      </c>
      <c r="AI22" s="22"/>
      <c r="AJ22" s="25">
        <f>($D$22*AH22)+(AI22*$D$11)</f>
        <v>0</v>
      </c>
      <c r="AM22" s="22"/>
      <c r="AN22" s="25">
        <f>($D$22*AL22)+(AM22*$D$11)</f>
        <v>0</v>
      </c>
      <c r="AQ22" s="22"/>
      <c r="AR22" s="25">
        <f>($D$22*AP22)+(AQ22*$D$11)</f>
        <v>0</v>
      </c>
      <c r="AT22" s="26">
        <f t="shared" si="0"/>
        <v>1</v>
      </c>
      <c r="AU22" s="26">
        <f t="shared" si="0"/>
        <v>62850</v>
      </c>
      <c r="AV22" s="27">
        <f t="shared" si="0"/>
        <v>2494.2780000000002</v>
      </c>
    </row>
    <row r="23" spans="2:48" s="21" customFormat="1" x14ac:dyDescent="0.3">
      <c r="F23" s="24"/>
      <c r="G23" s="30"/>
      <c r="H23" s="25"/>
      <c r="K23" s="22"/>
      <c r="L23" s="25"/>
      <c r="O23" s="22"/>
      <c r="P23" s="25"/>
      <c r="S23" s="22"/>
      <c r="T23" s="25"/>
      <c r="W23" s="22"/>
      <c r="X23" s="25"/>
      <c r="AA23" s="22"/>
      <c r="AB23" s="25"/>
      <c r="AE23" s="22"/>
      <c r="AF23" s="25"/>
      <c r="AI23" s="22"/>
      <c r="AJ23" s="25"/>
      <c r="AM23" s="22"/>
      <c r="AN23" s="25"/>
      <c r="AQ23" s="22"/>
      <c r="AR23" s="25"/>
      <c r="AT23" s="26">
        <f t="shared" si="0"/>
        <v>0</v>
      </c>
      <c r="AU23" s="26">
        <f t="shared" si="0"/>
        <v>0</v>
      </c>
      <c r="AV23" s="27">
        <f t="shared" si="0"/>
        <v>0</v>
      </c>
    </row>
    <row r="24" spans="2:48" s="21" customFormat="1" x14ac:dyDescent="0.3">
      <c r="F24" s="29"/>
      <c r="G24" s="30"/>
      <c r="H24" s="25"/>
      <c r="K24" s="22"/>
      <c r="L24" s="25"/>
      <c r="O24" s="22"/>
      <c r="P24" s="25"/>
      <c r="S24" s="22"/>
      <c r="T24" s="25"/>
      <c r="W24" s="22"/>
      <c r="X24" s="25"/>
      <c r="AA24" s="22"/>
      <c r="AB24" s="25"/>
      <c r="AE24" s="22"/>
      <c r="AF24" s="25"/>
      <c r="AI24" s="22"/>
      <c r="AJ24" s="25"/>
      <c r="AM24" s="22"/>
      <c r="AN24" s="25"/>
      <c r="AQ24" s="22"/>
      <c r="AR24" s="25"/>
      <c r="AT24" s="26">
        <f t="shared" si="0"/>
        <v>0</v>
      </c>
      <c r="AU24" s="26">
        <f t="shared" si="0"/>
        <v>0</v>
      </c>
      <c r="AV24" s="27">
        <f t="shared" si="0"/>
        <v>0</v>
      </c>
    </row>
    <row r="25" spans="2:48" s="21" customFormat="1" x14ac:dyDescent="0.3">
      <c r="B25" s="21" t="s">
        <v>27</v>
      </c>
      <c r="D25" s="21">
        <v>98.89</v>
      </c>
      <c r="F25" s="29"/>
      <c r="G25" s="30"/>
      <c r="H25" s="25"/>
      <c r="K25" s="22"/>
      <c r="L25" s="25"/>
      <c r="N25" s="21">
        <v>2</v>
      </c>
      <c r="O25" s="22">
        <v>178700</v>
      </c>
      <c r="P25" s="25">
        <f>($D$25*N25)+(O25*$D$11)</f>
        <v>2249.2560000000003</v>
      </c>
      <c r="R25" s="21">
        <v>1</v>
      </c>
      <c r="S25" s="22">
        <v>2400</v>
      </c>
      <c r="T25" s="25">
        <f>($D$25*R25)+(S25*$D$11)</f>
        <v>126.44200000000001</v>
      </c>
      <c r="V25" s="21">
        <v>1</v>
      </c>
      <c r="W25" s="22">
        <v>30600</v>
      </c>
      <c r="X25" s="25">
        <f>($D$25*V25)+(W25*$D$11)</f>
        <v>450.178</v>
      </c>
      <c r="AA25" s="22"/>
      <c r="AB25" s="25">
        <f>($D$25*Z25)+(AA25*$D$11)</f>
        <v>0</v>
      </c>
      <c r="AE25" s="22"/>
      <c r="AF25" s="25">
        <f>($D$25*AD25)+(AE25*$D$11)</f>
        <v>0</v>
      </c>
      <c r="AI25" s="22"/>
      <c r="AJ25" s="25">
        <f>($D$25*AH25)+(AI25*$D$11)</f>
        <v>0</v>
      </c>
      <c r="AM25" s="22"/>
      <c r="AN25" s="25">
        <f>($D$25*AL25)+(AM25*$D$11)</f>
        <v>0</v>
      </c>
      <c r="AQ25" s="22"/>
      <c r="AR25" s="25">
        <f>($D$25*AP25)+(AQ25*$D$11)</f>
        <v>0</v>
      </c>
      <c r="AT25" s="26">
        <f t="shared" si="0"/>
        <v>4</v>
      </c>
      <c r="AU25" s="26">
        <f t="shared" si="0"/>
        <v>211700</v>
      </c>
      <c r="AV25" s="27">
        <f t="shared" si="0"/>
        <v>2825.8760000000002</v>
      </c>
    </row>
    <row r="26" spans="2:48" s="21" customFormat="1" x14ac:dyDescent="0.3">
      <c r="B26" s="21" t="s">
        <v>16</v>
      </c>
      <c r="D26" s="21">
        <v>98.89</v>
      </c>
      <c r="F26" s="24">
        <v>1</v>
      </c>
      <c r="G26" s="30">
        <v>64640</v>
      </c>
      <c r="H26" s="25">
        <f>($D$26*F26)+(G26*$D$11)</f>
        <v>840.95720000000006</v>
      </c>
      <c r="J26" s="21">
        <v>1</v>
      </c>
      <c r="K26" s="22">
        <v>8160</v>
      </c>
      <c r="L26" s="25">
        <f>($D$26*J26)+(K26*$D$11)</f>
        <v>192.5668</v>
      </c>
      <c r="O26" s="22"/>
      <c r="P26" s="25">
        <f>($D$26*N26)+(O26*$D$11)</f>
        <v>0</v>
      </c>
      <c r="R26" s="21">
        <v>1</v>
      </c>
      <c r="S26" s="22">
        <v>50650</v>
      </c>
      <c r="T26" s="25">
        <f>($D$26*R26)+(S26*$D$11)</f>
        <v>680.35199999999998</v>
      </c>
      <c r="V26" s="21">
        <v>1</v>
      </c>
      <c r="W26" s="22"/>
      <c r="X26" s="25">
        <f>($D$26*V26)+(W26*$D$11)</f>
        <v>98.89</v>
      </c>
      <c r="Z26" s="21">
        <v>1</v>
      </c>
      <c r="AA26" s="22">
        <v>141330</v>
      </c>
      <c r="AB26" s="25">
        <f>($D$26*Z26)+(AA26*$D$11)</f>
        <v>1721.3584000000001</v>
      </c>
      <c r="AE26" s="22"/>
      <c r="AF26" s="25">
        <f>($D$26*AD26)+(AE26*$D$11)</f>
        <v>0</v>
      </c>
      <c r="AI26" s="22"/>
      <c r="AJ26" s="25">
        <f>($D$26*AH26)+(AI26*$D$11)</f>
        <v>0</v>
      </c>
      <c r="AM26" s="22"/>
      <c r="AN26" s="25">
        <f>($D$26*AL26)+(AM26*$D$11)</f>
        <v>0</v>
      </c>
      <c r="AQ26" s="22"/>
      <c r="AR26" s="25">
        <f>($D$26*AP26)+(AQ26*$D$11)</f>
        <v>0</v>
      </c>
      <c r="AT26" s="26">
        <f t="shared" si="0"/>
        <v>5</v>
      </c>
      <c r="AU26" s="26">
        <f t="shared" si="0"/>
        <v>264780</v>
      </c>
      <c r="AV26" s="27">
        <f t="shared" si="0"/>
        <v>3534.1244000000006</v>
      </c>
    </row>
    <row r="27" spans="2:48" s="21" customFormat="1" x14ac:dyDescent="0.3">
      <c r="F27" s="29"/>
      <c r="G27" s="30"/>
      <c r="H27" s="25"/>
      <c r="K27" s="22"/>
      <c r="L27" s="25"/>
      <c r="O27" s="22"/>
      <c r="P27" s="25"/>
      <c r="S27" s="22"/>
      <c r="T27" s="25"/>
      <c r="W27" s="22"/>
      <c r="X27" s="25"/>
      <c r="AA27" s="22"/>
      <c r="AB27" s="25"/>
      <c r="AE27" s="22"/>
      <c r="AF27" s="25"/>
      <c r="AI27" s="22"/>
      <c r="AJ27" s="25"/>
      <c r="AM27" s="22"/>
      <c r="AN27" s="25"/>
      <c r="AQ27" s="22"/>
      <c r="AR27" s="25"/>
      <c r="AT27" s="26">
        <f t="shared" si="0"/>
        <v>0</v>
      </c>
      <c r="AU27" s="26">
        <f t="shared" si="0"/>
        <v>0</v>
      </c>
      <c r="AV27" s="27">
        <f t="shared" si="0"/>
        <v>0</v>
      </c>
    </row>
    <row r="28" spans="2:48" s="21" customFormat="1" x14ac:dyDescent="0.3">
      <c r="B28" s="21" t="s">
        <v>44</v>
      </c>
      <c r="D28" s="21">
        <f>D30*6</f>
        <v>53.94</v>
      </c>
      <c r="F28" s="29"/>
      <c r="G28" s="30"/>
      <c r="H28" s="25"/>
      <c r="K28" s="22"/>
      <c r="L28" s="25"/>
      <c r="O28" s="22"/>
      <c r="P28" s="25"/>
      <c r="S28" s="22"/>
      <c r="T28" s="25"/>
      <c r="W28" s="22"/>
      <c r="X28" s="25"/>
      <c r="AA28" s="22"/>
      <c r="AB28" s="25"/>
      <c r="AE28" s="22"/>
      <c r="AF28" s="25"/>
      <c r="AH28" s="21">
        <v>1</v>
      </c>
      <c r="AI28" s="22">
        <v>5110</v>
      </c>
      <c r="AJ28" s="25">
        <f>($D$28*AH28)+(AI28*$D$11)</f>
        <v>112.6028</v>
      </c>
      <c r="AM28" s="22"/>
      <c r="AN28" s="25">
        <f>($D$28*AL28)+(AM28*$D$11)</f>
        <v>0</v>
      </c>
      <c r="AQ28" s="22"/>
      <c r="AR28" s="25">
        <f>($D$28*AP28)+(AQ28*$D$11)</f>
        <v>0</v>
      </c>
      <c r="AT28" s="26">
        <f t="shared" si="0"/>
        <v>1</v>
      </c>
      <c r="AU28" s="26">
        <f t="shared" si="0"/>
        <v>5110</v>
      </c>
      <c r="AV28" s="27">
        <f t="shared" si="0"/>
        <v>112.6028</v>
      </c>
    </row>
    <row r="29" spans="2:48" s="21" customFormat="1" x14ac:dyDescent="0.3">
      <c r="B29" s="21" t="s">
        <v>36</v>
      </c>
      <c r="D29" s="21">
        <f>D30*8</f>
        <v>71.92</v>
      </c>
      <c r="F29" s="29"/>
      <c r="G29" s="30"/>
      <c r="H29" s="25"/>
      <c r="K29" s="22"/>
      <c r="L29" s="25"/>
      <c r="O29" s="22"/>
      <c r="P29" s="25"/>
      <c r="S29" s="22"/>
      <c r="T29" s="25"/>
      <c r="V29" s="21">
        <v>2</v>
      </c>
      <c r="W29" s="22">
        <v>175270</v>
      </c>
      <c r="X29" s="25">
        <f>($D$29*V29)+(W29*$D$11)</f>
        <v>2155.9396000000002</v>
      </c>
      <c r="AA29" s="22"/>
      <c r="AB29" s="25">
        <f>($D$29*Z29)+(AA29*$D$11)</f>
        <v>0</v>
      </c>
      <c r="AE29" s="22"/>
      <c r="AF29" s="25">
        <f>($D$29*AD29)+(AE29*$D$11)</f>
        <v>0</v>
      </c>
      <c r="AI29" s="22"/>
      <c r="AJ29" s="25">
        <f>($D$29*AH29)+(AI29*$D$11)</f>
        <v>0</v>
      </c>
      <c r="AM29" s="22"/>
      <c r="AN29" s="25">
        <f>($D$29*AL29)+(AM29*$D$11)</f>
        <v>0</v>
      </c>
      <c r="AQ29" s="22"/>
      <c r="AR29" s="25">
        <f>($D$29*AP29)+(AQ29*$D$11)</f>
        <v>0</v>
      </c>
      <c r="AT29" s="26">
        <f t="shared" si="0"/>
        <v>2</v>
      </c>
      <c r="AU29" s="26">
        <f t="shared" si="0"/>
        <v>175270</v>
      </c>
      <c r="AV29" s="27">
        <f t="shared" si="0"/>
        <v>2155.9396000000002</v>
      </c>
    </row>
    <row r="30" spans="2:48" s="21" customFormat="1" x14ac:dyDescent="0.3">
      <c r="B30" s="21" t="s">
        <v>17</v>
      </c>
      <c r="D30" s="21">
        <v>8.99</v>
      </c>
      <c r="F30" s="24">
        <v>3749</v>
      </c>
      <c r="G30" s="30">
        <v>10481850</v>
      </c>
      <c r="H30" s="25">
        <f>($D$30*F30)+(G30*$D$11)</f>
        <v>154035.14800000002</v>
      </c>
      <c r="J30" s="21">
        <v>1918</v>
      </c>
      <c r="K30" s="22">
        <v>5264990</v>
      </c>
      <c r="L30" s="25">
        <f>($D$30*J30)+(K30*$D$11)</f>
        <v>77684.905200000008</v>
      </c>
      <c r="N30" s="21">
        <v>1901</v>
      </c>
      <c r="O30" s="22">
        <v>5652390</v>
      </c>
      <c r="P30" s="25">
        <f>($D$30*N30)+(O30*$D$11)</f>
        <v>81979.427200000006</v>
      </c>
      <c r="R30" s="21">
        <v>2474</v>
      </c>
      <c r="S30" s="22">
        <v>7487320</v>
      </c>
      <c r="T30" s="25">
        <f>($D$30*R30)+(S30*$D$11)</f>
        <v>108195.6936</v>
      </c>
      <c r="V30" s="21">
        <v>1629</v>
      </c>
      <c r="W30" s="22">
        <v>5230180</v>
      </c>
      <c r="X30" s="25">
        <f>($D$30*V30)+(W30*$D$11)</f>
        <v>74687.176400000011</v>
      </c>
      <c r="Z30" s="21">
        <v>384</v>
      </c>
      <c r="AA30" s="22">
        <v>1083130</v>
      </c>
      <c r="AB30" s="25">
        <f>($D$30*Z30)+(AA30*$D$11)</f>
        <v>15886.492400000001</v>
      </c>
      <c r="AD30" s="21">
        <v>644</v>
      </c>
      <c r="AE30" s="22">
        <v>1968220</v>
      </c>
      <c r="AF30" s="25">
        <f>($D$30*AD30)+(AE30*$D$11)</f>
        <v>28384.725600000002</v>
      </c>
      <c r="AH30" s="21">
        <v>875</v>
      </c>
      <c r="AI30" s="22">
        <v>2376060</v>
      </c>
      <c r="AJ30" s="25">
        <f>($D$30*AH30)+(AI30*$D$11)</f>
        <v>35143.418799999999</v>
      </c>
      <c r="AL30" s="21">
        <v>390</v>
      </c>
      <c r="AM30" s="22">
        <v>1339510</v>
      </c>
      <c r="AN30" s="25">
        <f>($D$30*AL30)+(AM30*$D$11)</f>
        <v>18883.674800000001</v>
      </c>
      <c r="AP30" s="21">
        <v>2226</v>
      </c>
      <c r="AQ30" s="22">
        <v>5404007</v>
      </c>
      <c r="AR30" s="31">
        <f>($D$30*AP30)+(AQ30*$D$11)</f>
        <v>82049.740360000011</v>
      </c>
      <c r="AT30" s="26">
        <f t="shared" si="0"/>
        <v>16190</v>
      </c>
      <c r="AU30" s="26">
        <f t="shared" si="0"/>
        <v>46287657</v>
      </c>
      <c r="AV30" s="27">
        <f t="shared" si="0"/>
        <v>676930.40236000007</v>
      </c>
    </row>
    <row r="31" spans="2:48" s="21" customFormat="1" x14ac:dyDescent="0.3">
      <c r="B31" s="21" t="s">
        <v>18</v>
      </c>
      <c r="D31" s="21">
        <f>D30*2</f>
        <v>17.98</v>
      </c>
      <c r="F31" s="24">
        <v>39</v>
      </c>
      <c r="G31" s="30">
        <v>170830</v>
      </c>
      <c r="H31" s="25">
        <f>($D$31*F31)+(G31*$D$11)</f>
        <v>2662.3483999999999</v>
      </c>
      <c r="J31" s="21">
        <v>10</v>
      </c>
      <c r="K31" s="22">
        <v>51140</v>
      </c>
      <c r="L31" s="25">
        <f>($D$31*J31)+(K31*$D$11)</f>
        <v>766.88720000000012</v>
      </c>
      <c r="N31" s="21">
        <v>22</v>
      </c>
      <c r="O31" s="22">
        <v>112070</v>
      </c>
      <c r="P31" s="25">
        <f>($D$31*N31)+(O31*$D$11)</f>
        <v>1682.1236000000001</v>
      </c>
      <c r="R31" s="21">
        <v>8</v>
      </c>
      <c r="S31" s="22">
        <v>34810</v>
      </c>
      <c r="T31" s="25">
        <f>($D$31*R31)+(S31*$D$11)</f>
        <v>543.4588</v>
      </c>
      <c r="V31" s="21">
        <v>21</v>
      </c>
      <c r="W31" s="22">
        <v>111710</v>
      </c>
      <c r="X31" s="25">
        <f>($D$31*V31)+(W31*$D$11)</f>
        <v>1660.0108</v>
      </c>
      <c r="Z31" s="21">
        <v>3</v>
      </c>
      <c r="AA31" s="22">
        <v>28560</v>
      </c>
      <c r="AB31" s="25">
        <f>($D$31*Z31)+(AA31*$D$11)</f>
        <v>381.80880000000002</v>
      </c>
      <c r="AD31" s="21">
        <v>15</v>
      </c>
      <c r="AE31" s="22">
        <v>72440</v>
      </c>
      <c r="AF31" s="25">
        <f>($D$31*AD31)+(AE31*$D$11)</f>
        <v>1101.3112000000001</v>
      </c>
      <c r="AH31" s="21">
        <v>10</v>
      </c>
      <c r="AI31" s="22">
        <v>58350</v>
      </c>
      <c r="AJ31" s="25">
        <f>($D$31*AH31)+(AI31*$D$11)</f>
        <v>849.65800000000013</v>
      </c>
      <c r="AL31" s="21">
        <v>4</v>
      </c>
      <c r="AM31" s="22">
        <v>12680</v>
      </c>
      <c r="AN31" s="25">
        <f>($D$31*AL31)+(AM31*$D$11)</f>
        <v>217.4864</v>
      </c>
      <c r="AP31" s="21">
        <v>18</v>
      </c>
      <c r="AQ31" s="22">
        <v>84430</v>
      </c>
      <c r="AR31" s="25">
        <f>($D$31*AP31)+(AQ31*$D$11)</f>
        <v>1292.8964000000001</v>
      </c>
      <c r="AT31" s="26">
        <f t="shared" si="0"/>
        <v>150</v>
      </c>
      <c r="AU31" s="26">
        <f t="shared" si="0"/>
        <v>737020</v>
      </c>
      <c r="AV31" s="27">
        <f t="shared" si="0"/>
        <v>11157.989599999999</v>
      </c>
    </row>
    <row r="32" spans="2:48" s="21" customFormat="1" x14ac:dyDescent="0.3">
      <c r="B32" s="21" t="s">
        <v>19</v>
      </c>
      <c r="D32" s="21">
        <f>D30*3</f>
        <v>26.97</v>
      </c>
      <c r="F32" s="24">
        <v>5</v>
      </c>
      <c r="G32" s="30">
        <v>31160</v>
      </c>
      <c r="H32" s="25">
        <f>($D$32*F32)+(G32*$D$11)</f>
        <v>492.56680000000006</v>
      </c>
      <c r="K32" s="22"/>
      <c r="L32" s="25">
        <f>($D$32*J32)+(K32*$D$11)</f>
        <v>0</v>
      </c>
      <c r="N32" s="21">
        <v>1</v>
      </c>
      <c r="O32" s="22">
        <v>6120</v>
      </c>
      <c r="P32" s="25">
        <f>($D$32*N32)+(O32*$D$11)</f>
        <v>97.22760000000001</v>
      </c>
      <c r="R32" s="21">
        <v>2</v>
      </c>
      <c r="S32" s="22">
        <v>19970</v>
      </c>
      <c r="T32" s="25">
        <f>($D$32*R32)+(S32*$D$11)</f>
        <v>283.19560000000001</v>
      </c>
      <c r="V32" s="21">
        <v>3</v>
      </c>
      <c r="W32" s="22">
        <v>35200</v>
      </c>
      <c r="X32" s="25">
        <f>($D$32*V32)+(W32*$D$11)</f>
        <v>485.00599999999997</v>
      </c>
      <c r="AA32" s="22"/>
      <c r="AB32" s="25">
        <f>($D$32*Z32)+(AA32*$D$11)</f>
        <v>0</v>
      </c>
      <c r="AD32" s="21">
        <v>2</v>
      </c>
      <c r="AE32" s="22">
        <v>10310</v>
      </c>
      <c r="AF32" s="25">
        <f>($D$32*AD32)+(AE32*$D$11)</f>
        <v>172.2988</v>
      </c>
      <c r="AH32" s="21">
        <v>1</v>
      </c>
      <c r="AI32" s="22">
        <v>8810</v>
      </c>
      <c r="AJ32" s="25">
        <f>($D$32*AH32)+(AI32*$D$11)</f>
        <v>128.1088</v>
      </c>
      <c r="AL32" s="21">
        <v>1</v>
      </c>
      <c r="AM32" s="22">
        <v>5550</v>
      </c>
      <c r="AN32" s="25">
        <f>($D$32*AL32)+(AM32*$D$11)</f>
        <v>90.683999999999997</v>
      </c>
      <c r="AP32" s="21">
        <v>2</v>
      </c>
      <c r="AQ32" s="22">
        <v>7350</v>
      </c>
      <c r="AR32" s="25">
        <f>($D$32*AP32)+(AQ32*$D$11)</f>
        <v>138.31799999999998</v>
      </c>
      <c r="AT32" s="26">
        <f t="shared" si="0"/>
        <v>17</v>
      </c>
      <c r="AU32" s="26">
        <f t="shared" si="0"/>
        <v>124470</v>
      </c>
      <c r="AV32" s="27">
        <f t="shared" si="0"/>
        <v>1887.4056</v>
      </c>
    </row>
    <row r="33" spans="2:48" s="21" customFormat="1" x14ac:dyDescent="0.3">
      <c r="B33" s="32" t="s">
        <v>20</v>
      </c>
      <c r="D33" s="21">
        <f>D30*4</f>
        <v>35.96</v>
      </c>
      <c r="F33" s="24">
        <v>1</v>
      </c>
      <c r="G33" s="30">
        <v>3430</v>
      </c>
      <c r="H33" s="25">
        <f>($D$33*F33)+(G33*$D$11)</f>
        <v>75.336399999999998</v>
      </c>
      <c r="K33" s="22"/>
      <c r="L33" s="25">
        <f>($D$33*J33)+(K33*$D$11)</f>
        <v>0</v>
      </c>
      <c r="N33" s="21">
        <v>1</v>
      </c>
      <c r="O33" s="22">
        <v>20000</v>
      </c>
      <c r="P33" s="25">
        <f>($D$33*N33)+(O33*$D$11)</f>
        <v>265.56</v>
      </c>
      <c r="R33" s="21">
        <v>2</v>
      </c>
      <c r="S33" s="22">
        <v>25050</v>
      </c>
      <c r="T33" s="25">
        <f>($D$33*R33)+(S33*$D$11)</f>
        <v>359.49400000000003</v>
      </c>
      <c r="V33" s="21">
        <v>1</v>
      </c>
      <c r="W33" s="22">
        <v>4570</v>
      </c>
      <c r="X33" s="25">
        <f>($D$33*V33)+(W33*$D$11)</f>
        <v>88.423599999999993</v>
      </c>
      <c r="AA33" s="22"/>
      <c r="AB33" s="25">
        <f>($D$33*Z33)+(AA33*$D$11)</f>
        <v>0</v>
      </c>
      <c r="AE33" s="22"/>
      <c r="AF33" s="25">
        <f>($D$33*AD33)+(AE33*$D$11)</f>
        <v>0</v>
      </c>
      <c r="AI33" s="22"/>
      <c r="AJ33" s="25">
        <f>($D$33*AH33)+(AI33*$D$11)</f>
        <v>0</v>
      </c>
      <c r="AM33" s="22"/>
      <c r="AN33" s="25">
        <f>($D$33*AL33)+(AM33*$D$11)</f>
        <v>0</v>
      </c>
      <c r="AP33" s="21">
        <v>1</v>
      </c>
      <c r="AQ33" s="22">
        <v>119020</v>
      </c>
      <c r="AR33" s="25">
        <f>($D$33*AP33)+(AQ33*$D$11)</f>
        <v>1402.3096</v>
      </c>
      <c r="AT33" s="26">
        <f t="shared" si="0"/>
        <v>6</v>
      </c>
      <c r="AU33" s="26">
        <f t="shared" si="0"/>
        <v>172070</v>
      </c>
      <c r="AV33" s="27">
        <f t="shared" si="0"/>
        <v>2191.1235999999999</v>
      </c>
    </row>
    <row r="34" spans="2:48" s="21" customFormat="1" x14ac:dyDescent="0.3">
      <c r="B34" s="33" t="s">
        <v>37</v>
      </c>
      <c r="D34" s="21">
        <f>D30</f>
        <v>8.99</v>
      </c>
      <c r="F34" s="24"/>
      <c r="G34" s="30"/>
      <c r="H34" s="25"/>
      <c r="K34" s="22"/>
      <c r="L34" s="25"/>
      <c r="O34" s="22"/>
      <c r="P34" s="25"/>
      <c r="S34" s="22"/>
      <c r="T34" s="25"/>
      <c r="V34" s="21">
        <v>6</v>
      </c>
      <c r="W34" s="22">
        <v>13540</v>
      </c>
      <c r="X34" s="25">
        <f>($D$34*V34)+(W34*$D$11)</f>
        <v>209.3792</v>
      </c>
      <c r="AA34" s="22"/>
      <c r="AB34" s="25">
        <f>($D$34*Z34)+(AA34*$D$11)</f>
        <v>0</v>
      </c>
      <c r="AE34" s="22"/>
      <c r="AF34" s="25">
        <f>($D$34*AD34)+(AE34*$D$11)</f>
        <v>0</v>
      </c>
      <c r="AI34" s="22"/>
      <c r="AJ34" s="25">
        <f>($D$34*AH34)+(AI34*$D$11)</f>
        <v>0</v>
      </c>
      <c r="AM34" s="22"/>
      <c r="AN34" s="25">
        <f>($D$34*AL34)+(AM34*$D$11)</f>
        <v>0</v>
      </c>
      <c r="AQ34" s="22"/>
      <c r="AR34" s="25">
        <f>($D$34*AP34)+(AQ34*$D$11)</f>
        <v>0</v>
      </c>
      <c r="AT34" s="26">
        <f t="shared" si="0"/>
        <v>6</v>
      </c>
      <c r="AU34" s="26">
        <f t="shared" si="0"/>
        <v>13540</v>
      </c>
      <c r="AV34" s="27">
        <f t="shared" si="0"/>
        <v>209.3792</v>
      </c>
    </row>
    <row r="35" spans="2:48" s="21" customFormat="1" x14ac:dyDescent="0.3">
      <c r="F35" s="29"/>
      <c r="G35" s="34"/>
      <c r="H35" s="25"/>
      <c r="K35" s="22"/>
      <c r="L35" s="25"/>
      <c r="O35" s="22"/>
      <c r="P35" s="25"/>
      <c r="S35" s="22"/>
      <c r="T35" s="25"/>
      <c r="W35" s="22"/>
      <c r="X35" s="25"/>
      <c r="AA35" s="22"/>
      <c r="AB35" s="25"/>
      <c r="AE35" s="22"/>
      <c r="AF35" s="25"/>
      <c r="AI35" s="22"/>
      <c r="AJ35" s="25"/>
      <c r="AM35" s="22"/>
      <c r="AN35" s="25"/>
      <c r="AQ35" s="22"/>
      <c r="AR35" s="25"/>
      <c r="AT35" s="26">
        <f t="shared" si="0"/>
        <v>0</v>
      </c>
      <c r="AU35" s="26">
        <f t="shared" si="0"/>
        <v>0</v>
      </c>
      <c r="AV35" s="27">
        <f t="shared" si="0"/>
        <v>0</v>
      </c>
    </row>
    <row r="36" spans="2:48" s="21" customFormat="1" x14ac:dyDescent="0.3">
      <c r="B36" s="21" t="s">
        <v>51</v>
      </c>
      <c r="D36" s="21">
        <v>125.86</v>
      </c>
      <c r="F36" s="29"/>
      <c r="G36" s="34"/>
      <c r="H36" s="25"/>
      <c r="K36" s="22"/>
      <c r="L36" s="25"/>
      <c r="O36" s="22"/>
      <c r="P36" s="25"/>
      <c r="R36" s="21">
        <v>1</v>
      </c>
      <c r="S36" s="22">
        <v>5200</v>
      </c>
      <c r="T36" s="25">
        <f>($D$36*R36)+(S36*$D$11)</f>
        <v>185.55600000000001</v>
      </c>
      <c r="W36" s="22"/>
      <c r="X36" s="25"/>
      <c r="AA36" s="22"/>
      <c r="AB36" s="25"/>
      <c r="AE36" s="22"/>
      <c r="AF36" s="25"/>
      <c r="AI36" s="22"/>
      <c r="AJ36" s="25"/>
      <c r="AM36" s="22"/>
      <c r="AN36" s="25"/>
      <c r="AQ36" s="22"/>
      <c r="AR36" s="25"/>
      <c r="AT36" s="26">
        <f t="shared" si="0"/>
        <v>1</v>
      </c>
      <c r="AU36" s="26">
        <f t="shared" si="0"/>
        <v>5200</v>
      </c>
      <c r="AV36" s="27">
        <f t="shared" si="0"/>
        <v>185.55600000000001</v>
      </c>
    </row>
    <row r="37" spans="2:48" s="21" customFormat="1" x14ac:dyDescent="0.3">
      <c r="B37" s="21" t="s">
        <v>21</v>
      </c>
      <c r="D37" s="21">
        <v>125.86</v>
      </c>
      <c r="F37" s="24">
        <v>1</v>
      </c>
      <c r="G37" s="30">
        <v>278000</v>
      </c>
      <c r="H37" s="25">
        <f>($D$37*F37)+(G37*$D$11)</f>
        <v>3317.3</v>
      </c>
      <c r="J37" s="21">
        <v>1</v>
      </c>
      <c r="K37" s="22">
        <v>185000</v>
      </c>
      <c r="L37" s="25">
        <f>($D$37*J37)+(K37*$D$11)</f>
        <v>2249.6600000000003</v>
      </c>
      <c r="O37" s="22"/>
      <c r="P37" s="25">
        <f>($D$37*N37)+(O37*$D$11)</f>
        <v>0</v>
      </c>
      <c r="R37" s="21">
        <v>1</v>
      </c>
      <c r="S37" s="22">
        <v>61000</v>
      </c>
      <c r="T37" s="25">
        <f>($D$37*R37)+(S37*$D$11)</f>
        <v>826.1400000000001</v>
      </c>
      <c r="W37" s="22"/>
      <c r="X37" s="25">
        <f>($D$37*V37)+(W37*$D$11)</f>
        <v>0</v>
      </c>
      <c r="AA37" s="22"/>
      <c r="AB37" s="25">
        <f>($D$37*Z37)+(AA37*$D$11)</f>
        <v>0</v>
      </c>
      <c r="AE37" s="22"/>
      <c r="AF37" s="25">
        <f>($D$37*AD37)+(AE37*$D$11)</f>
        <v>0</v>
      </c>
      <c r="AI37" s="22"/>
      <c r="AJ37" s="25">
        <f>($D$37*AH37)+(AI37*$D$11)</f>
        <v>0</v>
      </c>
      <c r="AM37" s="22"/>
      <c r="AN37" s="25">
        <f>($D$37*AL37)+(AM37*$D$11)</f>
        <v>0</v>
      </c>
      <c r="AP37" s="21">
        <v>2</v>
      </c>
      <c r="AQ37" s="22">
        <v>83000</v>
      </c>
      <c r="AR37" s="25">
        <f>($D$37*AP37)+(AQ37*$D$11)</f>
        <v>1204.56</v>
      </c>
      <c r="AT37" s="26">
        <f t="shared" si="0"/>
        <v>5</v>
      </c>
      <c r="AU37" s="26">
        <f t="shared" si="0"/>
        <v>607000</v>
      </c>
      <c r="AV37" s="27">
        <f t="shared" si="0"/>
        <v>7597.6600000000017</v>
      </c>
    </row>
    <row r="38" spans="2:48" s="21" customFormat="1" x14ac:dyDescent="0.3">
      <c r="B38" s="21" t="s">
        <v>22</v>
      </c>
      <c r="D38" s="21">
        <v>125.86</v>
      </c>
      <c r="F38" s="24">
        <v>2</v>
      </c>
      <c r="G38" s="30">
        <v>53640</v>
      </c>
      <c r="H38" s="25">
        <f>($D$38*F38)+(G38*$D$11)</f>
        <v>867.50720000000001</v>
      </c>
      <c r="K38" s="22"/>
      <c r="L38" s="25">
        <f>($D$38*J38)+(K38*$D$11)</f>
        <v>0</v>
      </c>
      <c r="O38" s="22"/>
      <c r="P38" s="25">
        <f>($D$38*N38)+(O38*$D$11)</f>
        <v>0</v>
      </c>
      <c r="S38" s="22"/>
      <c r="T38" s="25">
        <f>($D$38*R38)+(S38*$D$11)</f>
        <v>0</v>
      </c>
      <c r="W38" s="22"/>
      <c r="X38" s="25">
        <f>($D$38*V38)+(W38*$D$11)</f>
        <v>0</v>
      </c>
      <c r="AA38" s="22"/>
      <c r="AB38" s="25">
        <f>($D$38*Z38)+(AA38*$D$11)</f>
        <v>0</v>
      </c>
      <c r="AE38" s="22"/>
      <c r="AF38" s="25">
        <f>($D$38*AD38)+(AE38*$D$11)</f>
        <v>0</v>
      </c>
      <c r="AI38" s="22"/>
      <c r="AJ38" s="25">
        <f>($D$38*AH38)+(AI38*$D$11)</f>
        <v>0</v>
      </c>
      <c r="AM38" s="22"/>
      <c r="AN38" s="25">
        <f>($D$38*AL38)+(AM38*$D$11)</f>
        <v>0</v>
      </c>
      <c r="AQ38" s="22"/>
      <c r="AR38" s="25">
        <f>($D$38*AP38)+(AQ38*$D$11)</f>
        <v>0</v>
      </c>
      <c r="AT38" s="26">
        <f t="shared" si="0"/>
        <v>2</v>
      </c>
      <c r="AU38" s="26">
        <f t="shared" si="0"/>
        <v>53640</v>
      </c>
      <c r="AV38" s="27">
        <f t="shared" si="0"/>
        <v>867.50720000000001</v>
      </c>
    </row>
    <row r="39" spans="2:48" s="21" customFormat="1" x14ac:dyDescent="0.3">
      <c r="F39" s="29"/>
      <c r="G39" s="34"/>
      <c r="H39" s="25"/>
      <c r="K39" s="22"/>
      <c r="L39" s="25"/>
      <c r="O39" s="22"/>
      <c r="P39" s="25"/>
      <c r="S39" s="22"/>
      <c r="T39" s="25"/>
      <c r="W39" s="22"/>
      <c r="X39" s="25"/>
      <c r="AA39" s="22"/>
      <c r="AB39" s="25"/>
      <c r="AE39" s="22"/>
      <c r="AF39" s="25"/>
      <c r="AI39" s="22"/>
      <c r="AJ39" s="25"/>
      <c r="AM39" s="22"/>
      <c r="AN39" s="25"/>
      <c r="AQ39" s="22"/>
      <c r="AR39" s="25"/>
      <c r="AT39" s="26">
        <f t="shared" si="0"/>
        <v>0</v>
      </c>
      <c r="AU39" s="26">
        <f t="shared" si="0"/>
        <v>0</v>
      </c>
      <c r="AV39" s="27">
        <f t="shared" si="0"/>
        <v>0</v>
      </c>
    </row>
    <row r="40" spans="2:48" s="21" customFormat="1" x14ac:dyDescent="0.3">
      <c r="B40" s="21" t="s">
        <v>23</v>
      </c>
      <c r="D40" s="21">
        <f>188.79</f>
        <v>188.79</v>
      </c>
      <c r="F40" s="24">
        <v>1</v>
      </c>
      <c r="G40" s="30">
        <v>1049000</v>
      </c>
      <c r="H40" s="25">
        <f>($D$40*F40)+(G40*$D$11)</f>
        <v>12231.310000000001</v>
      </c>
      <c r="K40" s="22"/>
      <c r="L40" s="25">
        <f>($D$40*J40)+(K40*$D$11)</f>
        <v>0</v>
      </c>
      <c r="O40" s="22"/>
      <c r="P40" s="25">
        <f>($D$40*N40)+(O40*$D$11)</f>
        <v>0</v>
      </c>
      <c r="R40" s="21">
        <v>1</v>
      </c>
      <c r="S40" s="22">
        <v>78000</v>
      </c>
      <c r="T40" s="25">
        <f>($D$40*R40)+(S40*$D$11)</f>
        <v>1084.23</v>
      </c>
      <c r="W40" s="22"/>
      <c r="X40" s="25">
        <f>($D$40*V40)+(W40*$D$11)</f>
        <v>0</v>
      </c>
      <c r="AA40" s="22"/>
      <c r="AB40" s="25">
        <f>($D$40*Z40)+(AA40*$D$11)</f>
        <v>0</v>
      </c>
      <c r="AE40" s="22"/>
      <c r="AF40" s="25">
        <f>($D$40*AD40)+(AE40*$D$11)</f>
        <v>0</v>
      </c>
      <c r="AI40" s="22"/>
      <c r="AJ40" s="25">
        <f>($D$40*AH40)+(AI40*$D$11)</f>
        <v>0</v>
      </c>
      <c r="AM40" s="22"/>
      <c r="AN40" s="25">
        <f>($D$40*AL40)+(AM40*$D$11)</f>
        <v>0</v>
      </c>
      <c r="AP40" s="21">
        <v>1</v>
      </c>
      <c r="AQ40" s="22">
        <v>42000</v>
      </c>
      <c r="AR40" s="25">
        <f>($D$40*AP40)+(AQ40*$D$11)</f>
        <v>670.95</v>
      </c>
      <c r="AT40" s="26">
        <f t="shared" si="0"/>
        <v>3</v>
      </c>
      <c r="AU40" s="26">
        <f t="shared" si="0"/>
        <v>1169000</v>
      </c>
      <c r="AV40" s="27">
        <f t="shared" si="0"/>
        <v>13986.490000000002</v>
      </c>
    </row>
    <row r="41" spans="2:48" s="21" customFormat="1" x14ac:dyDescent="0.3">
      <c r="B41" s="21" t="s">
        <v>38</v>
      </c>
      <c r="D41" s="21">
        <f>D34*84</f>
        <v>755.16</v>
      </c>
      <c r="F41" s="24"/>
      <c r="G41" s="30"/>
      <c r="H41" s="25"/>
      <c r="K41" s="22"/>
      <c r="L41" s="25"/>
      <c r="O41" s="22"/>
      <c r="P41" s="25"/>
      <c r="S41" s="22"/>
      <c r="T41" s="25"/>
      <c r="V41" s="21">
        <v>1</v>
      </c>
      <c r="W41" s="22">
        <v>63000</v>
      </c>
      <c r="X41" s="25">
        <f>($D$41*V41)+(W41*$D$11)</f>
        <v>1478.4</v>
      </c>
      <c r="AA41" s="22"/>
      <c r="AB41" s="25">
        <f>($D$41*Z41)+(AA41*$D$11)</f>
        <v>0</v>
      </c>
      <c r="AE41" s="22"/>
      <c r="AF41" s="25">
        <f>($D$41*AD41)+(AE41*$D$11)</f>
        <v>0</v>
      </c>
      <c r="AI41" s="22"/>
      <c r="AJ41" s="25">
        <f>($D$41*AH41)+(AI41*$D$11)</f>
        <v>0</v>
      </c>
      <c r="AM41" s="22"/>
      <c r="AN41" s="25">
        <f>($D$41*AL41)+(AM41*$D$11)</f>
        <v>0</v>
      </c>
      <c r="AQ41" s="22"/>
      <c r="AR41" s="25">
        <f>($D$41*AP41)+(AQ41*$D$11)</f>
        <v>0</v>
      </c>
      <c r="AT41" s="26">
        <f t="shared" si="0"/>
        <v>1</v>
      </c>
      <c r="AU41" s="26">
        <f t="shared" si="0"/>
        <v>63000</v>
      </c>
      <c r="AV41" s="27">
        <f t="shared" si="0"/>
        <v>1478.4</v>
      </c>
    </row>
    <row r="42" spans="2:48" s="21" customFormat="1" x14ac:dyDescent="0.3">
      <c r="B42" s="21" t="s">
        <v>61</v>
      </c>
      <c r="D42" s="21">
        <v>188.79</v>
      </c>
      <c r="F42" s="24"/>
      <c r="G42" s="30"/>
      <c r="H42" s="25"/>
      <c r="K42" s="22"/>
      <c r="L42" s="25"/>
      <c r="N42" s="21">
        <v>1</v>
      </c>
      <c r="O42" s="22"/>
      <c r="P42" s="25">
        <f>($D$42*N42)+(O42*$D$11)</f>
        <v>188.79</v>
      </c>
      <c r="S42" s="22"/>
      <c r="T42" s="25"/>
      <c r="W42" s="22"/>
      <c r="AA42" s="22"/>
      <c r="AE42" s="22"/>
      <c r="AI42" s="22"/>
      <c r="AM42" s="22"/>
      <c r="AQ42" s="22"/>
      <c r="AT42" s="26">
        <f t="shared" si="0"/>
        <v>1</v>
      </c>
      <c r="AU42" s="26">
        <f t="shared" si="0"/>
        <v>0</v>
      </c>
      <c r="AV42" s="27">
        <f t="shared" si="0"/>
        <v>188.79</v>
      </c>
    </row>
    <row r="43" spans="2:48" s="21" customFormat="1" x14ac:dyDescent="0.3">
      <c r="F43" s="24"/>
      <c r="G43" s="30"/>
      <c r="H43" s="25"/>
      <c r="K43" s="22"/>
      <c r="L43" s="25"/>
      <c r="O43" s="22"/>
      <c r="P43" s="25"/>
      <c r="S43" s="22"/>
      <c r="T43" s="25"/>
      <c r="W43" s="22"/>
      <c r="AA43" s="22"/>
      <c r="AE43" s="22"/>
      <c r="AI43" s="22"/>
      <c r="AM43" s="22"/>
      <c r="AQ43" s="22"/>
      <c r="AT43" s="26">
        <f t="shared" si="0"/>
        <v>0</v>
      </c>
      <c r="AU43" s="26">
        <f t="shared" si="0"/>
        <v>0</v>
      </c>
      <c r="AV43" s="27">
        <f t="shared" si="0"/>
        <v>0</v>
      </c>
    </row>
    <row r="44" spans="2:48" s="21" customFormat="1" x14ac:dyDescent="0.3">
      <c r="F44" s="24"/>
      <c r="G44" s="30"/>
      <c r="H44" s="25"/>
      <c r="K44" s="22"/>
      <c r="L44" s="25"/>
      <c r="O44" s="22"/>
      <c r="P44" s="25"/>
      <c r="S44" s="22"/>
      <c r="T44" s="25"/>
      <c r="W44" s="22"/>
      <c r="AA44" s="22"/>
      <c r="AE44" s="22"/>
      <c r="AI44" s="22"/>
      <c r="AM44" s="22"/>
      <c r="AQ44" s="22"/>
      <c r="AT44" s="26">
        <f t="shared" si="0"/>
        <v>0</v>
      </c>
      <c r="AU44" s="26">
        <f t="shared" si="0"/>
        <v>0</v>
      </c>
      <c r="AV44" s="27">
        <f t="shared" si="0"/>
        <v>0</v>
      </c>
    </row>
    <row r="45" spans="2:48" s="21" customFormat="1" x14ac:dyDescent="0.3">
      <c r="B45" s="21" t="s">
        <v>39</v>
      </c>
      <c r="D45" s="21">
        <v>4.5199999999999997E-3</v>
      </c>
      <c r="F45" s="24"/>
      <c r="G45" s="30"/>
      <c r="H45" s="25"/>
      <c r="K45" s="22"/>
      <c r="L45" s="25"/>
      <c r="O45" s="22"/>
      <c r="P45" s="25"/>
      <c r="S45" s="22"/>
      <c r="T45" s="25"/>
      <c r="V45" s="21">
        <v>1</v>
      </c>
      <c r="W45" s="22">
        <v>4462000</v>
      </c>
      <c r="X45" s="35">
        <f>W45*D45</f>
        <v>20168.239999999998</v>
      </c>
      <c r="AA45" s="22"/>
      <c r="AB45" s="35">
        <f>AA45*H45</f>
        <v>0</v>
      </c>
      <c r="AE45" s="22"/>
      <c r="AF45" s="35">
        <f>AE45*L45</f>
        <v>0</v>
      </c>
      <c r="AI45" s="22"/>
      <c r="AJ45" s="35">
        <f>AI45*P45</f>
        <v>0</v>
      </c>
      <c r="AM45" s="22"/>
      <c r="AN45" s="35">
        <f>AM45*T45</f>
        <v>0</v>
      </c>
      <c r="AQ45" s="22"/>
      <c r="AR45" s="35">
        <f>AQ45*X45</f>
        <v>0</v>
      </c>
      <c r="AT45" s="26">
        <f>F45+J45+N45+R45+V45+Z45+AD45+AH45+AL45+AP45</f>
        <v>1</v>
      </c>
      <c r="AU45" s="26">
        <f>G45+K45+O45+S45+W45+AA45+AE45+AI45+AM45+AQ45</f>
        <v>4462000</v>
      </c>
      <c r="AV45" s="27">
        <f t="shared" si="0"/>
        <v>20168.239999999998</v>
      </c>
    </row>
    <row r="46" spans="2:48" s="21" customFormat="1" x14ac:dyDescent="0.3">
      <c r="B46" s="21" t="s">
        <v>40</v>
      </c>
      <c r="D46" s="21">
        <v>188.79</v>
      </c>
      <c r="F46" s="24"/>
      <c r="G46" s="30"/>
      <c r="H46" s="25"/>
      <c r="K46" s="22"/>
      <c r="L46" s="25"/>
      <c r="O46" s="22"/>
      <c r="P46" s="25"/>
      <c r="S46" s="22"/>
      <c r="T46" s="25"/>
      <c r="V46" s="21">
        <v>1</v>
      </c>
      <c r="W46" s="22"/>
      <c r="X46" s="25">
        <f>($D$46*V46)+(W46*$D$11)</f>
        <v>188.79</v>
      </c>
      <c r="AA46" s="22"/>
      <c r="AB46" s="25">
        <f>($D$46*Z46)+(AA46*$D$11)</f>
        <v>0</v>
      </c>
      <c r="AE46" s="22"/>
      <c r="AF46" s="25">
        <f>($D$46*AD46)+(AE46*$D$11)</f>
        <v>0</v>
      </c>
      <c r="AI46" s="22"/>
      <c r="AJ46" s="25">
        <f>($D$46*AH46)+(AI46*$D$11)</f>
        <v>0</v>
      </c>
      <c r="AM46" s="22"/>
      <c r="AN46" s="25">
        <f>($D$46*AL46)+(AM46*$D$11)</f>
        <v>0</v>
      </c>
      <c r="AQ46" s="22"/>
      <c r="AR46" s="25">
        <f>($D$46*AP46)+(AQ46*$D$11)</f>
        <v>0</v>
      </c>
      <c r="AT46" s="26">
        <f t="shared" si="0"/>
        <v>1</v>
      </c>
      <c r="AU46" s="26">
        <f t="shared" si="0"/>
        <v>0</v>
      </c>
      <c r="AV46" s="27">
        <f t="shared" si="0"/>
        <v>188.79</v>
      </c>
    </row>
    <row r="47" spans="2:48" s="21" customFormat="1" x14ac:dyDescent="0.3">
      <c r="B47" s="21" t="s">
        <v>41</v>
      </c>
      <c r="F47" s="24"/>
      <c r="G47" s="30"/>
      <c r="H47" s="25"/>
      <c r="K47" s="22"/>
      <c r="L47" s="25"/>
      <c r="O47" s="22"/>
      <c r="P47" s="25"/>
      <c r="S47" s="22"/>
      <c r="T47" s="25"/>
      <c r="V47" s="21">
        <v>1</v>
      </c>
      <c r="W47" s="22"/>
      <c r="AA47" s="22"/>
      <c r="AE47" s="22"/>
      <c r="AI47" s="22"/>
      <c r="AM47" s="22"/>
      <c r="AQ47" s="22"/>
      <c r="AT47" s="26">
        <f t="shared" si="0"/>
        <v>1</v>
      </c>
      <c r="AU47" s="26">
        <f t="shared" si="0"/>
        <v>0</v>
      </c>
      <c r="AV47" s="27">
        <f t="shared" si="0"/>
        <v>0</v>
      </c>
    </row>
    <row r="48" spans="2:48" s="21" customFormat="1" x14ac:dyDescent="0.3">
      <c r="B48" s="21" t="s">
        <v>2</v>
      </c>
      <c r="D48" s="21">
        <v>4.5199999999999997E-3</v>
      </c>
      <c r="F48" s="24"/>
      <c r="G48" s="30"/>
      <c r="H48" s="25"/>
      <c r="K48" s="22"/>
      <c r="L48" s="25"/>
      <c r="O48" s="22"/>
      <c r="P48" s="25"/>
      <c r="S48" s="22"/>
      <c r="T48" s="25"/>
      <c r="W48" s="22"/>
      <c r="AA48" s="22"/>
      <c r="AE48" s="22"/>
      <c r="AI48" s="22"/>
      <c r="AL48" s="21">
        <v>1</v>
      </c>
      <c r="AM48" s="22">
        <v>122600</v>
      </c>
      <c r="AN48" s="35">
        <f>AM48*D48</f>
        <v>554.15199999999993</v>
      </c>
      <c r="AQ48" s="22"/>
      <c r="AT48" s="26">
        <f t="shared" ref="AT48:AV51" si="1">F48+J48+N48+R48+V48+Z48+AD48+AH48+AL48+AP48</f>
        <v>1</v>
      </c>
      <c r="AU48" s="26">
        <f t="shared" si="1"/>
        <v>122600</v>
      </c>
      <c r="AV48" s="27">
        <f t="shared" si="1"/>
        <v>554.15199999999993</v>
      </c>
    </row>
    <row r="49" spans="1:48" s="21" customFormat="1" x14ac:dyDescent="0.3">
      <c r="F49" s="24"/>
      <c r="G49" s="30"/>
      <c r="H49" s="25"/>
      <c r="K49" s="22"/>
      <c r="L49" s="25"/>
      <c r="O49" s="22"/>
      <c r="P49" s="25"/>
      <c r="S49" s="22"/>
      <c r="T49" s="25"/>
      <c r="W49" s="22"/>
      <c r="AA49" s="22"/>
      <c r="AE49" s="22"/>
      <c r="AI49" s="22"/>
      <c r="AM49" s="22"/>
      <c r="AQ49" s="22"/>
      <c r="AT49" s="26">
        <f t="shared" si="1"/>
        <v>0</v>
      </c>
      <c r="AU49" s="26">
        <f t="shared" si="1"/>
        <v>0</v>
      </c>
      <c r="AV49" s="27">
        <f t="shared" si="1"/>
        <v>0</v>
      </c>
    </row>
    <row r="50" spans="1:48" s="21" customFormat="1" x14ac:dyDescent="0.3">
      <c r="F50" s="24"/>
      <c r="G50" s="30"/>
      <c r="H50" s="25"/>
      <c r="K50" s="22"/>
      <c r="L50" s="25"/>
      <c r="O50" s="22"/>
      <c r="P50" s="25"/>
      <c r="S50" s="22"/>
      <c r="T50" s="25"/>
      <c r="W50" s="22"/>
      <c r="AA50" s="22"/>
      <c r="AI50" s="22"/>
      <c r="AM50" s="22"/>
      <c r="AQ50" s="22"/>
      <c r="AT50" s="26">
        <f t="shared" si="1"/>
        <v>0</v>
      </c>
      <c r="AU50" s="26">
        <f t="shared" si="1"/>
        <v>0</v>
      </c>
      <c r="AV50" s="27">
        <f t="shared" si="1"/>
        <v>0</v>
      </c>
    </row>
    <row r="51" spans="1:48" s="21" customFormat="1" x14ac:dyDescent="0.3">
      <c r="H51" s="25"/>
      <c r="K51" s="22"/>
      <c r="L51" s="25"/>
      <c r="O51" s="22"/>
      <c r="P51" s="25"/>
      <c r="S51" s="22"/>
      <c r="T51" s="25"/>
      <c r="W51" s="22"/>
      <c r="AA51" s="22"/>
      <c r="AI51" s="22"/>
      <c r="AM51" s="22"/>
      <c r="AQ51" s="22"/>
      <c r="AT51" s="26">
        <f t="shared" si="1"/>
        <v>0</v>
      </c>
      <c r="AU51" s="26">
        <f t="shared" si="1"/>
        <v>0</v>
      </c>
      <c r="AV51" s="27">
        <f t="shared" si="1"/>
        <v>0</v>
      </c>
    </row>
    <row r="52" spans="1:48" s="21" customFormat="1" x14ac:dyDescent="0.3">
      <c r="B52" s="21" t="s">
        <v>24</v>
      </c>
      <c r="H52" s="25"/>
      <c r="K52" s="22"/>
      <c r="L52" s="25"/>
      <c r="O52" s="22"/>
      <c r="P52" s="25"/>
      <c r="S52" s="22"/>
      <c r="T52" s="25"/>
      <c r="W52" s="22"/>
      <c r="AA52" s="22"/>
      <c r="AI52" s="22"/>
      <c r="AM52" s="22"/>
      <c r="AQ52" s="22"/>
    </row>
    <row r="53" spans="1:48" s="21" customFormat="1" x14ac:dyDescent="0.3">
      <c r="H53" s="25"/>
      <c r="K53" s="22"/>
      <c r="L53" s="25"/>
      <c r="O53" s="22"/>
      <c r="S53" s="22"/>
      <c r="W53" s="22"/>
      <c r="AA53" s="22"/>
      <c r="AI53" s="22"/>
      <c r="AM53" s="22"/>
      <c r="AQ53" s="22"/>
    </row>
    <row r="54" spans="1:48" s="21" customFormat="1" x14ac:dyDescent="0.3">
      <c r="F54" s="39">
        <f>SUM(F13:F53)</f>
        <v>3821</v>
      </c>
      <c r="G54" s="39">
        <f>SUM(G13:G53)</f>
        <v>13055790</v>
      </c>
      <c r="H54" s="25">
        <f>SUM(H13:H51)</f>
        <v>187317.48919999998</v>
      </c>
      <c r="J54" s="22">
        <f>SUM(J12:J53)</f>
        <v>1933</v>
      </c>
      <c r="K54" s="22">
        <f>SUM(K12:K53)</f>
        <v>5738510</v>
      </c>
      <c r="L54" s="25">
        <f>SUM(L13:L53)</f>
        <v>83603.674800000008</v>
      </c>
      <c r="N54" s="22">
        <f>SUM(N12:N53)</f>
        <v>1967</v>
      </c>
      <c r="O54" s="22">
        <f>SUM(O12:O53)</f>
        <v>6585360</v>
      </c>
      <c r="P54" s="25">
        <f>SUM(P13:P53)</f>
        <v>94787.372799999997</v>
      </c>
      <c r="R54" s="22">
        <f>SUM(R12:R53)</f>
        <v>2504</v>
      </c>
      <c r="S54" s="22">
        <f>SUM(S12:S53)</f>
        <v>7912310</v>
      </c>
      <c r="T54" s="25">
        <f>SUM(T13:T53)</f>
        <v>114240.59879999999</v>
      </c>
      <c r="V54" s="22">
        <f>SUM(V12:V53)</f>
        <v>1673</v>
      </c>
      <c r="W54" s="22">
        <f>SUM(W12:W53)</f>
        <v>10383120</v>
      </c>
      <c r="X54" s="25">
        <f>SUM(X13:X53)</f>
        <v>104711.27759999999</v>
      </c>
      <c r="Z54" s="22">
        <f>SUM(Z12:Z53)</f>
        <v>393</v>
      </c>
      <c r="AA54" s="22">
        <f>SUM(AA12:AA53)</f>
        <v>1262670</v>
      </c>
      <c r="AB54" s="25">
        <f>SUM(AB13:AB53)</f>
        <v>18190.351600000002</v>
      </c>
      <c r="AD54" s="22">
        <f>SUM(AD12:AD53)</f>
        <v>663</v>
      </c>
      <c r="AE54" s="22">
        <f>SUM(AE12:AE53)</f>
        <v>2067570</v>
      </c>
      <c r="AF54" s="25">
        <f>SUM(AF13:AF53)</f>
        <v>29879.473600000001</v>
      </c>
      <c r="AH54" s="22">
        <f>SUM(AH12:AH53)</f>
        <v>902</v>
      </c>
      <c r="AI54" s="22">
        <f>SUM(AI12:AI53)</f>
        <v>2697540</v>
      </c>
      <c r="AJ54" s="25">
        <f>SUM(AJ13:AJ53)</f>
        <v>39411.189200000008</v>
      </c>
      <c r="AL54" s="22">
        <f>SUM(AL12:AL53)</f>
        <v>397</v>
      </c>
      <c r="AM54" s="22">
        <f>SUM(AM12:AM53)</f>
        <v>1483870</v>
      </c>
      <c r="AN54" s="25">
        <f>SUM(AN13:AN53)</f>
        <v>19799.1116</v>
      </c>
      <c r="AP54" s="22">
        <f>SUM(AP12:AP53)</f>
        <v>2268</v>
      </c>
      <c r="AQ54" s="22">
        <f>SUM(AQ12:AQ53)</f>
        <v>6063957</v>
      </c>
      <c r="AR54" s="25">
        <f>SUM(AR13:AR53)</f>
        <v>90841.436359999992</v>
      </c>
      <c r="AT54" s="26">
        <f>SUM(AT13:AT52)</f>
        <v>16521</v>
      </c>
      <c r="AU54" s="26">
        <f>SUM(AU13:AU52)</f>
        <v>57250697</v>
      </c>
      <c r="AV54" s="26">
        <f>SUM(AV13:AV52)</f>
        <v>782781.97556000017</v>
      </c>
    </row>
    <row r="55" spans="1:48" s="21" customFormat="1" x14ac:dyDescent="0.3">
      <c r="K55" s="22"/>
      <c r="L55" s="25"/>
      <c r="O55" s="22"/>
      <c r="S55" s="22"/>
      <c r="W55" s="22"/>
      <c r="AA55" s="22"/>
      <c r="AI55" s="22"/>
      <c r="AM55" s="22"/>
      <c r="AQ55" s="22"/>
      <c r="AT55" s="26">
        <f>F54+J54+N54+R54+V54+AD54+AH54+AL54+AP54+Z54</f>
        <v>16521</v>
      </c>
      <c r="AU55" s="26">
        <f>G54+K54+O54+S54+W54+AE54+AI54+AM54+AQ54+AA54</f>
        <v>57250697</v>
      </c>
      <c r="AV55" s="26">
        <f>H54+L54+P54+T54+X54+AF54+AJ54+AN54+AR54+AB54</f>
        <v>782781.97556000005</v>
      </c>
    </row>
    <row r="56" spans="1:48" s="21" customFormat="1" x14ac:dyDescent="0.3">
      <c r="K56" s="22"/>
      <c r="O56" s="22"/>
      <c r="S56" s="22"/>
      <c r="W56" s="22"/>
      <c r="AA56" s="22"/>
      <c r="AI56" s="22"/>
      <c r="AM56" s="22"/>
      <c r="AQ56" s="22"/>
      <c r="AT56" s="26">
        <f>AT54-AT55</f>
        <v>0</v>
      </c>
      <c r="AU56" s="26">
        <f>AU54-AU55</f>
        <v>0</v>
      </c>
      <c r="AV56" s="26">
        <f>AV54-AV55</f>
        <v>0</v>
      </c>
    </row>
    <row r="57" spans="1:48" s="21" customFormat="1" x14ac:dyDescent="0.3">
      <c r="K57" s="22"/>
      <c r="O57" s="22"/>
      <c r="S57" s="22"/>
      <c r="W57" s="22"/>
      <c r="AA57" s="22"/>
      <c r="AI57" s="22"/>
      <c r="AM57" s="22"/>
      <c r="AQ57" s="22"/>
    </row>
    <row r="58" spans="1:48" s="21" customFormat="1" x14ac:dyDescent="0.3">
      <c r="A58" s="21" t="s">
        <v>8</v>
      </c>
      <c r="K58" s="22"/>
      <c r="O58" s="22"/>
      <c r="S58" s="22"/>
      <c r="W58" s="22"/>
      <c r="AA58" s="22"/>
      <c r="AI58" s="22"/>
      <c r="AM58" s="22"/>
      <c r="AQ58" s="22"/>
    </row>
    <row r="59" spans="1:48" x14ac:dyDescent="0.3">
      <c r="B59" t="s">
        <v>29</v>
      </c>
      <c r="F59">
        <f>F61-F60</f>
        <v>603</v>
      </c>
      <c r="J59" t="s">
        <v>42</v>
      </c>
      <c r="N59">
        <f>N61-N60</f>
        <v>495</v>
      </c>
      <c r="R59">
        <f>R61-R60</f>
        <v>52</v>
      </c>
      <c r="V59">
        <f>V61-V60</f>
        <v>99</v>
      </c>
      <c r="Z59">
        <f>Z61-Z60</f>
        <v>64</v>
      </c>
      <c r="AD59" t="s">
        <v>42</v>
      </c>
      <c r="AH59">
        <f>AH61-AH60</f>
        <v>5</v>
      </c>
      <c r="AL59" s="10">
        <f>AL61-AL60</f>
        <v>224</v>
      </c>
      <c r="AP59" s="10">
        <f>AP61-AP60</f>
        <v>742</v>
      </c>
      <c r="AT59">
        <f>SUM(E59:AS59)</f>
        <v>2284</v>
      </c>
      <c r="AU59">
        <f>SUM(F59:AT59)</f>
        <v>4568</v>
      </c>
    </row>
    <row r="60" spans="1:48" x14ac:dyDescent="0.3">
      <c r="B60" t="s">
        <v>30</v>
      </c>
      <c r="F60">
        <v>2</v>
      </c>
      <c r="N60">
        <v>10</v>
      </c>
      <c r="R60">
        <v>1</v>
      </c>
      <c r="V60">
        <v>4</v>
      </c>
      <c r="AL60" s="10">
        <v>2</v>
      </c>
      <c r="AP60" s="10">
        <v>2</v>
      </c>
      <c r="AT60">
        <f t="shared" ref="AT60:AU60" si="2">SUM(E60:AS60)</f>
        <v>21</v>
      </c>
      <c r="AU60">
        <f t="shared" si="2"/>
        <v>42</v>
      </c>
    </row>
    <row r="61" spans="1:48" x14ac:dyDescent="0.3">
      <c r="B61" t="s">
        <v>28</v>
      </c>
      <c r="F61">
        <v>605</v>
      </c>
      <c r="N61">
        <v>505</v>
      </c>
      <c r="R61">
        <v>53</v>
      </c>
      <c r="V61">
        <v>103</v>
      </c>
      <c r="Z61">
        <v>64</v>
      </c>
      <c r="AH61">
        <v>5</v>
      </c>
      <c r="AL61" s="10">
        <v>226</v>
      </c>
      <c r="AP61" s="10">
        <v>744</v>
      </c>
      <c r="AT61">
        <f>SUM(E61:AS61)</f>
        <v>2305</v>
      </c>
      <c r="AU61">
        <f>SUM(F61:AT61)</f>
        <v>4610</v>
      </c>
    </row>
    <row r="64" spans="1:48" x14ac:dyDescent="0.3">
      <c r="A64" t="s">
        <v>9</v>
      </c>
      <c r="G64">
        <v>1560</v>
      </c>
      <c r="O64" s="20">
        <v>18210</v>
      </c>
      <c r="S64" s="10">
        <v>97500</v>
      </c>
      <c r="W64" s="10" t="s">
        <v>42</v>
      </c>
      <c r="AA64" s="10">
        <v>13530</v>
      </c>
      <c r="AQ64" s="10">
        <v>2320</v>
      </c>
      <c r="AU64">
        <f>SUM(F64:AT64)</f>
        <v>133120</v>
      </c>
    </row>
    <row r="69" spans="1:4" x14ac:dyDescent="0.3">
      <c r="A69" t="s">
        <v>0</v>
      </c>
      <c r="D69">
        <v>4.5199999999999997E-3</v>
      </c>
    </row>
    <row r="70" spans="1:4" x14ac:dyDescent="0.3">
      <c r="C70" t="s">
        <v>1</v>
      </c>
    </row>
    <row r="71" spans="1:4" x14ac:dyDescent="0.3">
      <c r="C71" t="s">
        <v>2</v>
      </c>
    </row>
    <row r="72" spans="1:4" x14ac:dyDescent="0.3">
      <c r="C72" t="s">
        <v>3</v>
      </c>
    </row>
    <row r="73" spans="1:4" x14ac:dyDescent="0.3">
      <c r="C73" t="s">
        <v>4</v>
      </c>
    </row>
  </sheetData>
  <mergeCells count="1">
    <mergeCell ref="F6:AR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AV73"/>
  <sheetViews>
    <sheetView topLeftCell="A7" zoomScaleNormal="100" workbookViewId="0">
      <pane xSplit="4" ySplit="5" topLeftCell="AG12" activePane="bottomRight" state="frozen"/>
      <selection activeCell="A7" sqref="A7"/>
      <selection pane="topRight" activeCell="E7" sqref="E7"/>
      <selection pane="bottomLeft" activeCell="A12" sqref="A12"/>
      <selection pane="bottomRight" activeCell="AU64" sqref="AU64"/>
    </sheetView>
  </sheetViews>
  <sheetFormatPr defaultRowHeight="15.6" x14ac:dyDescent="0.3"/>
  <cols>
    <col min="1" max="1" width="3.296875" customWidth="1"/>
    <col min="7" max="7" width="15.19921875" bestFit="1" customWidth="1"/>
    <col min="8" max="8" width="12.09765625" bestFit="1" customWidth="1"/>
    <col min="11" max="11" width="12.8984375" style="10" bestFit="1" customWidth="1"/>
    <col min="12" max="12" width="14.69921875" bestFit="1" customWidth="1"/>
    <col min="15" max="15" width="12.8984375" style="10" bestFit="1" customWidth="1"/>
    <col min="16" max="16" width="12.3984375" bestFit="1" customWidth="1"/>
    <col min="19" max="19" width="14" style="10" bestFit="1" customWidth="1"/>
    <col min="20" max="20" width="12.3984375" bestFit="1" customWidth="1"/>
    <col min="23" max="23" width="13.69921875" style="10" bestFit="1" customWidth="1"/>
    <col min="24" max="24" width="12.09765625" bestFit="1" customWidth="1"/>
    <col min="27" max="27" width="12.59765625" style="10" bestFit="1" customWidth="1"/>
    <col min="28" max="28" width="11.09765625" bestFit="1" customWidth="1"/>
    <col min="31" max="31" width="12.59765625" bestFit="1" customWidth="1"/>
    <col min="32" max="32" width="11.09765625" bestFit="1" customWidth="1"/>
    <col min="35" max="35" width="12.59765625" style="10" bestFit="1" customWidth="1"/>
    <col min="36" max="36" width="11.09765625" bestFit="1" customWidth="1"/>
    <col min="39" max="39" width="12.59765625" style="10" bestFit="1" customWidth="1"/>
    <col min="40" max="40" width="11.09765625" bestFit="1" customWidth="1"/>
    <col min="43" max="43" width="12.59765625" style="10" bestFit="1" customWidth="1"/>
    <col min="44" max="44" width="12.09765625" bestFit="1" customWidth="1"/>
    <col min="47" max="47" width="11.09765625" bestFit="1" customWidth="1"/>
    <col min="48" max="48" width="12.09765625" bestFit="1" customWidth="1"/>
  </cols>
  <sheetData>
    <row r="6" spans="1:48" x14ac:dyDescent="0.3">
      <c r="F6" s="88" t="s">
        <v>6</v>
      </c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</row>
    <row r="7" spans="1:48" x14ac:dyDescent="0.3">
      <c r="F7">
        <v>1</v>
      </c>
      <c r="J7">
        <v>2</v>
      </c>
      <c r="N7">
        <v>3</v>
      </c>
      <c r="R7">
        <v>4</v>
      </c>
      <c r="V7">
        <v>5</v>
      </c>
      <c r="Z7">
        <v>6</v>
      </c>
      <c r="AD7">
        <v>7</v>
      </c>
      <c r="AH7">
        <v>8</v>
      </c>
      <c r="AL7">
        <v>9</v>
      </c>
      <c r="AP7">
        <v>10</v>
      </c>
    </row>
    <row r="8" spans="1:48" s="21" customFormat="1" x14ac:dyDescent="0.3">
      <c r="K8" s="22"/>
      <c r="O8" s="22"/>
      <c r="S8" s="22"/>
      <c r="W8" s="22"/>
      <c r="AA8" s="22"/>
      <c r="AI8" s="22"/>
      <c r="AM8" s="22"/>
      <c r="AQ8" s="22"/>
    </row>
    <row r="9" spans="1:48" s="21" customFormat="1" x14ac:dyDescent="0.3">
      <c r="A9" s="21" t="s">
        <v>7</v>
      </c>
      <c r="F9" s="21" t="s">
        <v>62</v>
      </c>
      <c r="J9" s="21" t="s">
        <v>63</v>
      </c>
      <c r="K9" s="22"/>
      <c r="N9" s="21" t="s">
        <v>64</v>
      </c>
      <c r="O9" s="22"/>
      <c r="R9" s="38" t="s">
        <v>65</v>
      </c>
      <c r="S9" s="22"/>
      <c r="V9" s="21" t="s">
        <v>66</v>
      </c>
      <c r="W9" s="22"/>
      <c r="Z9" s="21" t="s">
        <v>62</v>
      </c>
      <c r="AA9" s="22"/>
      <c r="AD9" s="21" t="s">
        <v>63</v>
      </c>
      <c r="AH9" s="21" t="s">
        <v>63</v>
      </c>
      <c r="AI9" s="22"/>
      <c r="AL9" s="21" t="s">
        <v>64</v>
      </c>
      <c r="AM9" s="22"/>
      <c r="AP9" s="21" t="s">
        <v>67</v>
      </c>
      <c r="AQ9" s="22"/>
    </row>
    <row r="10" spans="1:48" s="23" customFormat="1" x14ac:dyDescent="0.3"/>
    <row r="11" spans="1:48" s="21" customFormat="1" x14ac:dyDescent="0.3">
      <c r="A11" s="21" t="s">
        <v>5</v>
      </c>
      <c r="D11" s="21">
        <v>1.1480000000000001E-2</v>
      </c>
      <c r="K11" s="22"/>
      <c r="O11" s="22"/>
      <c r="S11" s="22"/>
      <c r="W11" s="22"/>
      <c r="AA11" s="22"/>
      <c r="AI11" s="22"/>
      <c r="AM11" s="22"/>
      <c r="AQ11" s="22"/>
    </row>
    <row r="12" spans="1:48" s="21" customFormat="1" x14ac:dyDescent="0.3">
      <c r="K12" s="22"/>
      <c r="O12" s="22"/>
      <c r="S12" s="22"/>
      <c r="W12" s="22"/>
      <c r="AA12" s="22"/>
      <c r="AI12" s="22"/>
      <c r="AM12" s="22"/>
      <c r="AQ12" s="22"/>
    </row>
    <row r="13" spans="1:48" s="21" customFormat="1" x14ac:dyDescent="0.3">
      <c r="B13" s="21" t="s">
        <v>10</v>
      </c>
      <c r="D13" s="21">
        <v>12.59</v>
      </c>
      <c r="F13" s="24">
        <v>10</v>
      </c>
      <c r="G13" s="24">
        <v>52460</v>
      </c>
      <c r="H13" s="25">
        <f>($D$13*F13)+(G13*$D$11)</f>
        <v>728.14080000000001</v>
      </c>
      <c r="K13" s="22"/>
      <c r="L13" s="25">
        <f>($D$13*J13)+(K13*$D$11)</f>
        <v>0</v>
      </c>
      <c r="N13" s="21">
        <v>25</v>
      </c>
      <c r="O13" s="22">
        <v>192750</v>
      </c>
      <c r="P13" s="25">
        <f>($D$13*N13)+(O13*$D$11)</f>
        <v>2527.52</v>
      </c>
      <c r="R13" s="21">
        <v>6</v>
      </c>
      <c r="S13" s="22">
        <v>58490</v>
      </c>
      <c r="T13" s="25">
        <f>($D$13*R13)+(S13*$D$11)</f>
        <v>747.00519999999995</v>
      </c>
      <c r="V13" s="21">
        <v>3</v>
      </c>
      <c r="W13" s="22">
        <v>228560</v>
      </c>
      <c r="X13" s="25">
        <f>($D$13*V13)+(W13*$D$11)</f>
        <v>2661.6388000000002</v>
      </c>
      <c r="Z13" s="21">
        <v>3</v>
      </c>
      <c r="AA13" s="22">
        <v>7230</v>
      </c>
      <c r="AB13" s="25">
        <f>($D$13*Z13)+(AA13*$D$11)</f>
        <v>120.7704</v>
      </c>
      <c r="AD13" s="21">
        <v>1</v>
      </c>
      <c r="AE13" s="21">
        <v>100</v>
      </c>
      <c r="AF13" s="25">
        <f>($D$13*AD13)+(AE13*$D$11)</f>
        <v>13.738</v>
      </c>
      <c r="AH13" s="21">
        <v>7</v>
      </c>
      <c r="AI13" s="22">
        <v>31190</v>
      </c>
      <c r="AJ13" s="25">
        <f>($D$13*AH13)+(AI13*$D$11)</f>
        <v>446.19120000000004</v>
      </c>
      <c r="AL13" s="21">
        <v>1</v>
      </c>
      <c r="AM13" s="22">
        <v>13510</v>
      </c>
      <c r="AN13" s="25">
        <f>($D$13*AL13)+(AM13*$D$11)</f>
        <v>167.68480000000002</v>
      </c>
      <c r="AP13" s="21">
        <v>14</v>
      </c>
      <c r="AQ13" s="22">
        <v>74620</v>
      </c>
      <c r="AR13" s="25">
        <f>($D$13*AP13)+(AQ13*$D$11)</f>
        <v>1032.8976</v>
      </c>
      <c r="AT13" s="26">
        <f>F13+J13+N13+R13+V13+Z13+AD13+AH13+AL13+AP13</f>
        <v>70</v>
      </c>
      <c r="AU13" s="26">
        <f>G13+K13+O13+S13+W13+AA13+AE13+AI13+AM13+AQ13</f>
        <v>658910</v>
      </c>
      <c r="AV13" s="27">
        <f>H13+L13+P13+T13+X13+AB13+AF13+AJ13+AN13+AR13</f>
        <v>8445.5868000000009</v>
      </c>
    </row>
    <row r="14" spans="1:48" s="21" customFormat="1" x14ac:dyDescent="0.3">
      <c r="B14" s="21" t="s">
        <v>11</v>
      </c>
      <c r="D14" s="21">
        <f>D30*2</f>
        <v>17.98</v>
      </c>
      <c r="F14" s="28">
        <v>1</v>
      </c>
      <c r="G14" s="28">
        <v>450</v>
      </c>
      <c r="H14" s="25">
        <f>($D$14*F14)+(G14*$D$11)</f>
        <v>23.146000000000001</v>
      </c>
      <c r="K14" s="22"/>
      <c r="L14" s="25">
        <f>($D$14*J14)+(K14*$D$11)</f>
        <v>0</v>
      </c>
      <c r="O14" s="22"/>
      <c r="P14" s="25">
        <f>($D$14*N14)+(O14*$D$11)</f>
        <v>0</v>
      </c>
      <c r="S14" s="22"/>
      <c r="T14" s="25">
        <f>($D$14*R14)+(S14*$D$11)</f>
        <v>0</v>
      </c>
      <c r="W14" s="22"/>
      <c r="X14" s="25">
        <f>($D$14*V14)+(W14*$D$11)</f>
        <v>0</v>
      </c>
      <c r="AA14" s="22"/>
      <c r="AB14" s="25">
        <f>($D$14*Z14)+(AA14*$D$11)</f>
        <v>0</v>
      </c>
      <c r="AD14" s="21">
        <v>1</v>
      </c>
      <c r="AE14" s="22">
        <v>18110</v>
      </c>
      <c r="AF14" s="25">
        <f>($D$14*AD14)+(AE14*$D$11)</f>
        <v>225.8828</v>
      </c>
      <c r="AI14" s="22"/>
      <c r="AJ14" s="25">
        <f>($D$14*AH14)+(AI14*$D$11)</f>
        <v>0</v>
      </c>
      <c r="AM14" s="22"/>
      <c r="AN14" s="25">
        <f>($D$14*AL14)+(AM14*$D$11)</f>
        <v>0</v>
      </c>
      <c r="AQ14" s="22"/>
      <c r="AR14" s="25">
        <f>($D$14*AP14)+(AQ14*$D$11)</f>
        <v>0</v>
      </c>
      <c r="AT14" s="26">
        <f t="shared" ref="AT14:AV47" si="0">F14+J14+N14+R14+V14+Z14+AD14+AH14+AL14+AP14</f>
        <v>2</v>
      </c>
      <c r="AU14" s="26">
        <f t="shared" si="0"/>
        <v>18560</v>
      </c>
      <c r="AV14" s="27">
        <f t="shared" si="0"/>
        <v>249.02879999999999</v>
      </c>
    </row>
    <row r="15" spans="1:48" s="21" customFormat="1" x14ac:dyDescent="0.3">
      <c r="B15" s="21" t="s">
        <v>43</v>
      </c>
      <c r="D15" s="21">
        <f>D30*4</f>
        <v>35.96</v>
      </c>
      <c r="F15" s="28"/>
      <c r="G15" s="28"/>
      <c r="H15" s="25"/>
      <c r="K15" s="22"/>
      <c r="L15" s="25"/>
      <c r="O15" s="22"/>
      <c r="P15" s="25"/>
      <c r="S15" s="22"/>
      <c r="T15" s="25"/>
      <c r="W15" s="22"/>
      <c r="X15" s="25"/>
      <c r="AA15" s="22"/>
      <c r="AB15" s="25"/>
      <c r="AE15" s="22"/>
      <c r="AF15" s="25"/>
      <c r="AH15" s="21">
        <v>2</v>
      </c>
      <c r="AI15" s="22">
        <v>2740</v>
      </c>
      <c r="AJ15" s="25">
        <f>($D$15*AH15)+(AI15*$D$11)</f>
        <v>103.37520000000001</v>
      </c>
      <c r="AM15" s="22"/>
      <c r="AN15" s="25">
        <f>($D$15*AL15)+(AM15*$D$11)</f>
        <v>0</v>
      </c>
      <c r="AQ15" s="22"/>
      <c r="AR15" s="25">
        <f>($D$15*AP15)+(AQ15*$D$11)</f>
        <v>0</v>
      </c>
      <c r="AT15" s="26">
        <f t="shared" si="0"/>
        <v>2</v>
      </c>
      <c r="AU15" s="26">
        <f t="shared" si="0"/>
        <v>2740</v>
      </c>
      <c r="AV15" s="27">
        <f t="shared" si="0"/>
        <v>103.37520000000001</v>
      </c>
    </row>
    <row r="16" spans="1:48" s="21" customFormat="1" x14ac:dyDescent="0.3">
      <c r="B16" s="21" t="s">
        <v>12</v>
      </c>
      <c r="D16" s="21">
        <f>5*D30</f>
        <v>44.95</v>
      </c>
      <c r="F16" s="24">
        <v>1</v>
      </c>
      <c r="G16" s="24">
        <v>20580</v>
      </c>
      <c r="H16" s="25">
        <f>($D$16*F16)+(G16*$D$11)</f>
        <v>281.20840000000004</v>
      </c>
      <c r="K16" s="22"/>
      <c r="L16" s="25">
        <f>($D$16*J16)+(K16*$D$11)</f>
        <v>0</v>
      </c>
      <c r="O16" s="22"/>
      <c r="P16" s="25">
        <f>($D$16*N16)+(O16*$D$11)</f>
        <v>0</v>
      </c>
      <c r="S16" s="22"/>
      <c r="T16" s="25">
        <f>($D$16*R16)+(S16*$D$11)</f>
        <v>0</v>
      </c>
      <c r="W16" s="22"/>
      <c r="X16" s="25">
        <f>($D$16*V16)+(W16*$D$11)</f>
        <v>0</v>
      </c>
      <c r="AA16" s="22"/>
      <c r="AB16" s="25">
        <f>($D$16*Z16)+(AA16*$D$11)</f>
        <v>0</v>
      </c>
      <c r="AE16" s="22"/>
      <c r="AF16" s="25">
        <f>($D$16*AD16)+(AE16*$D$11)</f>
        <v>0</v>
      </c>
      <c r="AI16" s="22"/>
      <c r="AJ16" s="25">
        <f>($D$16*AH16)+(AI16*$D$11)</f>
        <v>0</v>
      </c>
      <c r="AM16" s="22"/>
      <c r="AN16" s="25">
        <f>($D$16*AL16)+(AM16*$D$11)</f>
        <v>0</v>
      </c>
      <c r="AQ16" s="22"/>
      <c r="AR16" s="25">
        <f>($D$16*AP16)+(AQ16*$D$11)</f>
        <v>0</v>
      </c>
      <c r="AT16" s="26">
        <f t="shared" si="0"/>
        <v>1</v>
      </c>
      <c r="AU16" s="26">
        <f t="shared" si="0"/>
        <v>20580</v>
      </c>
      <c r="AV16" s="27">
        <f t="shared" si="0"/>
        <v>281.20840000000004</v>
      </c>
    </row>
    <row r="17" spans="2:48" s="21" customFormat="1" x14ac:dyDescent="0.3">
      <c r="F17" s="29"/>
      <c r="G17" s="29"/>
      <c r="H17" s="25"/>
      <c r="K17" s="22"/>
      <c r="L17" s="25"/>
      <c r="O17" s="22"/>
      <c r="P17" s="25"/>
      <c r="S17" s="22"/>
      <c r="T17" s="25"/>
      <c r="W17" s="22"/>
      <c r="X17" s="25"/>
      <c r="AA17" s="22"/>
      <c r="AB17" s="25"/>
      <c r="AE17" s="22"/>
      <c r="AF17" s="25"/>
      <c r="AI17" s="22"/>
      <c r="AJ17" s="25"/>
      <c r="AM17" s="22"/>
      <c r="AN17" s="25"/>
      <c r="AQ17" s="22"/>
      <c r="AR17" s="25"/>
      <c r="AT17" s="26">
        <f t="shared" si="0"/>
        <v>0</v>
      </c>
      <c r="AU17" s="26">
        <f t="shared" si="0"/>
        <v>0</v>
      </c>
      <c r="AV17" s="27">
        <f t="shared" si="0"/>
        <v>0</v>
      </c>
    </row>
    <row r="18" spans="2:48" s="21" customFormat="1" x14ac:dyDescent="0.3">
      <c r="B18" s="21" t="s">
        <v>25</v>
      </c>
      <c r="D18" s="21">
        <f>D30*52</f>
        <v>467.48</v>
      </c>
      <c r="F18" s="29"/>
      <c r="G18" s="29"/>
      <c r="H18" s="25"/>
      <c r="K18" s="22"/>
      <c r="L18" s="25"/>
      <c r="N18" s="21">
        <v>1</v>
      </c>
      <c r="O18" s="22">
        <v>58700</v>
      </c>
      <c r="P18" s="25">
        <f>($D$18*N18)+(O18*$D$11)</f>
        <v>1141.3560000000002</v>
      </c>
      <c r="S18" s="22"/>
      <c r="T18" s="25">
        <f>($D$18*R18)+(S18*$D$11)</f>
        <v>0</v>
      </c>
      <c r="W18" s="22"/>
      <c r="X18" s="25">
        <f>($D$18*V18)+(W18*$D$11)</f>
        <v>0</v>
      </c>
      <c r="AA18" s="22"/>
      <c r="AB18" s="25">
        <f>($D$18*Z18)+(AA18*$D$11)</f>
        <v>0</v>
      </c>
      <c r="AE18" s="22"/>
      <c r="AF18" s="25">
        <f>($D$18*AD18)+(AE18*$D$11)</f>
        <v>0</v>
      </c>
      <c r="AI18" s="22"/>
      <c r="AJ18" s="25">
        <f>($D$18*AH18)+(AI18*$D$11)</f>
        <v>0</v>
      </c>
      <c r="AM18" s="22"/>
      <c r="AN18" s="25">
        <f>($D$18*AL18)+(AM18*$D$11)</f>
        <v>0</v>
      </c>
      <c r="AQ18" s="22"/>
      <c r="AR18" s="25">
        <f>($D$18*AP18)+(AQ18*$D$11)</f>
        <v>0</v>
      </c>
      <c r="AT18" s="26">
        <f t="shared" si="0"/>
        <v>1</v>
      </c>
      <c r="AU18" s="26">
        <f t="shared" si="0"/>
        <v>58700</v>
      </c>
      <c r="AV18" s="27">
        <f t="shared" si="0"/>
        <v>1141.3560000000002</v>
      </c>
    </row>
    <row r="19" spans="2:48" s="21" customFormat="1" x14ac:dyDescent="0.3">
      <c r="B19" s="21" t="s">
        <v>13</v>
      </c>
      <c r="D19" s="21">
        <v>26.07</v>
      </c>
      <c r="F19" s="24">
        <v>5</v>
      </c>
      <c r="G19" s="30">
        <v>358800</v>
      </c>
      <c r="H19" s="25">
        <f>($D$19*F19)+(G19*$D$11)</f>
        <v>4249.3740000000007</v>
      </c>
      <c r="J19" s="21">
        <v>2</v>
      </c>
      <c r="K19" s="22">
        <v>236600</v>
      </c>
      <c r="L19" s="25">
        <f>($D$19*J19)+(K19*$D$11)</f>
        <v>2768.308</v>
      </c>
      <c r="N19" s="21">
        <v>9</v>
      </c>
      <c r="O19" s="22">
        <v>247630</v>
      </c>
      <c r="P19" s="25">
        <f>($D$19*N19)+(O19*$D$11)</f>
        <v>3077.4224000000004</v>
      </c>
      <c r="R19" s="21">
        <v>5</v>
      </c>
      <c r="S19" s="22">
        <v>25900</v>
      </c>
      <c r="T19" s="25">
        <f>($D$19*R19)+(S19*$D$11)</f>
        <v>427.68200000000002</v>
      </c>
      <c r="V19" s="21">
        <v>1</v>
      </c>
      <c r="W19" s="22">
        <v>21600</v>
      </c>
      <c r="X19" s="25">
        <f>($D$19*V19)+(W19*$D$11)</f>
        <v>274.03800000000001</v>
      </c>
      <c r="AA19" s="22"/>
      <c r="AB19" s="25">
        <f>($D$19*Z19)+(AA19*$D$11)</f>
        <v>0</v>
      </c>
      <c r="AE19" s="22"/>
      <c r="AF19" s="25">
        <f>($D$19*AD19)+(AE19*$D$11)</f>
        <v>0</v>
      </c>
      <c r="AH19" s="21">
        <v>2</v>
      </c>
      <c r="AI19" s="22">
        <v>72600</v>
      </c>
      <c r="AJ19" s="25">
        <f>($D$19*AH19)+(AI19*$D$11)</f>
        <v>885.58800000000008</v>
      </c>
      <c r="AM19" s="22"/>
      <c r="AN19" s="25">
        <f>($D$19*AL19)+(AM19*$D$11)</f>
        <v>0</v>
      </c>
      <c r="AP19" s="21">
        <v>8</v>
      </c>
      <c r="AQ19" s="22">
        <v>137600</v>
      </c>
      <c r="AR19" s="25">
        <f>($D$19*AP19)+(AQ19*$D$11)</f>
        <v>1788.2080000000001</v>
      </c>
      <c r="AT19" s="26">
        <f t="shared" si="0"/>
        <v>32</v>
      </c>
      <c r="AU19" s="26">
        <f t="shared" si="0"/>
        <v>1100730</v>
      </c>
      <c r="AV19" s="27">
        <f t="shared" si="0"/>
        <v>13470.620400000002</v>
      </c>
    </row>
    <row r="20" spans="2:48" s="21" customFormat="1" x14ac:dyDescent="0.3">
      <c r="B20" s="21" t="s">
        <v>26</v>
      </c>
      <c r="D20" s="21">
        <f>D30*16</f>
        <v>143.84</v>
      </c>
      <c r="F20" s="24"/>
      <c r="G20" s="30"/>
      <c r="H20" s="25"/>
      <c r="K20" s="22"/>
      <c r="L20" s="25"/>
      <c r="N20" s="21">
        <v>1</v>
      </c>
      <c r="O20" s="22">
        <v>15600</v>
      </c>
      <c r="P20" s="25">
        <f>($D$20*N20)+(O20*$D$11)</f>
        <v>322.928</v>
      </c>
      <c r="S20" s="22"/>
      <c r="T20" s="25">
        <f>($D$20*R20)+(S20*$D$11)</f>
        <v>0</v>
      </c>
      <c r="W20" s="22"/>
      <c r="X20" s="25">
        <f>($D$20*V20)+(W20*$D$11)</f>
        <v>0</v>
      </c>
      <c r="AA20" s="22"/>
      <c r="AB20" s="25">
        <f>($D$20*Z20)+(AA20*$D$11)</f>
        <v>0</v>
      </c>
      <c r="AE20" s="22"/>
      <c r="AF20" s="25">
        <f>($D$20*AD20)+(AE20*$D$11)</f>
        <v>0</v>
      </c>
      <c r="AI20" s="22"/>
      <c r="AJ20" s="25">
        <f>($D$20*AH20)+(AI20*$D$11)</f>
        <v>0</v>
      </c>
      <c r="AM20" s="22"/>
      <c r="AN20" s="25">
        <f>($D$20*AL20)+(AM20*$D$11)</f>
        <v>0</v>
      </c>
      <c r="AQ20" s="22"/>
      <c r="AR20" s="25">
        <f>($D$20*AP20)+(AQ20*$D$11)</f>
        <v>0</v>
      </c>
      <c r="AT20" s="26">
        <f t="shared" si="0"/>
        <v>1</v>
      </c>
      <c r="AU20" s="26">
        <f t="shared" si="0"/>
        <v>15600</v>
      </c>
      <c r="AV20" s="27">
        <f t="shared" si="0"/>
        <v>322.928</v>
      </c>
    </row>
    <row r="21" spans="2:48" s="21" customFormat="1" x14ac:dyDescent="0.3">
      <c r="B21" s="21" t="s">
        <v>14</v>
      </c>
      <c r="D21" s="21">
        <v>26.07</v>
      </c>
      <c r="F21" s="24">
        <v>4</v>
      </c>
      <c r="G21" s="30">
        <v>536730</v>
      </c>
      <c r="H21" s="25">
        <f>($D$21*F21)+(G21*$D$11)</f>
        <v>6265.9404000000004</v>
      </c>
      <c r="J21" s="21">
        <v>1</v>
      </c>
      <c r="K21" s="22">
        <v>14390</v>
      </c>
      <c r="L21" s="25">
        <f>($D$21*J21)+(K21*$D$11)</f>
        <v>191.2672</v>
      </c>
      <c r="N21" s="21">
        <v>5</v>
      </c>
      <c r="O21" s="22">
        <v>55610</v>
      </c>
      <c r="P21" s="25">
        <f>($D$21*N21)+(O21*$D$11)</f>
        <v>768.75280000000009</v>
      </c>
      <c r="R21" s="21">
        <v>2</v>
      </c>
      <c r="S21" s="22">
        <v>44490</v>
      </c>
      <c r="T21" s="25">
        <f>($D$21*R21)+(S21*$D$11)</f>
        <v>562.88520000000005</v>
      </c>
      <c r="V21" s="21">
        <v>1</v>
      </c>
      <c r="W21" s="22">
        <v>20</v>
      </c>
      <c r="X21" s="25">
        <f>($D$21*V21)+(W21*$D$11)</f>
        <v>26.299600000000002</v>
      </c>
      <c r="Z21" s="21">
        <v>2</v>
      </c>
      <c r="AA21" s="22">
        <v>1460</v>
      </c>
      <c r="AB21" s="25">
        <f>($D$21*Z21)+(AA21*$D$11)</f>
        <v>68.900800000000004</v>
      </c>
      <c r="AE21" s="22"/>
      <c r="AF21" s="25">
        <f>($D$21*AD21)+(AE21*$D$11)</f>
        <v>0</v>
      </c>
      <c r="AH21" s="21">
        <v>4</v>
      </c>
      <c r="AI21" s="22">
        <v>103080</v>
      </c>
      <c r="AJ21" s="25">
        <f>($D$21*AH21)+(AI21*$D$11)</f>
        <v>1287.6384</v>
      </c>
      <c r="AM21" s="22"/>
      <c r="AN21" s="25">
        <f>($D$21*AL21)+(AM21*$D$11)</f>
        <v>0</v>
      </c>
      <c r="AP21" s="21">
        <v>2</v>
      </c>
      <c r="AQ21" s="22">
        <v>51140</v>
      </c>
      <c r="AR21" s="25">
        <f>($D$21*AP21)+(AQ21*$D$11)</f>
        <v>639.22720000000004</v>
      </c>
      <c r="AT21" s="26">
        <f t="shared" si="0"/>
        <v>21</v>
      </c>
      <c r="AU21" s="26">
        <f t="shared" si="0"/>
        <v>806920</v>
      </c>
      <c r="AV21" s="27">
        <f t="shared" si="0"/>
        <v>9810.9116000000013</v>
      </c>
    </row>
    <row r="22" spans="2:48" s="21" customFormat="1" x14ac:dyDescent="0.3">
      <c r="B22" s="21" t="s">
        <v>15</v>
      </c>
      <c r="D22" s="21">
        <f>D19*68</f>
        <v>1772.76</v>
      </c>
      <c r="F22" s="24">
        <v>1</v>
      </c>
      <c r="G22" s="30">
        <v>78280</v>
      </c>
      <c r="H22" s="25">
        <f>($D$22*F22)+(G22*$D$11)</f>
        <v>2671.4144000000001</v>
      </c>
      <c r="K22" s="22"/>
      <c r="L22" s="25">
        <f>($D$22*J22)+(K22*$D$11)</f>
        <v>0</v>
      </c>
      <c r="O22" s="22"/>
      <c r="P22" s="25">
        <f>($D$22*N22)+(O22*$D$11)</f>
        <v>0</v>
      </c>
      <c r="S22" s="22"/>
      <c r="T22" s="25">
        <f>($D$22*R22)+(S22*$D$11)</f>
        <v>0</v>
      </c>
      <c r="W22" s="22"/>
      <c r="X22" s="25">
        <f>($D$22*V22)+(W22*$D$11)</f>
        <v>0</v>
      </c>
      <c r="AA22" s="22"/>
      <c r="AB22" s="25">
        <f>($D$22*Z22)+(AA22*$D$11)</f>
        <v>0</v>
      </c>
      <c r="AE22" s="22"/>
      <c r="AF22" s="25">
        <f>($D$22*AD22)+(AE22*$D$11)</f>
        <v>0</v>
      </c>
      <c r="AI22" s="22"/>
      <c r="AJ22" s="25">
        <f>($D$22*AH22)+(AI22*$D$11)</f>
        <v>0</v>
      </c>
      <c r="AM22" s="22"/>
      <c r="AN22" s="25">
        <f>($D$22*AL22)+(AM22*$D$11)</f>
        <v>0</v>
      </c>
      <c r="AQ22" s="22"/>
      <c r="AR22" s="25">
        <f>($D$22*AP22)+(AQ22*$D$11)</f>
        <v>0</v>
      </c>
      <c r="AT22" s="26">
        <f t="shared" si="0"/>
        <v>1</v>
      </c>
      <c r="AU22" s="26">
        <f t="shared" si="0"/>
        <v>78280</v>
      </c>
      <c r="AV22" s="27">
        <f t="shared" si="0"/>
        <v>2671.4144000000001</v>
      </c>
    </row>
    <row r="23" spans="2:48" s="21" customFormat="1" x14ac:dyDescent="0.3">
      <c r="F23" s="24"/>
      <c r="G23" s="30"/>
      <c r="H23" s="25"/>
      <c r="K23" s="22"/>
      <c r="L23" s="25"/>
      <c r="O23" s="22"/>
      <c r="P23" s="25"/>
      <c r="S23" s="22"/>
      <c r="T23" s="25"/>
      <c r="W23" s="22"/>
      <c r="X23" s="25"/>
      <c r="AA23" s="22"/>
      <c r="AB23" s="25"/>
      <c r="AE23" s="22"/>
      <c r="AF23" s="25"/>
      <c r="AI23" s="22"/>
      <c r="AJ23" s="25"/>
      <c r="AM23" s="22"/>
      <c r="AN23" s="25"/>
      <c r="AQ23" s="22"/>
      <c r="AR23" s="25"/>
      <c r="AT23" s="26">
        <f t="shared" si="0"/>
        <v>0</v>
      </c>
      <c r="AU23" s="26">
        <f t="shared" si="0"/>
        <v>0</v>
      </c>
      <c r="AV23" s="27">
        <f t="shared" si="0"/>
        <v>0</v>
      </c>
    </row>
    <row r="24" spans="2:48" s="21" customFormat="1" x14ac:dyDescent="0.3">
      <c r="F24" s="29"/>
      <c r="G24" s="30"/>
      <c r="H24" s="25"/>
      <c r="K24" s="22"/>
      <c r="L24" s="25"/>
      <c r="O24" s="22"/>
      <c r="P24" s="25"/>
      <c r="S24" s="22"/>
      <c r="T24" s="25"/>
      <c r="W24" s="22"/>
      <c r="X24" s="25"/>
      <c r="AA24" s="22"/>
      <c r="AB24" s="25"/>
      <c r="AE24" s="22"/>
      <c r="AF24" s="25"/>
      <c r="AI24" s="22"/>
      <c r="AJ24" s="25"/>
      <c r="AM24" s="22"/>
      <c r="AN24" s="25"/>
      <c r="AQ24" s="22"/>
      <c r="AR24" s="25"/>
      <c r="AT24" s="26">
        <f t="shared" si="0"/>
        <v>0</v>
      </c>
      <c r="AU24" s="26">
        <f t="shared" si="0"/>
        <v>0</v>
      </c>
      <c r="AV24" s="27">
        <f t="shared" si="0"/>
        <v>0</v>
      </c>
    </row>
    <row r="25" spans="2:48" s="21" customFormat="1" x14ac:dyDescent="0.3">
      <c r="B25" s="21" t="s">
        <v>27</v>
      </c>
      <c r="D25" s="21">
        <v>98.89</v>
      </c>
      <c r="F25" s="29"/>
      <c r="G25" s="30"/>
      <c r="H25" s="25"/>
      <c r="K25" s="22"/>
      <c r="L25" s="25"/>
      <c r="N25" s="21">
        <v>2</v>
      </c>
      <c r="O25" s="22">
        <v>198300</v>
      </c>
      <c r="P25" s="25">
        <f>($D$25*N25)+(O25*$D$11)</f>
        <v>2474.2640000000001</v>
      </c>
      <c r="R25" s="21">
        <v>1</v>
      </c>
      <c r="S25" s="22">
        <v>0</v>
      </c>
      <c r="T25" s="25">
        <f>($D$25*R25)+(S25*$D$11)</f>
        <v>98.89</v>
      </c>
      <c r="V25" s="21">
        <v>1</v>
      </c>
      <c r="W25" s="22">
        <v>40800</v>
      </c>
      <c r="X25" s="25">
        <f>($D$25*V25)+(W25*$D$11)</f>
        <v>567.274</v>
      </c>
      <c r="AA25" s="22"/>
      <c r="AB25" s="25">
        <f>($D$25*Z25)+(AA25*$D$11)</f>
        <v>0</v>
      </c>
      <c r="AE25" s="22"/>
      <c r="AF25" s="25">
        <f>($D$25*AD25)+(AE25*$D$11)</f>
        <v>0</v>
      </c>
      <c r="AI25" s="22"/>
      <c r="AJ25" s="25">
        <f>($D$25*AH25)+(AI25*$D$11)</f>
        <v>0</v>
      </c>
      <c r="AM25" s="22"/>
      <c r="AN25" s="25">
        <f>($D$25*AL25)+(AM25*$D$11)</f>
        <v>0</v>
      </c>
      <c r="AQ25" s="22"/>
      <c r="AR25" s="25">
        <f>($D$25*AP25)+(AQ25*$D$11)</f>
        <v>0</v>
      </c>
      <c r="AT25" s="26">
        <f t="shared" si="0"/>
        <v>4</v>
      </c>
      <c r="AU25" s="26">
        <f t="shared" si="0"/>
        <v>239100</v>
      </c>
      <c r="AV25" s="27">
        <f t="shared" si="0"/>
        <v>3140.4279999999999</v>
      </c>
    </row>
    <row r="26" spans="2:48" s="21" customFormat="1" x14ac:dyDescent="0.3">
      <c r="B26" s="21" t="s">
        <v>16</v>
      </c>
      <c r="D26" s="21">
        <v>98.89</v>
      </c>
      <c r="F26" s="24">
        <v>1</v>
      </c>
      <c r="G26" s="30">
        <v>32940</v>
      </c>
      <c r="H26" s="25">
        <f>($D$26*F26)+(G26*$D$11)</f>
        <v>477.0412</v>
      </c>
      <c r="J26" s="21">
        <v>1</v>
      </c>
      <c r="K26" s="22">
        <v>5150</v>
      </c>
      <c r="L26" s="25">
        <f>($D$26*J26)+(K26*$D$11)</f>
        <v>158.012</v>
      </c>
      <c r="O26" s="22"/>
      <c r="P26" s="25">
        <f>($D$26*N26)+(O26*$D$11)</f>
        <v>0</v>
      </c>
      <c r="R26" s="21">
        <v>1</v>
      </c>
      <c r="S26" s="22">
        <v>44230</v>
      </c>
      <c r="T26" s="25">
        <f>($D$26*R26)+(S26*$D$11)</f>
        <v>606.65039999999999</v>
      </c>
      <c r="V26" s="21">
        <v>1</v>
      </c>
      <c r="W26" s="22"/>
      <c r="X26" s="25">
        <f>($D$26*V26)+(W26*$D$11)</f>
        <v>98.89</v>
      </c>
      <c r="Z26" s="21">
        <v>1</v>
      </c>
      <c r="AA26" s="22">
        <v>137280</v>
      </c>
      <c r="AB26" s="25">
        <f>($D$26*Z26)+(AA26*$D$11)</f>
        <v>1674.8644000000002</v>
      </c>
      <c r="AE26" s="22"/>
      <c r="AF26" s="25">
        <f>($D$26*AD26)+(AE26*$D$11)</f>
        <v>0</v>
      </c>
      <c r="AI26" s="22"/>
      <c r="AJ26" s="25">
        <f>($D$26*AH26)+(AI26*$D$11)</f>
        <v>0</v>
      </c>
      <c r="AM26" s="22"/>
      <c r="AN26" s="25">
        <f>($D$26*AL26)+(AM26*$D$11)</f>
        <v>0</v>
      </c>
      <c r="AQ26" s="22"/>
      <c r="AR26" s="25">
        <f>($D$26*AP26)+(AQ26*$D$11)</f>
        <v>0</v>
      </c>
      <c r="AT26" s="26">
        <f t="shared" si="0"/>
        <v>5</v>
      </c>
      <c r="AU26" s="26">
        <f t="shared" si="0"/>
        <v>219600</v>
      </c>
      <c r="AV26" s="27">
        <f t="shared" si="0"/>
        <v>3015.4580000000005</v>
      </c>
    </row>
    <row r="27" spans="2:48" s="21" customFormat="1" x14ac:dyDescent="0.3">
      <c r="F27" s="29"/>
      <c r="G27" s="30"/>
      <c r="H27" s="25"/>
      <c r="K27" s="22"/>
      <c r="L27" s="25"/>
      <c r="O27" s="22"/>
      <c r="P27" s="25"/>
      <c r="S27" s="22"/>
      <c r="T27" s="25"/>
      <c r="W27" s="22"/>
      <c r="X27" s="25"/>
      <c r="AA27" s="22"/>
      <c r="AB27" s="25"/>
      <c r="AE27" s="22"/>
      <c r="AF27" s="25"/>
      <c r="AI27" s="22"/>
      <c r="AJ27" s="25"/>
      <c r="AM27" s="22"/>
      <c r="AN27" s="25"/>
      <c r="AQ27" s="22"/>
      <c r="AR27" s="25"/>
      <c r="AT27" s="26">
        <f t="shared" si="0"/>
        <v>0</v>
      </c>
      <c r="AU27" s="26">
        <f t="shared" si="0"/>
        <v>0</v>
      </c>
      <c r="AV27" s="27">
        <f t="shared" si="0"/>
        <v>0</v>
      </c>
    </row>
    <row r="28" spans="2:48" s="21" customFormat="1" x14ac:dyDescent="0.3">
      <c r="B28" s="21" t="s">
        <v>44</v>
      </c>
      <c r="D28" s="21">
        <f>D30*6</f>
        <v>53.94</v>
      </c>
      <c r="F28" s="29"/>
      <c r="G28" s="30"/>
      <c r="H28" s="25"/>
      <c r="K28" s="22"/>
      <c r="L28" s="25"/>
      <c r="O28" s="22"/>
      <c r="P28" s="25"/>
      <c r="S28" s="22"/>
      <c r="T28" s="25"/>
      <c r="W28" s="22"/>
      <c r="X28" s="25"/>
      <c r="AA28" s="22"/>
      <c r="AB28" s="25"/>
      <c r="AE28" s="22"/>
      <c r="AF28" s="25"/>
      <c r="AH28" s="21">
        <v>1</v>
      </c>
      <c r="AI28" s="22">
        <v>13160</v>
      </c>
      <c r="AJ28" s="25">
        <f>($D$28*AH28)+(AI28*$D$11)</f>
        <v>205.01680000000002</v>
      </c>
      <c r="AM28" s="22"/>
      <c r="AN28" s="25">
        <f>($D$28*AL28)+(AM28*$D$11)</f>
        <v>0</v>
      </c>
      <c r="AQ28" s="22"/>
      <c r="AR28" s="25">
        <f>($D$28*AP28)+(AQ28*$D$11)</f>
        <v>0</v>
      </c>
      <c r="AT28" s="26">
        <f t="shared" si="0"/>
        <v>1</v>
      </c>
      <c r="AU28" s="26">
        <f t="shared" si="0"/>
        <v>13160</v>
      </c>
      <c r="AV28" s="27">
        <f t="shared" si="0"/>
        <v>205.01680000000002</v>
      </c>
    </row>
    <row r="29" spans="2:48" s="21" customFormat="1" x14ac:dyDescent="0.3">
      <c r="B29" s="21" t="s">
        <v>36</v>
      </c>
      <c r="D29" s="21">
        <f>D30*8</f>
        <v>71.92</v>
      </c>
      <c r="F29" s="29"/>
      <c r="G29" s="30"/>
      <c r="H29" s="25"/>
      <c r="K29" s="22"/>
      <c r="L29" s="25"/>
      <c r="O29" s="22"/>
      <c r="P29" s="25"/>
      <c r="S29" s="22"/>
      <c r="T29" s="25"/>
      <c r="V29" s="21">
        <v>2</v>
      </c>
      <c r="W29" s="22">
        <v>163380</v>
      </c>
      <c r="X29" s="25">
        <f>($D$29*V29)+(W29*$D$11)</f>
        <v>2019.4423999999999</v>
      </c>
      <c r="AA29" s="22"/>
      <c r="AB29" s="25">
        <f>($D$29*Z29)+(AA29*$D$11)</f>
        <v>0</v>
      </c>
      <c r="AE29" s="22"/>
      <c r="AF29" s="25">
        <f>($D$29*AD29)+(AE29*$D$11)</f>
        <v>0</v>
      </c>
      <c r="AI29" s="22"/>
      <c r="AJ29" s="25">
        <f>($D$29*AH29)+(AI29*$D$11)</f>
        <v>0</v>
      </c>
      <c r="AM29" s="22"/>
      <c r="AN29" s="25">
        <f>($D$29*AL29)+(AM29*$D$11)</f>
        <v>0</v>
      </c>
      <c r="AQ29" s="22"/>
      <c r="AR29" s="25">
        <f>($D$29*AP29)+(AQ29*$D$11)</f>
        <v>0</v>
      </c>
      <c r="AT29" s="26">
        <f t="shared" si="0"/>
        <v>2</v>
      </c>
      <c r="AU29" s="26">
        <f t="shared" si="0"/>
        <v>163380</v>
      </c>
      <c r="AV29" s="27">
        <f t="shared" si="0"/>
        <v>2019.4423999999999</v>
      </c>
    </row>
    <row r="30" spans="2:48" s="21" customFormat="1" x14ac:dyDescent="0.3">
      <c r="B30" s="21" t="s">
        <v>17</v>
      </c>
      <c r="D30" s="21">
        <v>8.99</v>
      </c>
      <c r="F30" s="24">
        <v>3808</v>
      </c>
      <c r="G30" s="30">
        <v>12277680</v>
      </c>
      <c r="H30" s="25">
        <f>($D$30*F30)+(G30*$D$11)</f>
        <v>175181.68640000001</v>
      </c>
      <c r="J30" s="21">
        <v>1923</v>
      </c>
      <c r="K30" s="22">
        <v>5283200</v>
      </c>
      <c r="L30" s="31">
        <f>($D$30*J30)+(K30*$D$11)</f>
        <v>77938.906000000003</v>
      </c>
      <c r="N30" s="21">
        <v>1915</v>
      </c>
      <c r="O30" s="22">
        <v>6192140</v>
      </c>
      <c r="P30" s="25">
        <f>($D$30*N30)+(O30*$D$11)</f>
        <v>88301.617200000008</v>
      </c>
      <c r="R30" s="21">
        <v>2458</v>
      </c>
      <c r="S30" s="22">
        <v>7431530</v>
      </c>
      <c r="T30" s="25">
        <f>($D$30*R30)+(S30*$D$11)</f>
        <v>107411.38440000001</v>
      </c>
      <c r="V30" s="21">
        <v>1633</v>
      </c>
      <c r="W30" s="22">
        <v>5501070</v>
      </c>
      <c r="X30" s="25">
        <f>($D$30*V30)+(W30*$D$11)</f>
        <v>77832.953600000008</v>
      </c>
      <c r="Z30" s="21">
        <v>389</v>
      </c>
      <c r="AA30" s="22">
        <v>1253730</v>
      </c>
      <c r="AB30" s="25">
        <f>($D$30*Z30)+(AA30*$D$11)</f>
        <v>17889.930400000001</v>
      </c>
      <c r="AD30" s="21">
        <v>645</v>
      </c>
      <c r="AE30" s="22">
        <v>1841160</v>
      </c>
      <c r="AF30" s="25">
        <f>($D$30*AD30)+(AE30*$D$11)</f>
        <v>26935.066800000001</v>
      </c>
      <c r="AH30" s="21">
        <v>881</v>
      </c>
      <c r="AI30" s="22">
        <v>2365460</v>
      </c>
      <c r="AJ30" s="31">
        <f>($D$30*AH30)+(AI30*$D$11)</f>
        <v>35075.6708</v>
      </c>
      <c r="AL30" s="21">
        <v>390</v>
      </c>
      <c r="AM30" s="22">
        <v>1277030</v>
      </c>
      <c r="AN30" s="25">
        <f>($D$30*AL30)+(AM30*$D$11)</f>
        <v>18166.404399999999</v>
      </c>
      <c r="AP30" s="21">
        <v>2231</v>
      </c>
      <c r="AQ30" s="22">
        <v>6001243</v>
      </c>
      <c r="AR30" s="31">
        <f>($D$30*AP30)+(AQ30*$D$11)</f>
        <v>88950.959640000001</v>
      </c>
      <c r="AT30" s="26">
        <f t="shared" si="0"/>
        <v>16273</v>
      </c>
      <c r="AU30" s="26">
        <f t="shared" si="0"/>
        <v>49424243</v>
      </c>
      <c r="AV30" s="27">
        <f t="shared" si="0"/>
        <v>713684.57964000001</v>
      </c>
    </row>
    <row r="31" spans="2:48" s="21" customFormat="1" x14ac:dyDescent="0.3">
      <c r="B31" s="21" t="s">
        <v>18</v>
      </c>
      <c r="D31" s="21">
        <f>D30*2</f>
        <v>17.98</v>
      </c>
      <c r="F31" s="24">
        <v>39</v>
      </c>
      <c r="G31" s="30">
        <v>188760</v>
      </c>
      <c r="H31" s="25">
        <f>($D$31*F31)+(G31*$D$11)</f>
        <v>2868.1848</v>
      </c>
      <c r="J31" s="21">
        <v>10</v>
      </c>
      <c r="K31" s="22">
        <v>46580</v>
      </c>
      <c r="L31" s="25">
        <f>($D$31*J31)+(K31*$D$11)</f>
        <v>714.53840000000014</v>
      </c>
      <c r="N31" s="21">
        <v>22</v>
      </c>
      <c r="O31" s="22">
        <v>121240</v>
      </c>
      <c r="P31" s="25">
        <f>($D$31*N31)+(O31*$D$11)</f>
        <v>1787.3951999999999</v>
      </c>
      <c r="R31" s="21">
        <v>8</v>
      </c>
      <c r="S31" s="22">
        <v>31660</v>
      </c>
      <c r="T31" s="25">
        <f>($D$31*R31)+(S31*$D$11)</f>
        <v>507.29680000000008</v>
      </c>
      <c r="V31" s="21">
        <v>20</v>
      </c>
      <c r="W31" s="22">
        <v>111560</v>
      </c>
      <c r="X31" s="25">
        <f>($D$31*V31)+(W31*$D$11)</f>
        <v>1640.3088000000002</v>
      </c>
      <c r="Z31" s="21">
        <v>3</v>
      </c>
      <c r="AA31" s="22">
        <v>37450</v>
      </c>
      <c r="AB31" s="25">
        <f>($D$31*Z31)+(AA31*$D$11)</f>
        <v>483.86600000000004</v>
      </c>
      <c r="AD31" s="21">
        <v>15</v>
      </c>
      <c r="AE31" s="22">
        <v>77340</v>
      </c>
      <c r="AF31" s="25">
        <f>($D$31*AD31)+(AE31*$D$11)</f>
        <v>1157.5632000000001</v>
      </c>
      <c r="AH31" s="21">
        <v>10</v>
      </c>
      <c r="AI31" s="22">
        <v>52030</v>
      </c>
      <c r="AJ31" s="25">
        <f>($D$31*AH31)+(AI31*$D$11)</f>
        <v>777.10439999999994</v>
      </c>
      <c r="AL31" s="21">
        <v>4</v>
      </c>
      <c r="AM31" s="22">
        <v>15410</v>
      </c>
      <c r="AN31" s="25">
        <f>($D$31*AL31)+(AM31*$D$11)</f>
        <v>248.82679999999999</v>
      </c>
      <c r="AP31" s="21">
        <v>18</v>
      </c>
      <c r="AQ31" s="22">
        <v>93420</v>
      </c>
      <c r="AR31" s="25">
        <f>($D$31*AP31)+(AQ31*$D$11)</f>
        <v>1396.1016</v>
      </c>
      <c r="AT31" s="26">
        <f t="shared" si="0"/>
        <v>149</v>
      </c>
      <c r="AU31" s="26">
        <f t="shared" si="0"/>
        <v>775450</v>
      </c>
      <c r="AV31" s="27">
        <f t="shared" si="0"/>
        <v>11581.186000000002</v>
      </c>
    </row>
    <row r="32" spans="2:48" s="21" customFormat="1" x14ac:dyDescent="0.3">
      <c r="B32" s="21" t="s">
        <v>19</v>
      </c>
      <c r="D32" s="21">
        <f>D30*3</f>
        <v>26.97</v>
      </c>
      <c r="F32" s="24">
        <v>5</v>
      </c>
      <c r="G32" s="30">
        <v>29870</v>
      </c>
      <c r="H32" s="25">
        <f>($D$32*F32)+(G32*$D$11)</f>
        <v>477.75760000000002</v>
      </c>
      <c r="K32" s="22"/>
      <c r="L32" s="25">
        <f>($D$32*J32)+(K32*$D$11)</f>
        <v>0</v>
      </c>
      <c r="N32" s="21">
        <v>1</v>
      </c>
      <c r="O32" s="22">
        <v>6360</v>
      </c>
      <c r="P32" s="25">
        <f>($D$32*N32)+(O32*$D$11)</f>
        <v>99.982799999999997</v>
      </c>
      <c r="R32" s="21">
        <v>2</v>
      </c>
      <c r="S32" s="22">
        <v>20940</v>
      </c>
      <c r="T32" s="25">
        <f>($D$32*R32)+(S32*$D$11)</f>
        <v>294.33120000000002</v>
      </c>
      <c r="V32" s="21">
        <v>3</v>
      </c>
      <c r="W32" s="22">
        <v>24380</v>
      </c>
      <c r="X32" s="25">
        <f>($D$32*V32)+(W32*$D$11)</f>
        <v>360.79240000000004</v>
      </c>
      <c r="AA32" s="22"/>
      <c r="AB32" s="25">
        <f>($D$32*Z32)+(AA32*$D$11)</f>
        <v>0</v>
      </c>
      <c r="AD32" s="21">
        <v>2</v>
      </c>
      <c r="AE32" s="22">
        <v>11810</v>
      </c>
      <c r="AF32" s="25">
        <f>($D$32*AD32)+(AE32*$D$11)</f>
        <v>189.5188</v>
      </c>
      <c r="AH32" s="21">
        <v>1</v>
      </c>
      <c r="AI32" s="22">
        <v>6020</v>
      </c>
      <c r="AJ32" s="25">
        <f>($D$32*AH32)+(AI32*$D$11)</f>
        <v>96.079599999999999</v>
      </c>
      <c r="AL32" s="21">
        <v>1</v>
      </c>
      <c r="AM32" s="22">
        <v>5550</v>
      </c>
      <c r="AN32" s="25">
        <f>($D$32*AL32)+(AM32*$D$11)</f>
        <v>90.683999999999997</v>
      </c>
      <c r="AP32" s="21">
        <v>2</v>
      </c>
      <c r="AQ32" s="22">
        <v>6960</v>
      </c>
      <c r="AR32" s="25">
        <f>($D$32*AP32)+(AQ32*$D$11)</f>
        <v>133.8408</v>
      </c>
      <c r="AT32" s="26">
        <f t="shared" si="0"/>
        <v>17</v>
      </c>
      <c r="AU32" s="26">
        <f t="shared" si="0"/>
        <v>111890</v>
      </c>
      <c r="AV32" s="27">
        <f t="shared" si="0"/>
        <v>1742.9872</v>
      </c>
    </row>
    <row r="33" spans="2:48" s="21" customFormat="1" x14ac:dyDescent="0.3">
      <c r="B33" s="32" t="s">
        <v>20</v>
      </c>
      <c r="D33" s="21">
        <f>D30*4</f>
        <v>35.96</v>
      </c>
      <c r="F33" s="24">
        <v>1</v>
      </c>
      <c r="G33" s="30">
        <v>7640</v>
      </c>
      <c r="H33" s="25">
        <f>($D$33*F33)+(G33*$D$11)</f>
        <v>123.66720000000001</v>
      </c>
      <c r="K33" s="22"/>
      <c r="L33" s="25">
        <f>($D$33*J33)+(K33*$D$11)</f>
        <v>0</v>
      </c>
      <c r="N33" s="21">
        <v>1</v>
      </c>
      <c r="O33" s="22">
        <v>17900</v>
      </c>
      <c r="P33" s="25">
        <f>($D$33*N33)+(O33*$D$11)</f>
        <v>241.45200000000003</v>
      </c>
      <c r="R33" s="21">
        <v>2</v>
      </c>
      <c r="S33" s="22">
        <v>19750</v>
      </c>
      <c r="T33" s="25">
        <f>($D$33*R33)+(S33*$D$11)</f>
        <v>298.65000000000003</v>
      </c>
      <c r="V33" s="21">
        <v>1</v>
      </c>
      <c r="W33" s="22">
        <v>6150</v>
      </c>
      <c r="X33" s="25">
        <f>($D$33*V33)+(W33*$D$11)</f>
        <v>106.56200000000001</v>
      </c>
      <c r="AA33" s="22"/>
      <c r="AB33" s="25">
        <f>($D$33*Z33)+(AA33*$D$11)</f>
        <v>0</v>
      </c>
      <c r="AE33" s="22"/>
      <c r="AF33" s="25">
        <f>($D$33*AD33)+(AE33*$D$11)</f>
        <v>0</v>
      </c>
      <c r="AI33" s="22"/>
      <c r="AJ33" s="25">
        <f>($D$33*AH33)+(AI33*$D$11)</f>
        <v>0</v>
      </c>
      <c r="AM33" s="22"/>
      <c r="AN33" s="25">
        <f>($D$33*AL33)+(AM33*$D$11)</f>
        <v>0</v>
      </c>
      <c r="AP33" s="21">
        <v>1</v>
      </c>
      <c r="AQ33" s="22">
        <v>92350</v>
      </c>
      <c r="AR33" s="25">
        <f>($D$33*AP33)+(AQ33*$D$11)</f>
        <v>1096.1380000000001</v>
      </c>
      <c r="AT33" s="26">
        <f t="shared" si="0"/>
        <v>6</v>
      </c>
      <c r="AU33" s="26">
        <f t="shared" si="0"/>
        <v>143790</v>
      </c>
      <c r="AV33" s="27">
        <f t="shared" si="0"/>
        <v>1866.4692000000002</v>
      </c>
    </row>
    <row r="34" spans="2:48" s="21" customFormat="1" x14ac:dyDescent="0.3">
      <c r="B34" s="33" t="s">
        <v>37</v>
      </c>
      <c r="D34" s="21">
        <f>D30</f>
        <v>8.99</v>
      </c>
      <c r="F34" s="24"/>
      <c r="G34" s="30"/>
      <c r="H34" s="25"/>
      <c r="K34" s="22"/>
      <c r="L34" s="25"/>
      <c r="O34" s="22"/>
      <c r="P34" s="25"/>
      <c r="S34" s="22"/>
      <c r="T34" s="25"/>
      <c r="V34" s="21">
        <v>6</v>
      </c>
      <c r="W34" s="22">
        <v>11780</v>
      </c>
      <c r="X34" s="25">
        <f>($D$34*V34)+(W34*$D$11)</f>
        <v>189.17439999999999</v>
      </c>
      <c r="AA34" s="22"/>
      <c r="AB34" s="25">
        <f>($D$34*Z34)+(AA34*$D$11)</f>
        <v>0</v>
      </c>
      <c r="AE34" s="22"/>
      <c r="AF34" s="25">
        <f>($D$34*AD34)+(AE34*$D$11)</f>
        <v>0</v>
      </c>
      <c r="AI34" s="22"/>
      <c r="AJ34" s="25">
        <f>($D$34*AH34)+(AI34*$D$11)</f>
        <v>0</v>
      </c>
      <c r="AM34" s="22"/>
      <c r="AN34" s="25">
        <f>($D$34*AL34)+(AM34*$D$11)</f>
        <v>0</v>
      </c>
      <c r="AQ34" s="22"/>
      <c r="AR34" s="25">
        <f>($D$34*AP34)+(AQ34*$D$11)</f>
        <v>0</v>
      </c>
      <c r="AT34" s="26">
        <f t="shared" si="0"/>
        <v>6</v>
      </c>
      <c r="AU34" s="26">
        <f t="shared" si="0"/>
        <v>11780</v>
      </c>
      <c r="AV34" s="27">
        <f t="shared" si="0"/>
        <v>189.17439999999999</v>
      </c>
    </row>
    <row r="35" spans="2:48" s="21" customFormat="1" x14ac:dyDescent="0.3">
      <c r="F35" s="29"/>
      <c r="G35" s="34"/>
      <c r="H35" s="25"/>
      <c r="K35" s="22"/>
      <c r="L35" s="25"/>
      <c r="O35" s="22"/>
      <c r="P35" s="25"/>
      <c r="S35" s="22"/>
      <c r="T35" s="25"/>
      <c r="W35" s="22"/>
      <c r="X35" s="25"/>
      <c r="AA35" s="22"/>
      <c r="AB35" s="25"/>
      <c r="AE35" s="22"/>
      <c r="AF35" s="25"/>
      <c r="AI35" s="22"/>
      <c r="AJ35" s="25"/>
      <c r="AM35" s="22"/>
      <c r="AN35" s="25"/>
      <c r="AQ35" s="22"/>
      <c r="AR35" s="25"/>
      <c r="AT35" s="26">
        <f t="shared" si="0"/>
        <v>0</v>
      </c>
      <c r="AU35" s="26">
        <f t="shared" si="0"/>
        <v>0</v>
      </c>
      <c r="AV35" s="27">
        <f t="shared" si="0"/>
        <v>0</v>
      </c>
    </row>
    <row r="36" spans="2:48" s="21" customFormat="1" x14ac:dyDescent="0.3">
      <c r="B36" s="21" t="s">
        <v>51</v>
      </c>
      <c r="D36" s="21">
        <v>125.86</v>
      </c>
      <c r="F36" s="29"/>
      <c r="G36" s="34"/>
      <c r="H36" s="25"/>
      <c r="K36" s="22"/>
      <c r="L36" s="25"/>
      <c r="O36" s="22"/>
      <c r="P36" s="25"/>
      <c r="R36" s="21">
        <v>1</v>
      </c>
      <c r="S36" s="22">
        <v>6100</v>
      </c>
      <c r="T36" s="25">
        <f>($D$36*R36)+(S36*$D$11)</f>
        <v>195.88800000000001</v>
      </c>
      <c r="W36" s="22"/>
      <c r="X36" s="25"/>
      <c r="AA36" s="22"/>
      <c r="AB36" s="25"/>
      <c r="AE36" s="22"/>
      <c r="AF36" s="25"/>
      <c r="AI36" s="22"/>
      <c r="AJ36" s="25"/>
      <c r="AM36" s="22"/>
      <c r="AN36" s="25"/>
      <c r="AQ36" s="22"/>
      <c r="AR36" s="25"/>
      <c r="AT36" s="26">
        <f t="shared" si="0"/>
        <v>1</v>
      </c>
      <c r="AU36" s="26">
        <f t="shared" si="0"/>
        <v>6100</v>
      </c>
      <c r="AV36" s="27">
        <f t="shared" si="0"/>
        <v>195.88800000000001</v>
      </c>
    </row>
    <row r="37" spans="2:48" s="21" customFormat="1" x14ac:dyDescent="0.3">
      <c r="B37" s="21" t="s">
        <v>21</v>
      </c>
      <c r="D37" s="21">
        <v>125.86</v>
      </c>
      <c r="F37" s="24">
        <v>1</v>
      </c>
      <c r="G37" s="30">
        <v>341000</v>
      </c>
      <c r="H37" s="25">
        <f>($D$37*F37)+(G37*$D$11)</f>
        <v>4040.5400000000004</v>
      </c>
      <c r="J37" s="21">
        <v>1</v>
      </c>
      <c r="K37" s="22">
        <v>103000</v>
      </c>
      <c r="L37" s="25">
        <f>($D$37*J37)+(K37*$D$11)</f>
        <v>1308.3</v>
      </c>
      <c r="O37" s="22"/>
      <c r="P37" s="25">
        <f>($D$37*N37)+(O37*$D$11)</f>
        <v>0</v>
      </c>
      <c r="R37" s="21">
        <v>1</v>
      </c>
      <c r="S37" s="22">
        <v>39000</v>
      </c>
      <c r="T37" s="25">
        <f>($D$37*R37)+(S37*$D$11)</f>
        <v>573.58000000000004</v>
      </c>
      <c r="W37" s="22"/>
      <c r="X37" s="25">
        <f>($D$37*V37)+(W37*$D$11)</f>
        <v>0</v>
      </c>
      <c r="AA37" s="22"/>
      <c r="AB37" s="25">
        <f>($D$37*Z37)+(AA37*$D$11)</f>
        <v>0</v>
      </c>
      <c r="AE37" s="22"/>
      <c r="AF37" s="25">
        <f>($D$37*AD37)+(AE37*$D$11)</f>
        <v>0</v>
      </c>
      <c r="AI37" s="22"/>
      <c r="AJ37" s="25">
        <f>($D$37*AH37)+(AI37*$D$11)</f>
        <v>0</v>
      </c>
      <c r="AM37" s="22"/>
      <c r="AN37" s="25">
        <f>($D$37*AL37)+(AM37*$D$11)</f>
        <v>0</v>
      </c>
      <c r="AP37" s="21">
        <v>2</v>
      </c>
      <c r="AQ37" s="22">
        <v>753000</v>
      </c>
      <c r="AR37" s="25">
        <f>($D$37*AP37)+(AQ37*$D$11)</f>
        <v>8896.16</v>
      </c>
      <c r="AT37" s="26">
        <f t="shared" si="0"/>
        <v>5</v>
      </c>
      <c r="AU37" s="26">
        <f t="shared" si="0"/>
        <v>1236000</v>
      </c>
      <c r="AV37" s="27">
        <f t="shared" si="0"/>
        <v>14818.58</v>
      </c>
    </row>
    <row r="38" spans="2:48" s="21" customFormat="1" x14ac:dyDescent="0.3">
      <c r="B38" s="21" t="s">
        <v>22</v>
      </c>
      <c r="D38" s="21">
        <v>125.86</v>
      </c>
      <c r="F38" s="24">
        <v>2</v>
      </c>
      <c r="G38" s="30">
        <v>42170</v>
      </c>
      <c r="H38" s="25">
        <f>($D$38*F38)+(G38*$D$11)</f>
        <v>735.83159999999998</v>
      </c>
      <c r="K38" s="22"/>
      <c r="L38" s="25">
        <f>($D$38*J38)+(K38*$D$11)</f>
        <v>0</v>
      </c>
      <c r="O38" s="22"/>
      <c r="P38" s="25">
        <f>($D$38*N38)+(O38*$D$11)</f>
        <v>0</v>
      </c>
      <c r="S38" s="22"/>
      <c r="T38" s="25">
        <f>($D$38*R38)+(S38*$D$11)</f>
        <v>0</v>
      </c>
      <c r="W38" s="22"/>
      <c r="X38" s="25">
        <f>($D$38*V38)+(W38*$D$11)</f>
        <v>0</v>
      </c>
      <c r="AA38" s="22"/>
      <c r="AB38" s="25">
        <f>($D$38*Z38)+(AA38*$D$11)</f>
        <v>0</v>
      </c>
      <c r="AE38" s="22"/>
      <c r="AF38" s="25">
        <f>($D$38*AD38)+(AE38*$D$11)</f>
        <v>0</v>
      </c>
      <c r="AI38" s="22"/>
      <c r="AJ38" s="25">
        <f>($D$38*AH38)+(AI38*$D$11)</f>
        <v>0</v>
      </c>
      <c r="AM38" s="22"/>
      <c r="AN38" s="25">
        <f>($D$38*AL38)+(AM38*$D$11)</f>
        <v>0</v>
      </c>
      <c r="AQ38" s="22"/>
      <c r="AR38" s="25">
        <f>($D$38*AP38)+(AQ38*$D$11)</f>
        <v>0</v>
      </c>
      <c r="AT38" s="26">
        <f t="shared" si="0"/>
        <v>2</v>
      </c>
      <c r="AU38" s="26">
        <f t="shared" si="0"/>
        <v>42170</v>
      </c>
      <c r="AV38" s="27">
        <f t="shared" si="0"/>
        <v>735.83159999999998</v>
      </c>
    </row>
    <row r="39" spans="2:48" s="21" customFormat="1" x14ac:dyDescent="0.3">
      <c r="F39" s="29"/>
      <c r="G39" s="34"/>
      <c r="H39" s="25"/>
      <c r="K39" s="22"/>
      <c r="L39" s="25"/>
      <c r="O39" s="22"/>
      <c r="P39" s="25"/>
      <c r="S39" s="22"/>
      <c r="T39" s="25"/>
      <c r="W39" s="22"/>
      <c r="X39" s="25"/>
      <c r="AA39" s="22"/>
      <c r="AB39" s="25"/>
      <c r="AE39" s="22"/>
      <c r="AF39" s="25"/>
      <c r="AI39" s="22"/>
      <c r="AJ39" s="25"/>
      <c r="AM39" s="22"/>
      <c r="AN39" s="25"/>
      <c r="AQ39" s="22"/>
      <c r="AR39" s="25"/>
      <c r="AT39" s="26">
        <f t="shared" si="0"/>
        <v>0</v>
      </c>
      <c r="AU39" s="26">
        <f t="shared" si="0"/>
        <v>0</v>
      </c>
      <c r="AV39" s="27">
        <f t="shared" si="0"/>
        <v>0</v>
      </c>
    </row>
    <row r="40" spans="2:48" s="21" customFormat="1" x14ac:dyDescent="0.3">
      <c r="B40" s="21" t="s">
        <v>23</v>
      </c>
      <c r="D40" s="21">
        <f>188.79</f>
        <v>188.79</v>
      </c>
      <c r="F40" s="24">
        <v>1</v>
      </c>
      <c r="G40" s="30">
        <v>81000</v>
      </c>
      <c r="H40" s="25">
        <f>($D$40*F40)+(G40*$D$11)</f>
        <v>1118.67</v>
      </c>
      <c r="K40" s="22"/>
      <c r="L40" s="25">
        <f>($D$40*J40)+(K40*$D$11)</f>
        <v>0</v>
      </c>
      <c r="O40" s="22"/>
      <c r="P40" s="25">
        <f>($D$40*N40)+(O40*$D$11)</f>
        <v>0</v>
      </c>
      <c r="R40" s="21">
        <v>1</v>
      </c>
      <c r="S40" s="22">
        <v>78000</v>
      </c>
      <c r="T40" s="25">
        <f>($D$40*R40)+(S40*$D$11)</f>
        <v>1084.23</v>
      </c>
      <c r="W40" s="22"/>
      <c r="X40" s="25">
        <f>($D$40*V40)+(W40*$D$11)</f>
        <v>0</v>
      </c>
      <c r="AA40" s="22"/>
      <c r="AB40" s="25">
        <f>($D$40*Z40)+(AA40*$D$11)</f>
        <v>0</v>
      </c>
      <c r="AE40" s="22"/>
      <c r="AF40" s="25">
        <f>($D$40*AD40)+(AE40*$D$11)</f>
        <v>0</v>
      </c>
      <c r="AI40" s="22"/>
      <c r="AJ40" s="25">
        <f>($D$40*AH40)+(AI40*$D$11)</f>
        <v>0</v>
      </c>
      <c r="AM40" s="22"/>
      <c r="AN40" s="25">
        <f>($D$40*AL40)+(AM40*$D$11)</f>
        <v>0</v>
      </c>
      <c r="AP40" s="21">
        <v>1</v>
      </c>
      <c r="AQ40" s="22">
        <v>32000</v>
      </c>
      <c r="AR40" s="25">
        <f>($D$40*AP40)+(AQ40*$D$11)</f>
        <v>556.15</v>
      </c>
      <c r="AT40" s="26">
        <f t="shared" si="0"/>
        <v>3</v>
      </c>
      <c r="AU40" s="26">
        <f t="shared" si="0"/>
        <v>191000</v>
      </c>
      <c r="AV40" s="27">
        <f t="shared" si="0"/>
        <v>2759.05</v>
      </c>
    </row>
    <row r="41" spans="2:48" s="21" customFormat="1" x14ac:dyDescent="0.3">
      <c r="B41" s="21" t="s">
        <v>38</v>
      </c>
      <c r="D41" s="21">
        <f>D34*84</f>
        <v>755.16</v>
      </c>
      <c r="F41" s="24"/>
      <c r="G41" s="30"/>
      <c r="H41" s="25"/>
      <c r="K41" s="22"/>
      <c r="L41" s="25"/>
      <c r="O41" s="22"/>
      <c r="P41" s="25"/>
      <c r="S41" s="22"/>
      <c r="T41" s="25"/>
      <c r="V41" s="21">
        <v>1</v>
      </c>
      <c r="W41" s="22">
        <v>63000</v>
      </c>
      <c r="X41" s="25">
        <f>($D$41*V41)+(W41*$D$11)</f>
        <v>1478.4</v>
      </c>
      <c r="AA41" s="22"/>
      <c r="AB41" s="25">
        <f>($D$41*Z41)+(AA41*$D$11)</f>
        <v>0</v>
      </c>
      <c r="AE41" s="22"/>
      <c r="AF41" s="25">
        <f>($D$41*AD41)+(AE41*$D$11)</f>
        <v>0</v>
      </c>
      <c r="AI41" s="22"/>
      <c r="AJ41" s="25">
        <f>($D$41*AH41)+(AI41*$D$11)</f>
        <v>0</v>
      </c>
      <c r="AM41" s="22"/>
      <c r="AN41" s="25">
        <f>($D$41*AL41)+(AM41*$D$11)</f>
        <v>0</v>
      </c>
      <c r="AQ41" s="22"/>
      <c r="AR41" s="25">
        <f>($D$41*AP41)+(AQ41*$D$11)</f>
        <v>0</v>
      </c>
      <c r="AT41" s="26">
        <f t="shared" si="0"/>
        <v>1</v>
      </c>
      <c r="AU41" s="26">
        <f t="shared" si="0"/>
        <v>63000</v>
      </c>
      <c r="AV41" s="27">
        <f t="shared" si="0"/>
        <v>1478.4</v>
      </c>
    </row>
    <row r="42" spans="2:48" s="21" customFormat="1" x14ac:dyDescent="0.3">
      <c r="B42" s="21" t="s">
        <v>61</v>
      </c>
      <c r="D42" s="21">
        <v>188.79</v>
      </c>
      <c r="F42" s="24"/>
      <c r="G42" s="30"/>
      <c r="H42" s="25"/>
      <c r="K42" s="22"/>
      <c r="L42" s="25"/>
      <c r="N42" s="21">
        <v>1</v>
      </c>
      <c r="O42" s="22"/>
      <c r="P42" s="25">
        <f>($D$42*N42)+(O42*$D$11)</f>
        <v>188.79</v>
      </c>
      <c r="S42" s="22"/>
      <c r="T42" s="25"/>
      <c r="W42" s="22"/>
      <c r="AA42" s="22"/>
      <c r="AE42" s="22"/>
      <c r="AI42" s="22"/>
      <c r="AM42" s="22"/>
      <c r="AQ42" s="22"/>
      <c r="AT42" s="26">
        <f t="shared" si="0"/>
        <v>1</v>
      </c>
      <c r="AU42" s="26">
        <f t="shared" si="0"/>
        <v>0</v>
      </c>
      <c r="AV42" s="27">
        <f t="shared" si="0"/>
        <v>188.79</v>
      </c>
    </row>
    <row r="43" spans="2:48" s="21" customFormat="1" x14ac:dyDescent="0.3">
      <c r="F43" s="24"/>
      <c r="G43" s="30"/>
      <c r="H43" s="25"/>
      <c r="K43" s="22"/>
      <c r="L43" s="25"/>
      <c r="O43" s="22"/>
      <c r="P43" s="25"/>
      <c r="S43" s="22"/>
      <c r="T43" s="25"/>
      <c r="W43" s="22"/>
      <c r="AA43" s="22"/>
      <c r="AE43" s="22"/>
      <c r="AI43" s="22"/>
      <c r="AM43" s="22"/>
      <c r="AQ43" s="22"/>
      <c r="AT43" s="26">
        <f t="shared" si="0"/>
        <v>0</v>
      </c>
      <c r="AU43" s="26">
        <f t="shared" si="0"/>
        <v>0</v>
      </c>
      <c r="AV43" s="27">
        <f t="shared" si="0"/>
        <v>0</v>
      </c>
    </row>
    <row r="44" spans="2:48" s="21" customFormat="1" x14ac:dyDescent="0.3">
      <c r="F44" s="24"/>
      <c r="G44" s="30"/>
      <c r="H44" s="25"/>
      <c r="K44" s="22"/>
      <c r="L44" s="25"/>
      <c r="O44" s="22"/>
      <c r="P44" s="25"/>
      <c r="S44" s="22"/>
      <c r="T44" s="25"/>
      <c r="W44" s="22"/>
      <c r="AA44" s="22"/>
      <c r="AE44" s="22"/>
      <c r="AI44" s="22"/>
      <c r="AM44" s="22"/>
      <c r="AQ44" s="22"/>
      <c r="AT44" s="26">
        <f t="shared" si="0"/>
        <v>0</v>
      </c>
      <c r="AU44" s="26">
        <f t="shared" si="0"/>
        <v>0</v>
      </c>
      <c r="AV44" s="27">
        <f t="shared" si="0"/>
        <v>0</v>
      </c>
    </row>
    <row r="45" spans="2:48" s="21" customFormat="1" x14ac:dyDescent="0.3">
      <c r="B45" s="21" t="s">
        <v>39</v>
      </c>
      <c r="D45" s="21">
        <v>4.5199999999999997E-3</v>
      </c>
      <c r="F45" s="24"/>
      <c r="G45" s="30"/>
      <c r="H45" s="25"/>
      <c r="K45" s="22"/>
      <c r="L45" s="25"/>
      <c r="O45" s="22"/>
      <c r="P45" s="25"/>
      <c r="S45" s="22"/>
      <c r="T45" s="25"/>
      <c r="V45" s="21">
        <v>1</v>
      </c>
      <c r="W45" s="22">
        <v>4513000</v>
      </c>
      <c r="X45" s="35">
        <f>W45*D45</f>
        <v>20398.759999999998</v>
      </c>
      <c r="AA45" s="22"/>
      <c r="AB45" s="35">
        <f>AA45*H45</f>
        <v>0</v>
      </c>
      <c r="AE45" s="22"/>
      <c r="AF45" s="35">
        <f>AE45*L45</f>
        <v>0</v>
      </c>
      <c r="AI45" s="22"/>
      <c r="AJ45" s="35">
        <f>AI45*P45</f>
        <v>0</v>
      </c>
      <c r="AM45" s="22"/>
      <c r="AN45" s="35">
        <f>AM45*T45</f>
        <v>0</v>
      </c>
      <c r="AQ45" s="22"/>
      <c r="AR45" s="35">
        <f>AQ45*X45</f>
        <v>0</v>
      </c>
      <c r="AT45" s="26">
        <f>F45+J45+N45+R45+V45+Z45+AD45+AH45+AL45+AP45</f>
        <v>1</v>
      </c>
      <c r="AU45" s="26">
        <f>G45+K45+O45+S45+W45+AA45+AE45+AI45+AM45+AQ45</f>
        <v>4513000</v>
      </c>
      <c r="AV45" s="27">
        <f t="shared" si="0"/>
        <v>20398.759999999998</v>
      </c>
    </row>
    <row r="46" spans="2:48" s="21" customFormat="1" x14ac:dyDescent="0.3">
      <c r="B46" s="21" t="s">
        <v>40</v>
      </c>
      <c r="D46" s="21">
        <v>188.79</v>
      </c>
      <c r="F46" s="24"/>
      <c r="G46" s="30"/>
      <c r="H46" s="25"/>
      <c r="K46" s="22"/>
      <c r="L46" s="25"/>
      <c r="O46" s="22"/>
      <c r="P46" s="25"/>
      <c r="S46" s="22"/>
      <c r="T46" s="25"/>
      <c r="V46" s="21">
        <v>1</v>
      </c>
      <c r="W46" s="22"/>
      <c r="X46" s="25">
        <f>($D$46*V46)+(W46*$D$11)</f>
        <v>188.79</v>
      </c>
      <c r="AA46" s="22"/>
      <c r="AB46" s="25">
        <f>($D$46*Z46)+(AA46*$D$11)</f>
        <v>0</v>
      </c>
      <c r="AE46" s="22"/>
      <c r="AF46" s="25">
        <f>($D$46*AD46)+(AE46*$D$11)</f>
        <v>0</v>
      </c>
      <c r="AI46" s="22"/>
      <c r="AJ46" s="25">
        <f>($D$46*AH46)+(AI46*$D$11)</f>
        <v>0</v>
      </c>
      <c r="AM46" s="22"/>
      <c r="AN46" s="25">
        <f>($D$46*AL46)+(AM46*$D$11)</f>
        <v>0</v>
      </c>
      <c r="AQ46" s="22"/>
      <c r="AR46" s="25">
        <f>($D$46*AP46)+(AQ46*$D$11)</f>
        <v>0</v>
      </c>
      <c r="AT46" s="26">
        <f t="shared" si="0"/>
        <v>1</v>
      </c>
      <c r="AU46" s="26">
        <f t="shared" si="0"/>
        <v>0</v>
      </c>
      <c r="AV46" s="27">
        <f t="shared" si="0"/>
        <v>188.79</v>
      </c>
    </row>
    <row r="47" spans="2:48" s="21" customFormat="1" x14ac:dyDescent="0.3">
      <c r="B47" s="21" t="s">
        <v>41</v>
      </c>
      <c r="F47" s="24"/>
      <c r="G47" s="30"/>
      <c r="H47" s="25"/>
      <c r="K47" s="22"/>
      <c r="L47" s="25"/>
      <c r="O47" s="22"/>
      <c r="P47" s="25"/>
      <c r="S47" s="22"/>
      <c r="T47" s="25"/>
      <c r="V47" s="21">
        <v>1</v>
      </c>
      <c r="W47" s="22"/>
      <c r="AA47" s="22"/>
      <c r="AE47" s="22"/>
      <c r="AI47" s="22"/>
      <c r="AM47" s="22"/>
      <c r="AQ47" s="22"/>
      <c r="AT47" s="26">
        <f t="shared" si="0"/>
        <v>1</v>
      </c>
      <c r="AU47" s="26">
        <f t="shared" si="0"/>
        <v>0</v>
      </c>
      <c r="AV47" s="27">
        <f t="shared" si="0"/>
        <v>0</v>
      </c>
    </row>
    <row r="48" spans="2:48" s="21" customFormat="1" x14ac:dyDescent="0.3">
      <c r="B48" s="21" t="s">
        <v>2</v>
      </c>
      <c r="D48" s="21">
        <v>4.5199999999999997E-3</v>
      </c>
      <c r="F48" s="24"/>
      <c r="G48" s="30"/>
      <c r="H48" s="25"/>
      <c r="K48" s="22"/>
      <c r="L48" s="25"/>
      <c r="O48" s="22"/>
      <c r="P48" s="25"/>
      <c r="S48" s="22"/>
      <c r="T48" s="25"/>
      <c r="W48" s="22"/>
      <c r="AA48" s="22"/>
      <c r="AE48" s="22"/>
      <c r="AI48" s="22"/>
      <c r="AL48" s="21">
        <v>1</v>
      </c>
      <c r="AM48" s="22">
        <v>152700</v>
      </c>
      <c r="AN48" s="35">
        <f>AM48*D48</f>
        <v>690.20399999999995</v>
      </c>
      <c r="AQ48" s="22"/>
      <c r="AT48" s="26">
        <f t="shared" ref="AT48:AV51" si="1">F48+J48+N48+R48+V48+Z48+AD48+AH48+AL48+AP48</f>
        <v>1</v>
      </c>
      <c r="AU48" s="26">
        <f t="shared" si="1"/>
        <v>152700</v>
      </c>
      <c r="AV48" s="27">
        <f t="shared" si="1"/>
        <v>690.20399999999995</v>
      </c>
    </row>
    <row r="49" spans="1:48" s="21" customFormat="1" x14ac:dyDescent="0.3">
      <c r="F49" s="24"/>
      <c r="G49" s="30"/>
      <c r="H49" s="25"/>
      <c r="K49" s="22"/>
      <c r="L49" s="25"/>
      <c r="O49" s="22"/>
      <c r="P49" s="25"/>
      <c r="S49" s="22"/>
      <c r="T49" s="25"/>
      <c r="W49" s="22"/>
      <c r="AA49" s="22"/>
      <c r="AE49" s="22"/>
      <c r="AI49" s="22"/>
      <c r="AM49" s="22"/>
      <c r="AQ49" s="22"/>
      <c r="AT49" s="26">
        <f t="shared" si="1"/>
        <v>0</v>
      </c>
      <c r="AU49" s="26">
        <f t="shared" si="1"/>
        <v>0</v>
      </c>
      <c r="AV49" s="27">
        <f t="shared" si="1"/>
        <v>0</v>
      </c>
    </row>
    <row r="50" spans="1:48" s="21" customFormat="1" x14ac:dyDescent="0.3">
      <c r="F50" s="24"/>
      <c r="G50" s="30"/>
      <c r="H50" s="25"/>
      <c r="K50" s="22"/>
      <c r="L50" s="25"/>
      <c r="O50" s="22"/>
      <c r="P50" s="25"/>
      <c r="S50" s="22"/>
      <c r="T50" s="25"/>
      <c r="W50" s="22"/>
      <c r="AA50" s="22"/>
      <c r="AI50" s="22"/>
      <c r="AM50" s="22"/>
      <c r="AQ50" s="22"/>
      <c r="AT50" s="26">
        <f t="shared" si="1"/>
        <v>0</v>
      </c>
      <c r="AU50" s="26">
        <f t="shared" si="1"/>
        <v>0</v>
      </c>
      <c r="AV50" s="27">
        <f t="shared" si="1"/>
        <v>0</v>
      </c>
    </row>
    <row r="51" spans="1:48" s="21" customFormat="1" x14ac:dyDescent="0.3">
      <c r="H51" s="25"/>
      <c r="K51" s="22"/>
      <c r="L51" s="25"/>
      <c r="O51" s="22"/>
      <c r="P51" s="25"/>
      <c r="S51" s="22"/>
      <c r="T51" s="25"/>
      <c r="W51" s="22"/>
      <c r="AA51" s="22"/>
      <c r="AI51" s="22"/>
      <c r="AM51" s="22"/>
      <c r="AQ51" s="22"/>
      <c r="AT51" s="26">
        <f t="shared" si="1"/>
        <v>0</v>
      </c>
      <c r="AU51" s="26">
        <f t="shared" si="1"/>
        <v>0</v>
      </c>
      <c r="AV51" s="27">
        <f t="shared" si="1"/>
        <v>0</v>
      </c>
    </row>
    <row r="52" spans="1:48" s="21" customFormat="1" x14ac:dyDescent="0.3">
      <c r="B52" s="21" t="s">
        <v>24</v>
      </c>
      <c r="H52" s="25"/>
      <c r="K52" s="22"/>
      <c r="L52" s="25"/>
      <c r="O52" s="22"/>
      <c r="P52" s="25"/>
      <c r="S52" s="22"/>
      <c r="T52" s="25"/>
      <c r="W52" s="22"/>
      <c r="AA52" s="22"/>
      <c r="AI52" s="22"/>
      <c r="AM52" s="22"/>
      <c r="AQ52" s="22"/>
    </row>
    <row r="53" spans="1:48" s="21" customFormat="1" x14ac:dyDescent="0.3">
      <c r="H53" s="25"/>
      <c r="K53" s="22"/>
      <c r="L53" s="25"/>
      <c r="O53" s="22"/>
      <c r="S53" s="22"/>
      <c r="W53" s="22"/>
      <c r="AA53" s="22"/>
      <c r="AI53" s="22"/>
      <c r="AM53" s="22"/>
      <c r="AQ53" s="22"/>
    </row>
    <row r="54" spans="1:48" s="21" customFormat="1" x14ac:dyDescent="0.3">
      <c r="F54" s="39">
        <f>SUM(F13:F53)</f>
        <v>3880</v>
      </c>
      <c r="G54" s="39">
        <f>SUM(G13:G53)</f>
        <v>14048360</v>
      </c>
      <c r="H54" s="25">
        <f>SUM(H13:H51)</f>
        <v>199242.60280000002</v>
      </c>
      <c r="J54" s="22">
        <f>SUM(J12:J53)</f>
        <v>1938</v>
      </c>
      <c r="K54" s="22">
        <f>SUM(K12:K53)</f>
        <v>5688920</v>
      </c>
      <c r="L54" s="25">
        <f>SUM(L13:L53)</f>
        <v>83079.331600000005</v>
      </c>
      <c r="N54" s="22">
        <f>SUM(N12:N53)</f>
        <v>1983</v>
      </c>
      <c r="O54" s="22">
        <f>SUM(O12:O53)</f>
        <v>7106230</v>
      </c>
      <c r="P54" s="25">
        <f>SUM(P13:P53)</f>
        <v>100931.4804</v>
      </c>
      <c r="R54" s="22">
        <f>SUM(R12:R53)</f>
        <v>2488</v>
      </c>
      <c r="S54" s="22">
        <f>SUM(S12:S53)</f>
        <v>7800090</v>
      </c>
      <c r="T54" s="25">
        <f>SUM(T13:T53)</f>
        <v>112808.47320000001</v>
      </c>
      <c r="V54" s="22">
        <f>SUM(V12:V53)</f>
        <v>1676</v>
      </c>
      <c r="W54" s="22">
        <f>SUM(W12:W53)</f>
        <v>10685300</v>
      </c>
      <c r="X54" s="25">
        <f>SUM(X13:X53)</f>
        <v>107843.32400000001</v>
      </c>
      <c r="Z54" s="22">
        <f>SUM(Z12:Z53)</f>
        <v>398</v>
      </c>
      <c r="AA54" s="22">
        <f>SUM(AA12:AA53)</f>
        <v>1437150</v>
      </c>
      <c r="AB54" s="25">
        <f>SUM(AB13:AB53)</f>
        <v>20238.332000000002</v>
      </c>
      <c r="AD54" s="22">
        <f>SUM(AD12:AD53)</f>
        <v>664</v>
      </c>
      <c r="AE54" s="22">
        <f>SUM(AE12:AE53)</f>
        <v>1948520</v>
      </c>
      <c r="AF54" s="25">
        <f>SUM(AF13:AF53)</f>
        <v>28521.769600000003</v>
      </c>
      <c r="AH54" s="22">
        <f>SUM(AH12:AH53)</f>
        <v>908</v>
      </c>
      <c r="AI54" s="22">
        <f>SUM(AI12:AI53)</f>
        <v>2646280</v>
      </c>
      <c r="AJ54" s="25">
        <f>SUM(AJ13:AJ53)</f>
        <v>38876.664399999994</v>
      </c>
      <c r="AL54" s="22">
        <f>SUM(AL12:AL53)</f>
        <v>397</v>
      </c>
      <c r="AM54" s="22">
        <f>SUM(AM12:AM53)</f>
        <v>1464200</v>
      </c>
      <c r="AN54" s="25">
        <f>SUM(AN13:AN53)</f>
        <v>19363.804</v>
      </c>
      <c r="AP54" s="22">
        <f>SUM(AP12:AP53)</f>
        <v>2279</v>
      </c>
      <c r="AQ54" s="22">
        <f>SUM(AQ12:AQ53)</f>
        <v>7242333</v>
      </c>
      <c r="AR54" s="25">
        <f>SUM(AR13:AR53)</f>
        <v>104489.68284000001</v>
      </c>
      <c r="AT54" s="26">
        <f>SUM(AT13:AT52)</f>
        <v>16611</v>
      </c>
      <c r="AU54" s="26">
        <f>SUM(AU13:AU52)</f>
        <v>60067383</v>
      </c>
      <c r="AV54" s="26">
        <f>SUM(AV13:AV52)</f>
        <v>815395.46484000026</v>
      </c>
    </row>
    <row r="55" spans="1:48" s="21" customFormat="1" x14ac:dyDescent="0.3">
      <c r="K55" s="22"/>
      <c r="L55" s="25"/>
      <c r="O55" s="22"/>
      <c r="S55" s="22"/>
      <c r="W55" s="22"/>
      <c r="AA55" s="22"/>
      <c r="AI55" s="22"/>
      <c r="AM55" s="22"/>
      <c r="AQ55" s="22"/>
      <c r="AT55" s="26">
        <f>F54+J54+N54+R54+V54+AD54+AH54+AL54+AP54+Z54</f>
        <v>16611</v>
      </c>
      <c r="AU55" s="26">
        <f>G54+K54+O54+S54+W54+AE54+AI54+AM54+AQ54+AA54</f>
        <v>60067383</v>
      </c>
      <c r="AV55" s="26">
        <f>H54+L54+P54+T54+X54+AF54+AJ54+AN54+AR54+AB54</f>
        <v>815395.46484000015</v>
      </c>
    </row>
    <row r="56" spans="1:48" s="21" customFormat="1" x14ac:dyDescent="0.3">
      <c r="K56" s="22"/>
      <c r="O56" s="22"/>
      <c r="S56" s="22"/>
      <c r="W56" s="22"/>
      <c r="AA56" s="22"/>
      <c r="AI56" s="22"/>
      <c r="AM56" s="22"/>
      <c r="AQ56" s="22"/>
      <c r="AT56" s="26">
        <f>AT54-AT55</f>
        <v>0</v>
      </c>
      <c r="AU56" s="26">
        <f>AU54-AU55</f>
        <v>0</v>
      </c>
      <c r="AV56" s="26">
        <f>AV54-AV55</f>
        <v>0</v>
      </c>
    </row>
    <row r="57" spans="1:48" s="21" customFormat="1" x14ac:dyDescent="0.3">
      <c r="K57" s="22"/>
      <c r="O57" s="22"/>
      <c r="S57" s="22"/>
      <c r="W57" s="22"/>
      <c r="AA57" s="22"/>
      <c r="AI57" s="22"/>
      <c r="AM57" s="22"/>
      <c r="AQ57" s="22"/>
    </row>
    <row r="58" spans="1:48" s="21" customFormat="1" x14ac:dyDescent="0.3">
      <c r="A58" s="21" t="s">
        <v>8</v>
      </c>
      <c r="K58" s="22"/>
      <c r="O58" s="22"/>
      <c r="S58" s="22"/>
      <c r="W58" s="22"/>
      <c r="AA58" s="22"/>
      <c r="AI58" s="22"/>
      <c r="AM58" s="22"/>
      <c r="AQ58" s="22"/>
    </row>
    <row r="59" spans="1:48" s="21" customFormat="1" x14ac:dyDescent="0.3">
      <c r="B59" s="21" t="s">
        <v>29</v>
      </c>
      <c r="F59" s="21">
        <f>F61-F60</f>
        <v>607</v>
      </c>
      <c r="J59" s="21" t="s">
        <v>42</v>
      </c>
      <c r="K59" s="22"/>
      <c r="N59" s="21">
        <f>N61-N60</f>
        <v>499</v>
      </c>
      <c r="O59" s="22"/>
      <c r="R59" s="21">
        <f>R61-R60</f>
        <v>53</v>
      </c>
      <c r="S59" s="22"/>
      <c r="V59" s="21">
        <f>V61-V60</f>
        <v>99</v>
      </c>
      <c r="W59" s="22"/>
      <c r="Z59" s="21">
        <f>Z61-Z60</f>
        <v>68</v>
      </c>
      <c r="AA59" s="22"/>
      <c r="AD59" s="21" t="s">
        <v>42</v>
      </c>
      <c r="AH59" s="21">
        <f>AH61-AH60</f>
        <v>5</v>
      </c>
      <c r="AI59" s="22"/>
      <c r="AL59" s="22">
        <f>AL61-AL60</f>
        <v>230</v>
      </c>
      <c r="AM59" s="22"/>
      <c r="AP59" s="22">
        <f>AP61-AP60</f>
        <v>740</v>
      </c>
      <c r="AQ59" s="22"/>
      <c r="AU59" s="21">
        <f>SUM(F59:AT59)</f>
        <v>2301</v>
      </c>
    </row>
    <row r="60" spans="1:48" s="21" customFormat="1" x14ac:dyDescent="0.3">
      <c r="B60" s="21" t="s">
        <v>30</v>
      </c>
      <c r="F60" s="21">
        <v>2</v>
      </c>
      <c r="K60" s="22"/>
      <c r="N60" s="21">
        <v>10</v>
      </c>
      <c r="O60" s="22"/>
      <c r="R60" s="21">
        <v>1</v>
      </c>
      <c r="S60" s="22"/>
      <c r="V60" s="21">
        <v>4</v>
      </c>
      <c r="W60" s="22"/>
      <c r="AA60" s="22"/>
      <c r="AI60" s="22"/>
      <c r="AL60" s="22">
        <v>2</v>
      </c>
      <c r="AM60" s="22"/>
      <c r="AP60" s="22">
        <v>2</v>
      </c>
      <c r="AQ60" s="22"/>
      <c r="AU60" s="21">
        <f t="shared" ref="AU60" si="2">SUM(F60:AT60)</f>
        <v>21</v>
      </c>
    </row>
    <row r="61" spans="1:48" x14ac:dyDescent="0.3">
      <c r="B61" t="s">
        <v>28</v>
      </c>
      <c r="F61">
        <v>609</v>
      </c>
      <c r="N61">
        <v>509</v>
      </c>
      <c r="R61">
        <v>54</v>
      </c>
      <c r="V61">
        <v>103</v>
      </c>
      <c r="Z61">
        <v>68</v>
      </c>
      <c r="AH61">
        <v>5</v>
      </c>
      <c r="AL61" s="10">
        <v>232</v>
      </c>
      <c r="AP61" s="10">
        <v>742</v>
      </c>
      <c r="AU61">
        <f>SUM(F61:AT61)</f>
        <v>2322</v>
      </c>
    </row>
    <row r="64" spans="1:48" x14ac:dyDescent="0.3">
      <c r="A64" t="s">
        <v>9</v>
      </c>
      <c r="G64">
        <v>1130</v>
      </c>
      <c r="O64" s="20">
        <v>890</v>
      </c>
      <c r="S64" s="10">
        <v>27470</v>
      </c>
      <c r="W64" s="10" t="s">
        <v>42</v>
      </c>
      <c r="AA64" s="10">
        <v>22130</v>
      </c>
      <c r="AI64" s="10">
        <v>10890</v>
      </c>
      <c r="AQ64" s="10">
        <v>1470</v>
      </c>
      <c r="AU64">
        <f>SUM(F64:AT64)</f>
        <v>63980</v>
      </c>
    </row>
    <row r="69" spans="1:4" x14ac:dyDescent="0.3">
      <c r="A69" t="s">
        <v>0</v>
      </c>
      <c r="D69">
        <v>4.5199999999999997E-3</v>
      </c>
    </row>
    <row r="70" spans="1:4" x14ac:dyDescent="0.3">
      <c r="C70" t="s">
        <v>1</v>
      </c>
    </row>
    <row r="71" spans="1:4" x14ac:dyDescent="0.3">
      <c r="C71" t="s">
        <v>2</v>
      </c>
    </row>
    <row r="72" spans="1:4" x14ac:dyDescent="0.3">
      <c r="C72" t="s">
        <v>3</v>
      </c>
    </row>
    <row r="73" spans="1:4" x14ac:dyDescent="0.3">
      <c r="C73" t="s">
        <v>4</v>
      </c>
    </row>
  </sheetData>
  <mergeCells count="1">
    <mergeCell ref="F6:A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Billing Analysis</vt:lpstr>
      <vt:lpstr>By Month</vt:lpstr>
      <vt:lpstr>By Cycle</vt:lpstr>
      <vt:lpstr>Diff in Billed and Recalculated</vt:lpstr>
      <vt:lpstr>January</vt:lpstr>
      <vt:lpstr>Feb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lawless</dc:creator>
  <cp:lastModifiedBy>jack lawless</cp:lastModifiedBy>
  <cp:lastPrinted>2025-06-14T15:21:03Z</cp:lastPrinted>
  <dcterms:created xsi:type="dcterms:W3CDTF">2025-06-14T14:37:54Z</dcterms:created>
  <dcterms:modified xsi:type="dcterms:W3CDTF">2025-12-01T13:36:01Z</dcterms:modified>
</cp:coreProperties>
</file>