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server2\KPSC Cases\0.0 - BR 2025-00317 - 2YR ES Rvw\Rsp to 1st IRs and DT Prep\STS Rvw\"/>
    </mc:Choice>
  </mc:AlternateContent>
  <xr:revisionPtr revIDLastSave="0" documentId="13_ncr:1_{8C56FAA7-2A4F-41E1-8331-825D7425B6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 - ROROR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0">'ES - RORORB'!$A$1:$AA$44</definedName>
    <definedName name="_xlnm.Print_Titles" localSheetId="0">'ES - RORORB'!$A:$F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1" l="1"/>
  <c r="AC26" i="1"/>
  <c r="AB32" i="1"/>
  <c r="AC28" i="1"/>
  <c r="AC30" i="1" s="1"/>
  <c r="AB26" i="1"/>
  <c r="AA32" i="1"/>
  <c r="AB28" i="1"/>
  <c r="AB30" i="1" s="1"/>
  <c r="AA26" i="1"/>
  <c r="Z32" i="1"/>
  <c r="AA28" i="1"/>
  <c r="AA30" i="1" s="1"/>
  <c r="Z28" i="1"/>
  <c r="Z26" i="1"/>
  <c r="AC36" i="1" l="1"/>
  <c r="AB36" i="1"/>
  <c r="Z30" i="1"/>
  <c r="Z36" i="1" s="1"/>
  <c r="AA36" i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E28" i="1"/>
  <c r="T28" i="1"/>
  <c r="E29" i="1"/>
  <c r="F29" i="1"/>
  <c r="G28" i="1" s="1"/>
  <c r="G29" i="1"/>
  <c r="H28" i="1" s="1"/>
  <c r="H29" i="1"/>
  <c r="I28" i="1" s="1"/>
  <c r="I29" i="1"/>
  <c r="J28" i="1" s="1"/>
  <c r="J29" i="1"/>
  <c r="K28" i="1" s="1"/>
  <c r="K29" i="1"/>
  <c r="L28" i="1" s="1"/>
  <c r="L29" i="1"/>
  <c r="M28" i="1" s="1"/>
  <c r="M29" i="1"/>
  <c r="N28" i="1" s="1"/>
  <c r="N29" i="1"/>
  <c r="O28" i="1" s="1"/>
  <c r="O29" i="1"/>
  <c r="P28" i="1" s="1"/>
  <c r="P29" i="1"/>
  <c r="Q28" i="1" s="1"/>
  <c r="Q29" i="1"/>
  <c r="R29" i="1"/>
  <c r="S28" i="1" s="1"/>
  <c r="S30" i="1" s="1"/>
  <c r="T29" i="1"/>
  <c r="U28" i="1" s="1"/>
  <c r="U29" i="1"/>
  <c r="V28" i="1" s="1"/>
  <c r="V29" i="1"/>
  <c r="W28" i="1" s="1"/>
  <c r="W29" i="1"/>
  <c r="X28" i="1" s="1"/>
  <c r="X29" i="1"/>
  <c r="G32" i="1"/>
  <c r="H32" i="1" s="1"/>
  <c r="I32" i="1" s="1"/>
  <c r="J32" i="1"/>
  <c r="W32" i="1"/>
  <c r="X32" i="1"/>
  <c r="J34" i="1"/>
  <c r="M34" i="1"/>
  <c r="N34" i="1"/>
  <c r="O34" i="1"/>
  <c r="P34" i="1"/>
  <c r="Q34" i="1"/>
  <c r="R34" i="1"/>
  <c r="T34" i="1"/>
  <c r="U34" i="1"/>
  <c r="V34" i="1"/>
  <c r="W38" i="1"/>
  <c r="X38" i="1" s="1"/>
  <c r="G30" i="1" l="1"/>
  <c r="G36" i="1" s="1"/>
  <c r="G40" i="1" s="1"/>
  <c r="I30" i="1"/>
  <c r="I36" i="1" s="1"/>
  <c r="I40" i="1" s="1"/>
  <c r="J30" i="1"/>
  <c r="J36" i="1" s="1"/>
  <c r="J40" i="1" s="1"/>
  <c r="S36" i="1"/>
  <c r="S40" i="1" s="1"/>
  <c r="V30" i="1"/>
  <c r="V36" i="1" s="1"/>
  <c r="V40" i="1" s="1"/>
  <c r="M30" i="1"/>
  <c r="M36" i="1" s="1"/>
  <c r="M40" i="1" s="1"/>
  <c r="U30" i="1"/>
  <c r="L30" i="1"/>
  <c r="L36" i="1" s="1"/>
  <c r="L40" i="1" s="1"/>
  <c r="K30" i="1"/>
  <c r="K36" i="1" s="1"/>
  <c r="K40" i="1" s="1"/>
  <c r="P30" i="1"/>
  <c r="P36" i="1" s="1"/>
  <c r="P40" i="1" s="1"/>
  <c r="H30" i="1"/>
  <c r="H36" i="1" s="1"/>
  <c r="H40" i="1" s="1"/>
  <c r="X30" i="1"/>
  <c r="X36" i="1" s="1"/>
  <c r="X40" i="1" s="1"/>
  <c r="O30" i="1"/>
  <c r="O36" i="1" s="1"/>
  <c r="O40" i="1" s="1"/>
  <c r="E30" i="1"/>
  <c r="E36" i="1" s="1"/>
  <c r="E40" i="1" s="1"/>
  <c r="T30" i="1"/>
  <c r="T36" i="1" s="1"/>
  <c r="T40" i="1" s="1"/>
  <c r="N30" i="1"/>
  <c r="N36" i="1" s="1"/>
  <c r="N40" i="1" s="1"/>
  <c r="F28" i="1"/>
  <c r="F30" i="1" s="1"/>
  <c r="F36" i="1" s="1"/>
  <c r="F40" i="1" s="1"/>
  <c r="Q30" i="1"/>
  <c r="Q36" i="1" s="1"/>
  <c r="Q40" i="1" s="1"/>
  <c r="R28" i="1"/>
  <c r="R30" i="1" s="1"/>
  <c r="R36" i="1" s="1"/>
  <c r="R40" i="1" s="1"/>
  <c r="W30" i="1"/>
  <c r="W36" i="1" s="1"/>
  <c r="W40" i="1" s="1"/>
  <c r="U36" i="1"/>
  <c r="U40" i="1" s="1"/>
  <c r="Y34" i="1"/>
  <c r="Y32" i="1"/>
  <c r="Y28" i="1" l="1"/>
  <c r="Y30" i="1" s="1"/>
  <c r="Y38" i="1"/>
  <c r="Z38" i="1" s="1"/>
  <c r="Z40" i="1" l="1"/>
  <c r="AA38" i="1"/>
  <c r="Y26" i="1"/>
  <c r="Y36" i="1" s="1"/>
  <c r="Y40" i="1" s="1"/>
  <c r="AA40" i="1" l="1"/>
  <c r="AB3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B40" i="1" l="1"/>
  <c r="AB41" i="1" s="1"/>
  <c r="AC38" i="1"/>
  <c r="AC40" i="1" s="1"/>
  <c r="AC41" i="1" s="1"/>
  <c r="Y4" i="1"/>
  <c r="Z4" i="1" s="1"/>
  <c r="AA4" i="1" s="1"/>
  <c r="AB4" i="1" s="1"/>
  <c r="AC4" i="1" s="1"/>
</calcChain>
</file>

<file path=xl/sharedStrings.xml><?xml version="1.0" encoding="utf-8"?>
<sst xmlns="http://schemas.openxmlformats.org/spreadsheetml/2006/main" count="40" uniqueCount="40">
  <si>
    <t>Total Outstanding Long-Term Debt (Beginning of Month)</t>
  </si>
  <si>
    <t>Total Outstanding Long-Term Debt (End of Month)</t>
  </si>
  <si>
    <t xml:space="preserve">    Average Outstanding Long-Term Debt during Month</t>
  </si>
  <si>
    <t>Number of Days During Month</t>
  </si>
  <si>
    <t>Number of Days During Year</t>
  </si>
  <si>
    <t>(a)</t>
  </si>
  <si>
    <t>(b)</t>
  </si>
  <si>
    <t>(d)</t>
  </si>
  <si>
    <t>(c)</t>
  </si>
  <si>
    <t>(e)</t>
  </si>
  <si>
    <t>(f)</t>
  </si>
  <si>
    <t>(g)</t>
  </si>
  <si>
    <t>Total Monthly Interest Expense on Long-Term Debt</t>
  </si>
  <si>
    <t>Notes:</t>
  </si>
  <si>
    <t>Expense Month:</t>
  </si>
  <si>
    <t>Calculations of Monthly Rates of Return on Environmental Compliance Rate Base:</t>
  </si>
  <si>
    <t>RUS-FFB 2021 Loan (Z8)</t>
  </si>
  <si>
    <t>CoBank 2012 Term Loan</t>
  </si>
  <si>
    <t>RUS Series B Note</t>
  </si>
  <si>
    <t>RUS-FFB Loan-W8</t>
  </si>
  <si>
    <t>RUS-FFB Loan-X8</t>
  </si>
  <si>
    <t>RUS-FFB Loan-Y8 A</t>
  </si>
  <si>
    <t>RUS-FFB Loan-Y8 B</t>
  </si>
  <si>
    <t>RUS-FFB Loan-AA8</t>
  </si>
  <si>
    <t>RUS-FFB Loan-Z8</t>
  </si>
  <si>
    <t>RUS-FFB Loan-AC58</t>
  </si>
  <si>
    <t>CFC 2020 Series B (Bond Refinance)</t>
  </si>
  <si>
    <t>CFC Series 2022 Loan One</t>
  </si>
  <si>
    <t>CFC Series 2022 Loan Two</t>
  </si>
  <si>
    <t>CFC-Farmer Mac Loan Series 2022</t>
  </si>
  <si>
    <t>CFC-Series 2023 Loan 1</t>
  </si>
  <si>
    <t>CFC-Series 2023 Loan 2</t>
  </si>
  <si>
    <t>CFC-Series 2023 Loan 3</t>
  </si>
  <si>
    <t>CFC 2012 Refinance Notes (Loan No. 9003)</t>
  </si>
  <si>
    <r>
      <t>Monthly Interest Expense on Long-Term Debt (by Obligation)</t>
    </r>
    <r>
      <rPr>
        <b/>
        <sz val="10"/>
        <rFont val="Century Schoolbook"/>
        <family val="1"/>
      </rPr>
      <t>:</t>
    </r>
  </si>
  <si>
    <r>
      <t xml:space="preserve">Average Cost of Debt </t>
    </r>
    <r>
      <rPr>
        <i/>
        <sz val="10"/>
        <color theme="1"/>
        <rFont val="Century Schoolbook"/>
        <family val="1"/>
      </rPr>
      <t xml:space="preserve">[(a) </t>
    </r>
    <r>
      <rPr>
        <sz val="10"/>
        <color theme="1"/>
        <rFont val="Century Schoolbook"/>
        <family val="1"/>
      </rPr>
      <t>÷</t>
    </r>
    <r>
      <rPr>
        <i/>
        <sz val="10"/>
        <color theme="1"/>
        <rFont val="Century Schoolbook"/>
        <family val="1"/>
      </rPr>
      <t xml:space="preserve"> (b)] x [(c) </t>
    </r>
    <r>
      <rPr>
        <sz val="10"/>
        <color theme="1"/>
        <rFont val="Century Schoolbook"/>
        <family val="1"/>
      </rPr>
      <t>÷</t>
    </r>
    <r>
      <rPr>
        <i/>
        <sz val="10"/>
        <color theme="1"/>
        <rFont val="Century Schoolbook"/>
        <family val="1"/>
      </rPr>
      <t xml:space="preserve"> (d)]</t>
    </r>
  </si>
  <si>
    <r>
      <t>Applicable TIER</t>
    </r>
    <r>
      <rPr>
        <i/>
        <vertAlign val="superscript"/>
        <sz val="10"/>
        <color theme="1"/>
        <rFont val="Century Schoolbook"/>
        <family val="1"/>
      </rPr>
      <t xml:space="preserve"> (1)</t>
    </r>
  </si>
  <si>
    <r>
      <t>Rate of Return on Environmental Compliance Rate Base</t>
    </r>
    <r>
      <rPr>
        <b/>
        <i/>
        <sz val="10"/>
        <color theme="1"/>
        <rFont val="Century Schoolbook"/>
        <family val="1"/>
      </rPr>
      <t xml:space="preserve"> [(e) x (f)]</t>
    </r>
  </si>
  <si>
    <t xml:space="preserve">    Order of the Commission dated October 1, 2012 (Case No. 2012-00063).</t>
  </si>
  <si>
    <r>
      <rPr>
        <i/>
        <vertAlign val="superscript"/>
        <sz val="10"/>
        <color theme="1"/>
        <rFont val="Century Schoolbook"/>
        <family val="1"/>
      </rPr>
      <t xml:space="preserve">(1) </t>
    </r>
    <r>
      <rPr>
        <sz val="10"/>
        <color theme="1"/>
        <rFont val="Century Schoolbook"/>
        <family val="1"/>
      </rPr>
      <t>Applicable Times Interest Earned Ratio ("TIER") for calculating the Rate of Return on Environmental Compliance Rate Base per Big Rivers' Environmental Surcharge Tariff approved 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</si>
</sst>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Schoolbook"/>
      <family val="1"/>
    </font>
    <font>
      <sz val="10"/>
      <color theme="1"/>
      <name val="Century Schoolbook"/>
      <family val="1"/>
    </font>
    <font>
      <b/>
      <sz val="10"/>
      <color theme="1"/>
      <name val="Century Schoolbook"/>
      <family val="1"/>
    </font>
    <font>
      <sz val="10"/>
      <color theme="1"/>
      <name val="Times New Roman"/>
      <family val="1"/>
    </font>
    <font>
      <sz val="10"/>
      <color rgb="FFFF0000"/>
      <name val="Century Schoolbook"/>
      <family val="1"/>
    </font>
    <font>
      <i/>
      <sz val="10"/>
      <color theme="1"/>
      <name val="Century Schoolbook"/>
      <family val="1"/>
    </font>
    <font>
      <b/>
      <u/>
      <sz val="10"/>
      <color theme="1"/>
      <name val="Century Schoolbook"/>
      <family val="1"/>
    </font>
    <font>
      <b/>
      <u/>
      <sz val="10"/>
      <color theme="1"/>
      <name val="Times New Roman"/>
      <family val="1"/>
    </font>
    <font>
      <b/>
      <u/>
      <sz val="10"/>
      <name val="Century Schoolbook"/>
      <family val="1"/>
    </font>
    <font>
      <b/>
      <sz val="10"/>
      <name val="Century Schoolbook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i/>
      <vertAlign val="superscript"/>
      <sz val="10"/>
      <color theme="1"/>
      <name val="Century Schoolbook"/>
      <family val="1"/>
    </font>
    <font>
      <b/>
      <i/>
      <sz val="10"/>
      <color theme="1"/>
      <name val="Century Schoolbook"/>
      <family val="1"/>
    </font>
    <font>
      <i/>
      <sz val="10"/>
      <color theme="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quotePrefix="1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0" fontId="6" fillId="2" borderId="0" xfId="0" applyFont="1" applyFill="1"/>
    <xf numFmtId="0" fontId="5" fillId="2" borderId="0" xfId="0" applyFont="1" applyFill="1" applyAlignment="1">
      <alignment horizontal="left"/>
    </xf>
    <xf numFmtId="10" fontId="7" fillId="2" borderId="0" xfId="3" applyNumberFormat="1" applyFont="1" applyFill="1"/>
    <xf numFmtId="10" fontId="4" fillId="2" borderId="0" xfId="3" applyNumberFormat="1" applyFont="1" applyFill="1"/>
    <xf numFmtId="164" fontId="8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1" fillId="2" borderId="0" xfId="0" applyFont="1" applyFill="1"/>
    <xf numFmtId="44" fontId="4" fillId="2" borderId="0" xfId="2" applyFont="1" applyFill="1"/>
    <xf numFmtId="44" fontId="3" fillId="2" borderId="0" xfId="2" applyFont="1" applyFill="1"/>
    <xf numFmtId="44" fontId="13" fillId="2" borderId="0" xfId="2" applyFont="1" applyFill="1"/>
    <xf numFmtId="0" fontId="3" fillId="2" borderId="0" xfId="0" applyFont="1" applyFill="1"/>
    <xf numFmtId="43" fontId="4" fillId="2" borderId="0" xfId="1" applyFont="1" applyFill="1"/>
    <xf numFmtId="43" fontId="3" fillId="2" borderId="0" xfId="1" applyFont="1" applyFill="1"/>
    <xf numFmtId="43" fontId="13" fillId="2" borderId="0" xfId="1" applyFont="1" applyFill="1"/>
    <xf numFmtId="0" fontId="3" fillId="0" borderId="0" xfId="0" quotePrefix="1" applyFont="1" applyAlignment="1">
      <alignment horizontal="left"/>
    </xf>
    <xf numFmtId="0" fontId="4" fillId="2" borderId="0" xfId="0" quotePrefix="1" applyFont="1" applyFill="1" applyAlignment="1">
      <alignment horizontal="left"/>
    </xf>
    <xf numFmtId="43" fontId="4" fillId="2" borderId="0" xfId="1" applyFont="1" applyFill="1" applyBorder="1"/>
    <xf numFmtId="43" fontId="3" fillId="2" borderId="0" xfId="1" applyFont="1" applyFill="1" applyBorder="1"/>
    <xf numFmtId="43" fontId="13" fillId="2" borderId="0" xfId="1" applyFont="1" applyFill="1" applyBorder="1"/>
    <xf numFmtId="0" fontId="4" fillId="2" borderId="1" xfId="0" applyFont="1" applyFill="1" applyBorder="1"/>
    <xf numFmtId="44" fontId="4" fillId="2" borderId="1" xfId="2" applyFont="1" applyFill="1" applyBorder="1"/>
    <xf numFmtId="0" fontId="5" fillId="2" borderId="1" xfId="0" applyFont="1" applyFill="1" applyBorder="1"/>
    <xf numFmtId="0" fontId="14" fillId="2" borderId="1" xfId="0" applyFont="1" applyFill="1" applyBorder="1"/>
    <xf numFmtId="0" fontId="14" fillId="2" borderId="0" xfId="0" applyFont="1" applyFill="1"/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vertical="top" wrapText="1"/>
    </xf>
    <xf numFmtId="44" fontId="5" fillId="2" borderId="0" xfId="2" applyFont="1" applyFill="1"/>
    <xf numFmtId="44" fontId="14" fillId="2" borderId="0" xfId="2" applyFont="1" applyFill="1"/>
    <xf numFmtId="44" fontId="4" fillId="0" borderId="0" xfId="2" applyFont="1" applyFill="1"/>
    <xf numFmtId="44" fontId="6" fillId="2" borderId="0" xfId="2" applyFont="1" applyFill="1"/>
    <xf numFmtId="43" fontId="4" fillId="2" borderId="1" xfId="1" applyFont="1" applyFill="1" applyBorder="1"/>
    <xf numFmtId="43" fontId="3" fillId="2" borderId="1" xfId="1" applyFont="1" applyFill="1" applyBorder="1"/>
    <xf numFmtId="43" fontId="13" fillId="2" borderId="1" xfId="1" applyFont="1" applyFill="1" applyBorder="1"/>
    <xf numFmtId="0" fontId="5" fillId="2" borderId="0" xfId="0" applyFont="1" applyFill="1"/>
    <xf numFmtId="165" fontId="4" fillId="2" borderId="0" xfId="1" applyNumberFormat="1" applyFont="1" applyFill="1"/>
    <xf numFmtId="165" fontId="6" fillId="2" borderId="0" xfId="1" applyNumberFormat="1" applyFont="1" applyFill="1"/>
    <xf numFmtId="165" fontId="4" fillId="2" borderId="1" xfId="1" applyNumberFormat="1" applyFont="1" applyFill="1" applyBorder="1"/>
    <xf numFmtId="0" fontId="6" fillId="2" borderId="1" xfId="0" applyFont="1" applyFill="1" applyBorder="1"/>
    <xf numFmtId="10" fontId="6" fillId="2" borderId="0" xfId="3" applyNumberFormat="1" applyFont="1" applyFill="1"/>
    <xf numFmtId="43" fontId="6" fillId="2" borderId="0" xfId="1" applyFont="1" applyFill="1" applyBorder="1"/>
    <xf numFmtId="43" fontId="6" fillId="2" borderId="1" xfId="1" applyFont="1" applyFill="1" applyBorder="1"/>
    <xf numFmtId="0" fontId="16" fillId="2" borderId="0" xfId="0" applyFont="1" applyFill="1" applyAlignment="1">
      <alignment horizontal="right"/>
    </xf>
    <xf numFmtId="10" fontId="5" fillId="2" borderId="0" xfId="3" applyNumberFormat="1" applyFont="1" applyFill="1"/>
    <xf numFmtId="10" fontId="14" fillId="2" borderId="0" xfId="3" applyNumberFormat="1" applyFont="1" applyFill="1"/>
    <xf numFmtId="10" fontId="3" fillId="2" borderId="0" xfId="3" applyNumberFormat="1" applyFont="1" applyFill="1"/>
    <xf numFmtId="10" fontId="4" fillId="2" borderId="0" xfId="2" applyNumberFormat="1" applyFont="1" applyFill="1"/>
    <xf numFmtId="10" fontId="4" fillId="2" borderId="0" xfId="0" applyNumberFormat="1" applyFont="1" applyFill="1"/>
    <xf numFmtId="10" fontId="4" fillId="2" borderId="0" xfId="0" applyNumberFormat="1" applyFont="1" applyFill="1" applyAlignment="1">
      <alignment horizontal="right"/>
    </xf>
    <xf numFmtId="10" fontId="6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left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/>
    </xf>
    <xf numFmtId="0" fontId="18" fillId="2" borderId="0" xfId="0" applyFont="1" applyFill="1"/>
    <xf numFmtId="44" fontId="6" fillId="2" borderId="0" xfId="2" applyFont="1" applyFill="1" applyBorder="1"/>
    <xf numFmtId="0" fontId="13" fillId="2" borderId="0" xfId="0" applyFont="1" applyFill="1"/>
    <xf numFmtId="0" fontId="6" fillId="2" borderId="0" xfId="0" quotePrefix="1" applyFont="1" applyFill="1" applyAlignment="1">
      <alignment horizontal="left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44" fontId="14" fillId="2" borderId="0" xfId="2" applyFont="1" applyFill="1" applyBorder="1"/>
    <xf numFmtId="165" fontId="6" fillId="2" borderId="0" xfId="1" applyNumberFormat="1" applyFont="1" applyFill="1" applyBorder="1"/>
    <xf numFmtId="10" fontId="6" fillId="2" borderId="0" xfId="3" applyNumberFormat="1" applyFont="1" applyFill="1" applyBorder="1"/>
    <xf numFmtId="0" fontId="20" fillId="2" borderId="0" xfId="0" applyFont="1" applyFill="1" applyAlignment="1">
      <alignment horizontal="right"/>
    </xf>
    <xf numFmtId="10" fontId="14" fillId="2" borderId="0" xfId="3" applyNumberFormat="1" applyFont="1" applyFill="1" applyBorder="1"/>
    <xf numFmtId="0" fontId="6" fillId="2" borderId="0" xfId="0" applyFont="1" applyFill="1" applyAlignment="1">
      <alignment vertical="top"/>
    </xf>
    <xf numFmtId="0" fontId="21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 wrapText="1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4" xr:uid="{00000000-0005-0000-0000-000005000000}"/>
    <cellStyle name="Percent" xfId="3" builtinId="5"/>
    <cellStyle name="Percent 2" xfId="7" xr:uid="{00000000-0005-0000-0000-000007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3\ES%20Filing%20-%202023.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1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5\ES%20Filing%20-%202025.0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5\ES%20Filing%20-%202025.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3\ES%20Filing%20-%202023.08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05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7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8%20(New%20Forms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08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0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10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19\ES%20Filing%20-%202019.12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3\ES%20Filing%20-%202023.09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Prior%20Year%20Filings\2020\ES%20Filing%20-%202020.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3\ES%20Filing%20-%202023.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3\ES%20Filing%20-%202023.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3\ES%20Filing%20-%202023.1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server2\Regulatory%20Filings\ES\2024\ES%20Filing%20-%202024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8">
          <cell r="K18">
            <v>947102202.92999995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1007048848.1799999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1003160308.22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997855790.92999995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995219941.23000002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991299432.14999998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983276482.07000005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979311867.25999999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971224399.41999996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971224399.41999996</v>
          </cell>
        </row>
        <row r="28">
          <cell r="M28">
            <v>5.0700000000000002E-2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967215182.69000006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8">
          <cell r="K18">
            <v>947102202.92999995</v>
          </cell>
        </row>
        <row r="19">
          <cell r="K19">
            <v>943339212.58000004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  <row r="24">
          <cell r="K24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4">
          <cell r="K24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4">
          <cell r="K24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  <row r="24">
          <cell r="K24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940474362.78999996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23">
          <cell r="K23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953042713.32000005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1024238330.08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1021349771.76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1018773209.4400001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1014926977.99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(1of2)"/>
      <sheetName val="INPUTS (2of2)"/>
      <sheetName val="1.00"/>
      <sheetName val="1.10"/>
      <sheetName val="2.00"/>
      <sheetName val="2.10"/>
      <sheetName val="2.20"/>
      <sheetName val="2.30"/>
      <sheetName val="2.31(ARP-SO2)"/>
      <sheetName val="2.32(CSAPR-NOx-Seasonal)"/>
      <sheetName val="2.33(CSAPR-NOx-Annual)"/>
      <sheetName val="2.34(CSAPR-SO2)"/>
      <sheetName val="2.40"/>
      <sheetName val="2.50"/>
      <sheetName val="3.00"/>
      <sheetName val="3.10"/>
      <sheetName val="Notes"/>
      <sheetName val="ErrorChecks"/>
    </sheetNames>
    <sheetDataSet>
      <sheetData sheetId="0">
        <row r="19">
          <cell r="K19">
            <v>1009685878.46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2"/>
  <sheetViews>
    <sheetView tabSelected="1" zoomScaleNormal="100" workbookViewId="0">
      <selection activeCell="AI28" sqref="AI28"/>
    </sheetView>
  </sheetViews>
  <sheetFormatPr defaultColWidth="9.140625" defaultRowHeight="12.75" x14ac:dyDescent="0.2"/>
  <cols>
    <col min="1" max="1" width="3.28515625" style="4" customWidth="1"/>
    <col min="2" max="2" width="3.28515625" style="62" customWidth="1"/>
    <col min="3" max="3" width="58.140625" style="4" customWidth="1"/>
    <col min="4" max="4" width="3.28515625" style="4" customWidth="1"/>
    <col min="5" max="21" width="20.7109375" style="4" hidden="1" customWidth="1"/>
    <col min="22" max="22" width="16.5703125" style="4" customWidth="1"/>
    <col min="23" max="23" width="17" style="4" customWidth="1"/>
    <col min="24" max="24" width="16.7109375" style="4" customWidth="1"/>
    <col min="25" max="25" width="16.28515625" style="4" customWidth="1"/>
    <col min="26" max="26" width="16.5703125" style="4" customWidth="1"/>
    <col min="27" max="27" width="16.7109375" style="4" customWidth="1"/>
    <col min="28" max="29" width="20.7109375" style="4" hidden="1" customWidth="1"/>
    <col min="30" max="30" width="20.7109375" style="4" customWidth="1"/>
    <col min="31" max="16384" width="9.140625" style="4"/>
  </cols>
  <sheetData>
    <row r="1" spans="1:29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9" x14ac:dyDescent="0.2">
      <c r="A2" s="5" t="s">
        <v>15</v>
      </c>
      <c r="B2" s="2"/>
      <c r="C2" s="2"/>
      <c r="D2" s="2"/>
      <c r="E2" s="6"/>
      <c r="F2" s="6"/>
      <c r="G2" s="6"/>
      <c r="H2" s="6"/>
      <c r="I2" s="6"/>
      <c r="J2" s="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9" x14ac:dyDescent="0.2">
      <c r="A3" s="5"/>
      <c r="B3" s="2"/>
      <c r="C3" s="2"/>
      <c r="D3" s="2"/>
      <c r="E3" s="7"/>
      <c r="F3" s="7"/>
      <c r="G3" s="7"/>
      <c r="H3" s="7"/>
      <c r="I3" s="7"/>
      <c r="J3" s="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9" x14ac:dyDescent="0.2">
      <c r="A4" s="2">
        <v>1</v>
      </c>
      <c r="B4" s="8"/>
      <c r="C4" s="2"/>
      <c r="D4" s="9" t="s">
        <v>14</v>
      </c>
      <c r="E4" s="10">
        <v>45138</v>
      </c>
      <c r="F4" s="10">
        <f>EOMONTH(E4,1)</f>
        <v>45169</v>
      </c>
      <c r="G4" s="10">
        <f>EOMONTH(F4,1)</f>
        <v>45199</v>
      </c>
      <c r="H4" s="10">
        <f>EOMONTH(G4,1)</f>
        <v>45230</v>
      </c>
      <c r="I4" s="10">
        <f>EOMONTH(H4,1)</f>
        <v>45260</v>
      </c>
      <c r="J4" s="10">
        <f>EOMONTH(I4,1)</f>
        <v>45291</v>
      </c>
      <c r="K4" s="10">
        <f t="shared" ref="K4:V4" si="0">EOMONTH(J4,1)</f>
        <v>45322</v>
      </c>
      <c r="L4" s="10">
        <f t="shared" si="0"/>
        <v>45351</v>
      </c>
      <c r="M4" s="10">
        <f t="shared" si="0"/>
        <v>45382</v>
      </c>
      <c r="N4" s="10">
        <f t="shared" si="0"/>
        <v>45412</v>
      </c>
      <c r="O4" s="10">
        <f t="shared" si="0"/>
        <v>45443</v>
      </c>
      <c r="P4" s="10">
        <f t="shared" si="0"/>
        <v>45473</v>
      </c>
      <c r="Q4" s="10">
        <f t="shared" si="0"/>
        <v>45504</v>
      </c>
      <c r="R4" s="10">
        <f t="shared" si="0"/>
        <v>45535</v>
      </c>
      <c r="S4" s="10">
        <f t="shared" si="0"/>
        <v>45565</v>
      </c>
      <c r="T4" s="10">
        <f t="shared" si="0"/>
        <v>45596</v>
      </c>
      <c r="U4" s="10">
        <f t="shared" si="0"/>
        <v>45626</v>
      </c>
      <c r="V4" s="10">
        <f t="shared" si="0"/>
        <v>45657</v>
      </c>
      <c r="W4" s="10">
        <f t="shared" ref="W4:AC4" si="1">EOMONTH(V4,1)</f>
        <v>45688</v>
      </c>
      <c r="X4" s="10">
        <f t="shared" si="1"/>
        <v>45716</v>
      </c>
      <c r="Y4" s="10">
        <f t="shared" si="1"/>
        <v>45747</v>
      </c>
      <c r="Z4" s="10">
        <f t="shared" si="1"/>
        <v>45777</v>
      </c>
      <c r="AA4" s="10">
        <f t="shared" si="1"/>
        <v>45808</v>
      </c>
      <c r="AB4" s="11">
        <f t="shared" si="1"/>
        <v>45838</v>
      </c>
      <c r="AC4" s="11">
        <f t="shared" si="1"/>
        <v>45869</v>
      </c>
    </row>
    <row r="5" spans="1:29" x14ac:dyDescent="0.2">
      <c r="A5" s="2">
        <v>2</v>
      </c>
      <c r="B5" s="8"/>
      <c r="C5" s="9"/>
      <c r="D5" s="12"/>
      <c r="E5" s="10"/>
      <c r="F5" s="10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9" x14ac:dyDescent="0.2">
      <c r="A6" s="2">
        <f>A5+1</f>
        <v>3</v>
      </c>
      <c r="B6" s="13"/>
      <c r="C6" s="14" t="s">
        <v>34</v>
      </c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9" x14ac:dyDescent="0.2">
      <c r="A7" s="2">
        <f t="shared" ref="A7:A44" si="2">A6+1</f>
        <v>4</v>
      </c>
      <c r="B7" s="13"/>
      <c r="C7" s="1" t="s">
        <v>17</v>
      </c>
      <c r="D7" s="2"/>
      <c r="E7" s="15">
        <v>492993.57</v>
      </c>
      <c r="F7" s="15">
        <v>492993.57</v>
      </c>
      <c r="G7" s="16">
        <v>477090.56</v>
      </c>
      <c r="H7" s="16">
        <v>481938.6</v>
      </c>
      <c r="I7" s="16">
        <v>466392.19</v>
      </c>
      <c r="J7" s="16">
        <v>481581.98</v>
      </c>
      <c r="K7" s="16">
        <v>470752.34</v>
      </c>
      <c r="L7" s="16">
        <v>440381.22</v>
      </c>
      <c r="M7" s="16">
        <v>470030.66000000003</v>
      </c>
      <c r="N7" s="16">
        <v>444612.82</v>
      </c>
      <c r="O7" s="16">
        <v>459433.25</v>
      </c>
      <c r="P7" s="16">
        <v>443882.56</v>
      </c>
      <c r="Q7" s="16">
        <v>447979.74</v>
      </c>
      <c r="R7" s="16">
        <v>447979.74</v>
      </c>
      <c r="S7" s="16">
        <v>432789.85000000003</v>
      </c>
      <c r="T7" s="16">
        <v>436390.23</v>
      </c>
      <c r="U7" s="16">
        <v>422313.12</v>
      </c>
      <c r="V7" s="16">
        <v>436390.23</v>
      </c>
      <c r="W7" s="16">
        <v>424663.09</v>
      </c>
      <c r="X7" s="16">
        <v>383566.66</v>
      </c>
      <c r="Y7" s="16">
        <v>424663.08</v>
      </c>
      <c r="Z7" s="16">
        <v>399480.66</v>
      </c>
      <c r="AA7" s="16">
        <v>412796.69</v>
      </c>
      <c r="AB7" s="17">
        <v>399480.66</v>
      </c>
      <c r="AC7" s="17">
        <v>400789.37</v>
      </c>
    </row>
    <row r="8" spans="1:29" x14ac:dyDescent="0.2">
      <c r="A8" s="2">
        <f t="shared" si="2"/>
        <v>5</v>
      </c>
      <c r="B8" s="13"/>
      <c r="C8" s="1" t="s">
        <v>33</v>
      </c>
      <c r="D8" s="18"/>
      <c r="E8" s="19">
        <v>666366.43000000005</v>
      </c>
      <c r="F8" s="19">
        <v>661665.80000000005</v>
      </c>
      <c r="G8" s="20">
        <v>633568.32999999996</v>
      </c>
      <c r="H8" s="20">
        <v>653353.39</v>
      </c>
      <c r="I8" s="20">
        <v>628892.80000000005</v>
      </c>
      <c r="J8" s="20">
        <v>640197.23</v>
      </c>
      <c r="K8" s="20">
        <v>640197.23</v>
      </c>
      <c r="L8" s="20">
        <v>595949.59</v>
      </c>
      <c r="M8" s="20">
        <v>626896.38</v>
      </c>
      <c r="N8" s="20">
        <v>607108.98</v>
      </c>
      <c r="O8" s="20">
        <v>622171.36</v>
      </c>
      <c r="P8" s="20">
        <v>594436.62</v>
      </c>
      <c r="Q8" s="20">
        <v>612362.82999999996</v>
      </c>
      <c r="R8" s="20">
        <v>607663.37</v>
      </c>
      <c r="S8" s="20">
        <v>580550.96</v>
      </c>
      <c r="T8" s="20">
        <v>598478.42000000004</v>
      </c>
      <c r="U8" s="20">
        <v>575875.26</v>
      </c>
      <c r="V8" s="20">
        <v>584437.82999999996</v>
      </c>
      <c r="W8" s="20">
        <v>584437.82999999996</v>
      </c>
      <c r="X8" s="20">
        <v>526024.69999999995</v>
      </c>
      <c r="Y8" s="20">
        <v>570239.35</v>
      </c>
      <c r="Z8" s="20">
        <v>552309.18999999994</v>
      </c>
      <c r="AA8" s="20">
        <v>565035.78</v>
      </c>
      <c r="AB8" s="21">
        <v>538768.89</v>
      </c>
      <c r="AC8" s="21">
        <v>554734.06999999995</v>
      </c>
    </row>
    <row r="9" spans="1:29" x14ac:dyDescent="0.2">
      <c r="A9" s="2">
        <f t="shared" si="2"/>
        <v>6</v>
      </c>
      <c r="B9" s="13"/>
      <c r="C9" s="22" t="s">
        <v>18</v>
      </c>
      <c r="D9" s="18"/>
      <c r="E9" s="19">
        <v>587280.91</v>
      </c>
      <c r="F9" s="19">
        <v>587280.91</v>
      </c>
      <c r="G9" s="20">
        <v>568336.37</v>
      </c>
      <c r="H9" s="20">
        <v>595864.46</v>
      </c>
      <c r="I9" s="20">
        <v>576643.03</v>
      </c>
      <c r="J9" s="20">
        <v>601898.97999999986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1">
        <v>0</v>
      </c>
      <c r="AC9" s="21">
        <v>0</v>
      </c>
    </row>
    <row r="10" spans="1:29" x14ac:dyDescent="0.2">
      <c r="A10" s="2">
        <f t="shared" si="2"/>
        <v>7</v>
      </c>
      <c r="B10" s="13"/>
      <c r="C10" s="1" t="s">
        <v>19</v>
      </c>
      <c r="D10" s="18"/>
      <c r="E10" s="19">
        <v>46301.59</v>
      </c>
      <c r="F10" s="19">
        <v>46301.59</v>
      </c>
      <c r="G10" s="20">
        <v>44807.990000000005</v>
      </c>
      <c r="H10" s="20">
        <v>45350.67</v>
      </c>
      <c r="I10" s="20">
        <v>43778.79</v>
      </c>
      <c r="J10" s="20">
        <v>45237.729999999996</v>
      </c>
      <c r="K10" s="20">
        <v>44153.56</v>
      </c>
      <c r="L10" s="20">
        <v>41198.51</v>
      </c>
      <c r="M10" s="20">
        <v>44039.79</v>
      </c>
      <c r="N10" s="20">
        <v>41645.15</v>
      </c>
      <c r="O10" s="20">
        <v>42950.479999999996</v>
      </c>
      <c r="P10" s="20">
        <v>41564.979999999996</v>
      </c>
      <c r="Q10" s="20">
        <v>41939.129999999997</v>
      </c>
      <c r="R10" s="20">
        <v>41857.090000000004</v>
      </c>
      <c r="S10" s="20">
        <v>40326.980000000003</v>
      </c>
      <c r="T10" s="20">
        <v>40756.36</v>
      </c>
      <c r="U10" s="20">
        <v>39441.629999999997</v>
      </c>
      <c r="V10" s="20">
        <v>40756.370000000003</v>
      </c>
      <c r="W10" s="20">
        <v>39759.869999999995</v>
      </c>
      <c r="X10" s="20">
        <v>35912.15</v>
      </c>
      <c r="Y10" s="20">
        <v>39759.869999999995</v>
      </c>
      <c r="Z10" s="20">
        <v>37392.629999999997</v>
      </c>
      <c r="AA10" s="20">
        <v>38639.049999999996</v>
      </c>
      <c r="AB10" s="21">
        <v>37392.619999999995</v>
      </c>
      <c r="AC10" s="21">
        <v>37513.61</v>
      </c>
    </row>
    <row r="11" spans="1:29" x14ac:dyDescent="0.2">
      <c r="A11" s="2">
        <f t="shared" si="2"/>
        <v>8</v>
      </c>
      <c r="B11" s="13"/>
      <c r="C11" s="1" t="s">
        <v>20</v>
      </c>
      <c r="D11" s="18"/>
      <c r="E11" s="19">
        <v>39678.6</v>
      </c>
      <c r="F11" s="19">
        <v>39678.6</v>
      </c>
      <c r="G11" s="20">
        <v>38398.639999999999</v>
      </c>
      <c r="H11" s="20">
        <v>39364.1</v>
      </c>
      <c r="I11" s="20">
        <v>38058.83</v>
      </c>
      <c r="J11" s="20">
        <v>39327.159999999996</v>
      </c>
      <c r="K11" s="20">
        <v>38898.68</v>
      </c>
      <c r="L11" s="20">
        <v>36354.060000000005</v>
      </c>
      <c r="M11" s="20">
        <v>38861.240000000005</v>
      </c>
      <c r="N11" s="20">
        <v>37278.04</v>
      </c>
      <c r="O11" s="20">
        <v>38493.22</v>
      </c>
      <c r="P11" s="20">
        <v>37251.509999999995</v>
      </c>
      <c r="Q11" s="20">
        <v>38152.630000000005</v>
      </c>
      <c r="R11" s="20">
        <v>38125.629999999997</v>
      </c>
      <c r="S11" s="20">
        <v>36837.97</v>
      </c>
      <c r="T11" s="20">
        <v>37755.460000000006</v>
      </c>
      <c r="U11" s="20">
        <v>36537.54</v>
      </c>
      <c r="V11" s="20">
        <v>37755.46</v>
      </c>
      <c r="W11" s="20">
        <v>37488.03</v>
      </c>
      <c r="X11" s="20">
        <v>33860.159999999996</v>
      </c>
      <c r="Y11" s="20">
        <v>37488.03</v>
      </c>
      <c r="Z11" s="20">
        <v>35912.42</v>
      </c>
      <c r="AA11" s="20">
        <v>37109.49</v>
      </c>
      <c r="AB11" s="21">
        <v>35912.42</v>
      </c>
      <c r="AC11" s="21">
        <v>36731.199999999997</v>
      </c>
    </row>
    <row r="12" spans="1:29" x14ac:dyDescent="0.2">
      <c r="A12" s="2">
        <f t="shared" si="2"/>
        <v>9</v>
      </c>
      <c r="B12" s="13"/>
      <c r="C12" s="1" t="s">
        <v>21</v>
      </c>
      <c r="D12" s="18"/>
      <c r="E12" s="19">
        <v>40353.79</v>
      </c>
      <c r="F12" s="19">
        <v>40346.660000000003</v>
      </c>
      <c r="G12" s="20">
        <v>39045.15</v>
      </c>
      <c r="H12" s="20">
        <v>40346.67</v>
      </c>
      <c r="I12" s="20">
        <v>39045.15</v>
      </c>
      <c r="J12" s="20">
        <v>40346.199999999997</v>
      </c>
      <c r="K12" s="20">
        <v>39883.97</v>
      </c>
      <c r="L12" s="20">
        <v>37262.789999999994</v>
      </c>
      <c r="M12" s="20">
        <v>39832.649999999994</v>
      </c>
      <c r="N12" s="20">
        <v>38182.659999999996</v>
      </c>
      <c r="O12" s="20">
        <v>39415.47</v>
      </c>
      <c r="P12" s="20">
        <v>38144</v>
      </c>
      <c r="Q12" s="20">
        <v>39037.9</v>
      </c>
      <c r="R12" s="20">
        <v>39005.29</v>
      </c>
      <c r="S12" s="20">
        <v>37692.949999999997</v>
      </c>
      <c r="T12" s="20">
        <v>38586.26</v>
      </c>
      <c r="U12" s="20">
        <v>37341.54</v>
      </c>
      <c r="V12" s="20">
        <v>38566</v>
      </c>
      <c r="W12" s="20">
        <v>38265.049999999996</v>
      </c>
      <c r="X12" s="20">
        <v>34561.97</v>
      </c>
      <c r="Y12" s="20">
        <v>38265.040000000001</v>
      </c>
      <c r="Z12" s="20">
        <v>36619.1</v>
      </c>
      <c r="AA12" s="20">
        <v>37839.72</v>
      </c>
      <c r="AB12" s="21">
        <v>36619.089999999997</v>
      </c>
      <c r="AC12" s="21">
        <v>37414.39</v>
      </c>
    </row>
    <row r="13" spans="1:29" x14ac:dyDescent="0.2">
      <c r="A13" s="2">
        <f t="shared" si="2"/>
        <v>10</v>
      </c>
      <c r="B13" s="13"/>
      <c r="C13" s="1" t="s">
        <v>22</v>
      </c>
      <c r="D13" s="18"/>
      <c r="E13" s="19">
        <v>348457.52</v>
      </c>
      <c r="F13" s="19">
        <v>348457.52</v>
      </c>
      <c r="G13" s="20">
        <v>337216.95</v>
      </c>
      <c r="H13" s="20">
        <v>348457.52</v>
      </c>
      <c r="I13" s="20">
        <v>337182.49</v>
      </c>
      <c r="J13" s="20">
        <v>348419.62</v>
      </c>
      <c r="K13" s="20">
        <v>344771.06999999995</v>
      </c>
      <c r="L13" s="20">
        <v>322245.11</v>
      </c>
      <c r="M13" s="20">
        <v>344468.92000000004</v>
      </c>
      <c r="N13" s="20">
        <v>330539.20999999996</v>
      </c>
      <c r="O13" s="20">
        <v>341339.75</v>
      </c>
      <c r="P13" s="20">
        <v>330328.79000000004</v>
      </c>
      <c r="Q13" s="20">
        <v>338429.67</v>
      </c>
      <c r="R13" s="20">
        <v>338215.81</v>
      </c>
      <c r="S13" s="20">
        <v>327049.2</v>
      </c>
      <c r="T13" s="20">
        <v>335066.88999999996</v>
      </c>
      <c r="U13" s="20">
        <v>324291.52</v>
      </c>
      <c r="V13" s="20">
        <v>335033.69</v>
      </c>
      <c r="W13" s="20">
        <v>332831.63</v>
      </c>
      <c r="X13" s="20">
        <v>300622.11000000004</v>
      </c>
      <c r="Y13" s="20">
        <v>332831.64</v>
      </c>
      <c r="Z13" s="20">
        <v>318969.26</v>
      </c>
      <c r="AA13" s="20">
        <v>329601.58</v>
      </c>
      <c r="AB13" s="21">
        <v>318969.25</v>
      </c>
      <c r="AC13" s="21">
        <v>326374.95</v>
      </c>
    </row>
    <row r="14" spans="1:29" x14ac:dyDescent="0.2">
      <c r="A14" s="2">
        <f t="shared" si="2"/>
        <v>11</v>
      </c>
      <c r="B14" s="13"/>
      <c r="C14" s="1" t="s">
        <v>23</v>
      </c>
      <c r="D14" s="18"/>
      <c r="E14" s="19">
        <v>112907.94</v>
      </c>
      <c r="F14" s="19">
        <v>112907.94</v>
      </c>
      <c r="G14" s="20">
        <v>109265.75</v>
      </c>
      <c r="H14" s="20">
        <v>112907.94</v>
      </c>
      <c r="I14" s="20">
        <v>109249.61</v>
      </c>
      <c r="J14" s="20">
        <v>112890.18000000001</v>
      </c>
      <c r="K14" s="20">
        <v>111622.95</v>
      </c>
      <c r="L14" s="20">
        <v>104302.66</v>
      </c>
      <c r="M14" s="20">
        <v>111495.94</v>
      </c>
      <c r="N14" s="20">
        <v>106904.18000000001</v>
      </c>
      <c r="O14" s="20">
        <v>110371.39</v>
      </c>
      <c r="P14" s="20">
        <v>106811.01999999999</v>
      </c>
      <c r="Q14" s="20">
        <v>109342.44</v>
      </c>
      <c r="R14" s="20">
        <v>109247.37999999999</v>
      </c>
      <c r="S14" s="20">
        <v>105585.68999999999</v>
      </c>
      <c r="T14" s="20">
        <v>108117.23999999999</v>
      </c>
      <c r="U14" s="20">
        <v>104645.1</v>
      </c>
      <c r="V14" s="20">
        <v>108101.76999999999</v>
      </c>
      <c r="W14" s="20">
        <v>107280.56</v>
      </c>
      <c r="X14" s="20">
        <v>96898.569999999992</v>
      </c>
      <c r="Y14" s="20">
        <v>107280.57</v>
      </c>
      <c r="Z14" s="20">
        <v>102706.64</v>
      </c>
      <c r="AA14" s="20">
        <v>106130.18999999999</v>
      </c>
      <c r="AB14" s="21">
        <v>102706.64</v>
      </c>
      <c r="AC14" s="21">
        <v>104979.99</v>
      </c>
    </row>
    <row r="15" spans="1:29" x14ac:dyDescent="0.2">
      <c r="A15" s="2">
        <f t="shared" si="2"/>
        <v>12</v>
      </c>
      <c r="B15" s="13"/>
      <c r="C15" s="1" t="s">
        <v>24</v>
      </c>
      <c r="D15" s="18"/>
      <c r="E15" s="19">
        <v>0</v>
      </c>
      <c r="F15" s="19">
        <v>0</v>
      </c>
      <c r="G15" s="20">
        <v>0</v>
      </c>
      <c r="H15" s="20">
        <v>50183.71</v>
      </c>
      <c r="I15" s="20">
        <v>53768.26</v>
      </c>
      <c r="J15" s="20">
        <v>55560.28</v>
      </c>
      <c r="K15" s="20">
        <v>55560.53</v>
      </c>
      <c r="L15" s="20">
        <v>51593.57</v>
      </c>
      <c r="M15" s="20">
        <v>55147.96</v>
      </c>
      <c r="N15" s="20">
        <v>53369</v>
      </c>
      <c r="O15" s="20">
        <v>54725.18</v>
      </c>
      <c r="P15" s="20">
        <v>52959.840000000004</v>
      </c>
      <c r="Q15" s="20">
        <v>54725.18</v>
      </c>
      <c r="R15" s="20">
        <v>54304.6</v>
      </c>
      <c r="S15" s="20">
        <v>50072.23</v>
      </c>
      <c r="T15" s="20">
        <v>53878.950000000004</v>
      </c>
      <c r="U15" s="20">
        <v>52140.93</v>
      </c>
      <c r="V15" s="20">
        <v>53453</v>
      </c>
      <c r="W15" s="20">
        <v>53458.979999999996</v>
      </c>
      <c r="X15" s="20">
        <v>48285.53</v>
      </c>
      <c r="Y15" s="20">
        <v>53458.979999999996</v>
      </c>
      <c r="Z15" s="20">
        <v>51303.950000000004</v>
      </c>
      <c r="AA15" s="20">
        <v>53014.080000000002</v>
      </c>
      <c r="AB15" s="21">
        <v>51314.64</v>
      </c>
      <c r="AC15" s="21">
        <v>52434.590000000004</v>
      </c>
    </row>
    <row r="16" spans="1:29" x14ac:dyDescent="0.2">
      <c r="A16" s="2">
        <f t="shared" si="2"/>
        <v>13</v>
      </c>
      <c r="B16" s="13"/>
      <c r="C16" s="1" t="s">
        <v>25</v>
      </c>
      <c r="D16" s="18"/>
      <c r="E16" s="19">
        <v>0</v>
      </c>
      <c r="F16" s="19">
        <v>0</v>
      </c>
      <c r="G16" s="20">
        <v>0</v>
      </c>
      <c r="H16" s="20">
        <v>0</v>
      </c>
      <c r="I16" s="20">
        <v>0</v>
      </c>
      <c r="J16" s="20">
        <v>342301.76</v>
      </c>
      <c r="K16" s="20">
        <v>455955.94</v>
      </c>
      <c r="L16" s="20">
        <v>426539.42</v>
      </c>
      <c r="M16" s="20">
        <v>455947.89999999997</v>
      </c>
      <c r="N16" s="20">
        <v>441213.22000000003</v>
      </c>
      <c r="O16" s="20">
        <v>455920.32999999996</v>
      </c>
      <c r="P16" s="20">
        <v>441213.22000000003</v>
      </c>
      <c r="Q16" s="20">
        <v>455920.32999999996</v>
      </c>
      <c r="R16" s="20">
        <v>455920.32999999996</v>
      </c>
      <c r="S16" s="20">
        <v>441116.74000000005</v>
      </c>
      <c r="T16" s="20">
        <v>455920.32999999996</v>
      </c>
      <c r="U16" s="20">
        <v>441213.22000000003</v>
      </c>
      <c r="V16" s="20">
        <v>452328.85</v>
      </c>
      <c r="W16" s="20">
        <v>455955.94</v>
      </c>
      <c r="X16" s="20">
        <v>411831.17</v>
      </c>
      <c r="Y16" s="20">
        <v>455955.94</v>
      </c>
      <c r="Z16" s="20">
        <v>441213.22000000003</v>
      </c>
      <c r="AA16" s="20">
        <v>455920.32999999996</v>
      </c>
      <c r="AB16" s="21">
        <v>441317.75</v>
      </c>
      <c r="AC16" s="21">
        <v>455920.32999999996</v>
      </c>
    </row>
    <row r="17" spans="1:29" x14ac:dyDescent="0.2">
      <c r="A17" s="2">
        <f t="shared" si="2"/>
        <v>14</v>
      </c>
      <c r="B17" s="13"/>
      <c r="C17" s="1" t="s">
        <v>26</v>
      </c>
      <c r="D17" s="23"/>
      <c r="E17" s="24">
        <v>176162.38</v>
      </c>
      <c r="F17" s="24">
        <v>176162.38</v>
      </c>
      <c r="G17" s="25">
        <v>170479.73</v>
      </c>
      <c r="H17" s="25">
        <v>176162.38</v>
      </c>
      <c r="I17" s="25">
        <v>170479.73</v>
      </c>
      <c r="J17" s="25">
        <v>176162.38</v>
      </c>
      <c r="K17" s="25">
        <v>176162.38</v>
      </c>
      <c r="L17" s="25">
        <v>164797.07</v>
      </c>
      <c r="M17" s="25">
        <v>176162.39</v>
      </c>
      <c r="N17" s="25">
        <v>170479.73</v>
      </c>
      <c r="O17" s="25">
        <v>176162.38</v>
      </c>
      <c r="P17" s="25">
        <v>170479.72</v>
      </c>
      <c r="Q17" s="25">
        <v>176162.38</v>
      </c>
      <c r="R17" s="25">
        <v>176162.38</v>
      </c>
      <c r="S17" s="25">
        <v>170479.74000000002</v>
      </c>
      <c r="T17" s="25">
        <v>176162.38</v>
      </c>
      <c r="U17" s="25">
        <v>170479.73</v>
      </c>
      <c r="V17" s="25">
        <v>176162.38</v>
      </c>
      <c r="W17" s="25">
        <v>176162.38</v>
      </c>
      <c r="X17" s="25">
        <v>159114.41</v>
      </c>
      <c r="Y17" s="25">
        <v>176162.39</v>
      </c>
      <c r="Z17" s="25">
        <v>170479.73</v>
      </c>
      <c r="AA17" s="25">
        <v>176162.38</v>
      </c>
      <c r="AB17" s="26">
        <v>170479.72</v>
      </c>
      <c r="AC17" s="26">
        <v>176162.38</v>
      </c>
    </row>
    <row r="18" spans="1:29" x14ac:dyDescent="0.2">
      <c r="A18" s="2">
        <f t="shared" si="2"/>
        <v>15</v>
      </c>
      <c r="B18" s="13"/>
      <c r="C18" s="1" t="s">
        <v>27</v>
      </c>
      <c r="D18" s="23"/>
      <c r="E18" s="24">
        <v>184851.09</v>
      </c>
      <c r="F18" s="24">
        <v>184851.09</v>
      </c>
      <c r="G18" s="25">
        <v>184851.09</v>
      </c>
      <c r="H18" s="25">
        <v>183312.48</v>
      </c>
      <c r="I18" s="25">
        <v>183312.48</v>
      </c>
      <c r="J18" s="25">
        <v>183312.47</v>
      </c>
      <c r="K18" s="25">
        <v>181756.24</v>
      </c>
      <c r="L18" s="25">
        <v>181756.24</v>
      </c>
      <c r="M18" s="25">
        <v>181756.25</v>
      </c>
      <c r="N18" s="25">
        <v>180182.19</v>
      </c>
      <c r="O18" s="25">
        <v>180182.19</v>
      </c>
      <c r="P18" s="25">
        <v>180182.2</v>
      </c>
      <c r="Q18" s="25">
        <v>178590.12</v>
      </c>
      <c r="R18" s="25">
        <v>178590.12</v>
      </c>
      <c r="S18" s="25">
        <v>178590.13999999998</v>
      </c>
      <c r="T18" s="25">
        <v>176979.82</v>
      </c>
      <c r="U18" s="25">
        <v>176979.82</v>
      </c>
      <c r="V18" s="25">
        <v>176979.80000000002</v>
      </c>
      <c r="W18" s="25">
        <v>175351.07</v>
      </c>
      <c r="X18" s="25">
        <v>175351.07</v>
      </c>
      <c r="Y18" s="25">
        <v>175351.09</v>
      </c>
      <c r="Z18" s="25">
        <v>173703.67999999999</v>
      </c>
      <c r="AA18" s="25">
        <v>173703.67999999999</v>
      </c>
      <c r="AB18" s="26">
        <v>173703.69</v>
      </c>
      <c r="AC18" s="26">
        <v>172037.43</v>
      </c>
    </row>
    <row r="19" spans="1:29" x14ac:dyDescent="0.2">
      <c r="A19" s="2">
        <f t="shared" si="2"/>
        <v>16</v>
      </c>
      <c r="B19" s="13"/>
      <c r="C19" s="1" t="s">
        <v>28</v>
      </c>
      <c r="D19" s="23"/>
      <c r="E19" s="24">
        <v>196261.16</v>
      </c>
      <c r="F19" s="24">
        <v>196261.16</v>
      </c>
      <c r="G19" s="25">
        <v>196261.15</v>
      </c>
      <c r="H19" s="25">
        <v>194700.22</v>
      </c>
      <c r="I19" s="25">
        <v>194700.22</v>
      </c>
      <c r="J19" s="25">
        <v>194700.22</v>
      </c>
      <c r="K19" s="25">
        <v>193120.48</v>
      </c>
      <c r="L19" s="25">
        <v>193120.48</v>
      </c>
      <c r="M19" s="25">
        <v>193120.47</v>
      </c>
      <c r="N19" s="25">
        <v>191521.69</v>
      </c>
      <c r="O19" s="25">
        <v>191521.69</v>
      </c>
      <c r="P19" s="25">
        <v>191521.7</v>
      </c>
      <c r="Q19" s="25">
        <v>189903.65</v>
      </c>
      <c r="R19" s="25">
        <v>189903.65</v>
      </c>
      <c r="S19" s="25">
        <v>189903.65</v>
      </c>
      <c r="T19" s="25">
        <v>188266.11</v>
      </c>
      <c r="U19" s="25">
        <v>188266.11</v>
      </c>
      <c r="V19" s="25">
        <v>188266.09999999998</v>
      </c>
      <c r="W19" s="25">
        <v>186608.83</v>
      </c>
      <c r="X19" s="25">
        <v>186608.83</v>
      </c>
      <c r="Y19" s="25">
        <v>186608.81999999998</v>
      </c>
      <c r="Z19" s="25">
        <v>184931.58</v>
      </c>
      <c r="AA19" s="25">
        <v>184931.58</v>
      </c>
      <c r="AB19" s="26">
        <v>184931.59</v>
      </c>
      <c r="AC19" s="26">
        <v>183234.13</v>
      </c>
    </row>
    <row r="20" spans="1:29" x14ac:dyDescent="0.2">
      <c r="A20" s="2">
        <f t="shared" si="2"/>
        <v>17</v>
      </c>
      <c r="B20" s="13"/>
      <c r="C20" s="1" t="s">
        <v>29</v>
      </c>
      <c r="D20" s="23"/>
      <c r="E20" s="24">
        <v>176407.8</v>
      </c>
      <c r="F20" s="24">
        <v>176407.8</v>
      </c>
      <c r="G20" s="25">
        <v>176407.81</v>
      </c>
      <c r="H20" s="25">
        <v>174907.11</v>
      </c>
      <c r="I20" s="25">
        <v>174907.11</v>
      </c>
      <c r="J20" s="25">
        <v>174907.11</v>
      </c>
      <c r="K20" s="25">
        <v>173390.01</v>
      </c>
      <c r="L20" s="25">
        <v>173390.01</v>
      </c>
      <c r="M20" s="25">
        <v>173390</v>
      </c>
      <c r="N20" s="25">
        <v>171856.31</v>
      </c>
      <c r="O20" s="25">
        <v>171856.31</v>
      </c>
      <c r="P20" s="25">
        <v>171856.32</v>
      </c>
      <c r="Q20" s="25">
        <v>170305.85</v>
      </c>
      <c r="R20" s="25">
        <v>170305.85</v>
      </c>
      <c r="S20" s="25">
        <v>170305.85</v>
      </c>
      <c r="T20" s="25">
        <v>168738.43</v>
      </c>
      <c r="U20" s="25">
        <v>168738.43</v>
      </c>
      <c r="V20" s="25">
        <v>168738.43</v>
      </c>
      <c r="W20" s="25">
        <v>167153.87</v>
      </c>
      <c r="X20" s="25">
        <v>167153.87</v>
      </c>
      <c r="Y20" s="25">
        <v>167153.87</v>
      </c>
      <c r="Z20" s="25">
        <v>165551.98000000001</v>
      </c>
      <c r="AA20" s="25">
        <v>165551.98000000001</v>
      </c>
      <c r="AB20" s="26">
        <v>165551.99000000002</v>
      </c>
      <c r="AC20" s="26">
        <v>163932.57999999999</v>
      </c>
    </row>
    <row r="21" spans="1:29" x14ac:dyDescent="0.2">
      <c r="A21" s="2">
        <f t="shared" si="2"/>
        <v>18</v>
      </c>
      <c r="B21" s="13"/>
      <c r="C21" s="1" t="s">
        <v>30</v>
      </c>
      <c r="D21" s="23"/>
      <c r="E21" s="24">
        <v>158958.32999999999</v>
      </c>
      <c r="F21" s="24">
        <v>158958.32999999999</v>
      </c>
      <c r="G21" s="25">
        <v>164256.94999999998</v>
      </c>
      <c r="H21" s="25">
        <v>157849.07</v>
      </c>
      <c r="I21" s="25">
        <v>157849.07</v>
      </c>
      <c r="J21" s="25">
        <v>157849.07</v>
      </c>
      <c r="K21" s="25">
        <v>156724.69</v>
      </c>
      <c r="L21" s="25">
        <v>156724.69</v>
      </c>
      <c r="M21" s="25">
        <v>156724.70000000001</v>
      </c>
      <c r="N21" s="25">
        <v>155585</v>
      </c>
      <c r="O21" s="25">
        <v>155585</v>
      </c>
      <c r="P21" s="25">
        <v>155584.98000000001</v>
      </c>
      <c r="Q21" s="25">
        <v>154429.76999999999</v>
      </c>
      <c r="R21" s="25">
        <v>154429.76999999999</v>
      </c>
      <c r="S21" s="25">
        <v>154429.78</v>
      </c>
      <c r="T21" s="25">
        <v>153258.81</v>
      </c>
      <c r="U21" s="25">
        <v>153258.81</v>
      </c>
      <c r="V21" s="25">
        <v>153258.79</v>
      </c>
      <c r="W21" s="25">
        <v>152071.89000000001</v>
      </c>
      <c r="X21" s="25">
        <v>152071.89000000001</v>
      </c>
      <c r="Y21" s="25">
        <v>152071.88</v>
      </c>
      <c r="Z21" s="25">
        <v>150868.79</v>
      </c>
      <c r="AA21" s="25">
        <v>150868.79</v>
      </c>
      <c r="AB21" s="26">
        <v>150868.80000000002</v>
      </c>
      <c r="AC21" s="26">
        <v>149649.31</v>
      </c>
    </row>
    <row r="22" spans="1:29" x14ac:dyDescent="0.2">
      <c r="A22" s="2">
        <f t="shared" si="2"/>
        <v>19</v>
      </c>
      <c r="B22" s="13"/>
      <c r="C22" s="1" t="s">
        <v>31</v>
      </c>
      <c r="D22" s="23"/>
      <c r="E22" s="24">
        <v>113541.67</v>
      </c>
      <c r="F22" s="24">
        <v>113541.67</v>
      </c>
      <c r="G22" s="25">
        <v>117326.38</v>
      </c>
      <c r="H22" s="25">
        <v>112749.34</v>
      </c>
      <c r="I22" s="25">
        <v>112749.34</v>
      </c>
      <c r="J22" s="25">
        <v>112749.33</v>
      </c>
      <c r="K22" s="25">
        <v>111946.21</v>
      </c>
      <c r="L22" s="25">
        <v>111946.21</v>
      </c>
      <c r="M22" s="25">
        <v>111946.21</v>
      </c>
      <c r="N22" s="25">
        <v>111132.14</v>
      </c>
      <c r="O22" s="25">
        <v>111132.14</v>
      </c>
      <c r="P22" s="25">
        <v>111132.14</v>
      </c>
      <c r="Q22" s="25">
        <v>110306.98</v>
      </c>
      <c r="R22" s="25">
        <v>110306.98</v>
      </c>
      <c r="S22" s="25">
        <v>110306.98</v>
      </c>
      <c r="T22" s="25">
        <v>109470.58</v>
      </c>
      <c r="U22" s="25">
        <v>109470.58</v>
      </c>
      <c r="V22" s="25">
        <v>109470.56</v>
      </c>
      <c r="W22" s="25">
        <v>108622.78</v>
      </c>
      <c r="X22" s="25">
        <v>108622.78</v>
      </c>
      <c r="Y22" s="25">
        <v>108622.77</v>
      </c>
      <c r="Z22" s="25">
        <v>107763.42</v>
      </c>
      <c r="AA22" s="25">
        <v>107763.42</v>
      </c>
      <c r="AB22" s="26">
        <v>107763.43</v>
      </c>
      <c r="AC22" s="26">
        <v>106892.36</v>
      </c>
    </row>
    <row r="23" spans="1:29" x14ac:dyDescent="0.2">
      <c r="A23" s="2">
        <f t="shared" si="2"/>
        <v>20</v>
      </c>
      <c r="B23" s="13"/>
      <c r="C23" s="1" t="s">
        <v>32</v>
      </c>
      <c r="D23" s="23"/>
      <c r="E23" s="24"/>
      <c r="F23" s="24"/>
      <c r="G23" s="25"/>
      <c r="H23" s="25"/>
      <c r="I23" s="25"/>
      <c r="J23" s="25">
        <v>352625</v>
      </c>
      <c r="K23" s="25">
        <v>341250</v>
      </c>
      <c r="L23" s="25">
        <v>341250</v>
      </c>
      <c r="M23" s="25">
        <v>341250</v>
      </c>
      <c r="N23" s="25">
        <v>338871.37</v>
      </c>
      <c r="O23" s="25">
        <v>338871.37</v>
      </c>
      <c r="P23" s="25">
        <v>338871.38</v>
      </c>
      <c r="Q23" s="25">
        <v>336460.28</v>
      </c>
      <c r="R23" s="25">
        <v>336460.28</v>
      </c>
      <c r="S23" s="25">
        <v>336460.27</v>
      </c>
      <c r="T23" s="25">
        <v>334016.27</v>
      </c>
      <c r="U23" s="25">
        <v>334016.27</v>
      </c>
      <c r="V23" s="25">
        <v>334016.26</v>
      </c>
      <c r="W23" s="25">
        <v>331538.90000000002</v>
      </c>
      <c r="X23" s="25">
        <v>331538.90000000002</v>
      </c>
      <c r="Y23" s="25">
        <v>331538.91000000003</v>
      </c>
      <c r="Z23" s="25">
        <v>329027.71999999997</v>
      </c>
      <c r="AA23" s="25">
        <v>329027.71999999997</v>
      </c>
      <c r="AB23" s="26">
        <v>329027.70999999996</v>
      </c>
      <c r="AC23" s="26">
        <v>326482.26</v>
      </c>
    </row>
    <row r="24" spans="1:29" hidden="1" x14ac:dyDescent="0.2">
      <c r="A24" s="2">
        <f t="shared" si="2"/>
        <v>21</v>
      </c>
      <c r="B24" s="13"/>
      <c r="C24" s="23" t="s">
        <v>16</v>
      </c>
      <c r="D24" s="23"/>
      <c r="E24" s="24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C24" s="26"/>
    </row>
    <row r="25" spans="1:29" s="31" customFormat="1" ht="9.75" customHeight="1" x14ac:dyDescent="0.2">
      <c r="A25" s="2">
        <f t="shared" si="2"/>
        <v>22</v>
      </c>
      <c r="B25" s="13"/>
      <c r="C25" s="27"/>
      <c r="D25" s="2"/>
      <c r="E25" s="28"/>
      <c r="F25" s="28"/>
      <c r="G25" s="28"/>
      <c r="H25" s="28"/>
      <c r="I25" s="28"/>
      <c r="J25" s="28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30"/>
      <c r="AC25" s="30"/>
    </row>
    <row r="26" spans="1:29" ht="17.25" customHeight="1" x14ac:dyDescent="0.2">
      <c r="A26" s="2">
        <f t="shared" si="2"/>
        <v>23</v>
      </c>
      <c r="B26" s="13" t="s">
        <v>5</v>
      </c>
      <c r="C26" s="32" t="s">
        <v>12</v>
      </c>
      <c r="D26" s="33"/>
      <c r="E26" s="34">
        <f t="shared" ref="E26:Y26" si="3">SUM(E7:E25)</f>
        <v>3340522.78</v>
      </c>
      <c r="F26" s="34">
        <f t="shared" si="3"/>
        <v>3335815.02</v>
      </c>
      <c r="G26" s="34">
        <f t="shared" si="3"/>
        <v>3257312.8499999996</v>
      </c>
      <c r="H26" s="34">
        <f t="shared" si="3"/>
        <v>3367447.6599999997</v>
      </c>
      <c r="I26" s="34">
        <f t="shared" si="3"/>
        <v>3287009.0999999996</v>
      </c>
      <c r="J26" s="34">
        <f t="shared" si="3"/>
        <v>4060066.7</v>
      </c>
      <c r="K26" s="34">
        <f t="shared" si="3"/>
        <v>3536146.28</v>
      </c>
      <c r="L26" s="34">
        <f t="shared" si="3"/>
        <v>3378811.6299999994</v>
      </c>
      <c r="M26" s="34">
        <f t="shared" si="3"/>
        <v>3521071.4600000004</v>
      </c>
      <c r="N26" s="34">
        <f t="shared" si="3"/>
        <v>3420481.69</v>
      </c>
      <c r="O26" s="34">
        <f t="shared" si="3"/>
        <v>3490131.51</v>
      </c>
      <c r="P26" s="34">
        <f t="shared" si="3"/>
        <v>3406220.9800000004</v>
      </c>
      <c r="Q26" s="34">
        <f t="shared" si="3"/>
        <v>3454048.879999999</v>
      </c>
      <c r="R26" s="34">
        <f t="shared" si="3"/>
        <v>3448478.2699999996</v>
      </c>
      <c r="S26" s="34">
        <f t="shared" si="3"/>
        <v>3362498.98</v>
      </c>
      <c r="T26" s="34">
        <f t="shared" si="3"/>
        <v>3411842.5399999996</v>
      </c>
      <c r="U26" s="34">
        <f t="shared" si="3"/>
        <v>3335009.6100000003</v>
      </c>
      <c r="V26" s="34">
        <f t="shared" si="3"/>
        <v>3393715.5199999996</v>
      </c>
      <c r="W26" s="34">
        <f t="shared" si="3"/>
        <v>3371650.6999999997</v>
      </c>
      <c r="X26" s="34">
        <f t="shared" si="3"/>
        <v>3152024.77</v>
      </c>
      <c r="Y26" s="34">
        <f t="shared" si="3"/>
        <v>3357452.2299999995</v>
      </c>
      <c r="Z26" s="34">
        <f t="shared" ref="Z26:AA26" si="4">SUM(Z7:Z25)</f>
        <v>3258233.9699999997</v>
      </c>
      <c r="AA26" s="34">
        <f t="shared" si="4"/>
        <v>3324096.46</v>
      </c>
      <c r="AB26" s="35">
        <f t="shared" ref="AB26:AC26" si="5">SUM(AB7:AB25)</f>
        <v>3244808.89</v>
      </c>
      <c r="AC26" s="35">
        <f t="shared" si="5"/>
        <v>3285282.95</v>
      </c>
    </row>
    <row r="27" spans="1:29" x14ac:dyDescent="0.2">
      <c r="A27" s="2">
        <f t="shared" si="2"/>
        <v>24</v>
      </c>
      <c r="B27" s="13"/>
      <c r="C27" s="2"/>
      <c r="D27" s="2"/>
      <c r="E27" s="15"/>
      <c r="F27" s="15"/>
      <c r="G27" s="15"/>
      <c r="H27" s="15"/>
      <c r="I27" s="15"/>
      <c r="J27" s="1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9" x14ac:dyDescent="0.2">
      <c r="A28" s="2">
        <f t="shared" si="2"/>
        <v>25</v>
      </c>
      <c r="B28" s="13"/>
      <c r="C28" s="2" t="s">
        <v>0</v>
      </c>
      <c r="D28" s="2"/>
      <c r="E28" s="15">
        <f>+'[1]INPUTS (1of2)'!$K$18</f>
        <v>947102202.92999995</v>
      </c>
      <c r="F28" s="15">
        <f>E29</f>
        <v>947102202.92999995</v>
      </c>
      <c r="G28" s="15">
        <f t="shared" ref="G28:V28" si="6">F29</f>
        <v>943339212.58000004</v>
      </c>
      <c r="H28" s="15">
        <f t="shared" si="6"/>
        <v>940474362.78999996</v>
      </c>
      <c r="I28" s="15">
        <f t="shared" si="6"/>
        <v>953042713.32000005</v>
      </c>
      <c r="J28" s="15">
        <f t="shared" si="6"/>
        <v>1024238330.08</v>
      </c>
      <c r="K28" s="15">
        <f t="shared" si="6"/>
        <v>1021349771.76</v>
      </c>
      <c r="L28" s="15">
        <f t="shared" si="6"/>
        <v>1018773209.4400001</v>
      </c>
      <c r="M28" s="15">
        <f t="shared" si="6"/>
        <v>1014926977.99</v>
      </c>
      <c r="N28" s="15">
        <f t="shared" si="6"/>
        <v>1009685878.46</v>
      </c>
      <c r="O28" s="15">
        <f t="shared" si="6"/>
        <v>1007048848.1799999</v>
      </c>
      <c r="P28" s="15">
        <f t="shared" si="6"/>
        <v>1003160308.22</v>
      </c>
      <c r="Q28" s="15">
        <f t="shared" si="6"/>
        <v>997855790.92999995</v>
      </c>
      <c r="R28" s="15">
        <f t="shared" si="6"/>
        <v>995219941.23000002</v>
      </c>
      <c r="S28" s="36">
        <f t="shared" si="6"/>
        <v>991299432.14999998</v>
      </c>
      <c r="T28" s="15">
        <f t="shared" si="6"/>
        <v>983276482.07000005</v>
      </c>
      <c r="U28" s="15">
        <f t="shared" si="6"/>
        <v>983276482.07000005</v>
      </c>
      <c r="V28" s="15">
        <f t="shared" si="6"/>
        <v>979311867.25999999</v>
      </c>
      <c r="W28" s="15">
        <f t="shared" ref="W28" si="7">V29</f>
        <v>971224399.41999996</v>
      </c>
      <c r="X28" s="15">
        <f t="shared" ref="X28" si="8">W29</f>
        <v>971224399.41999996</v>
      </c>
      <c r="Y28" s="15">
        <f t="shared" ref="Y28:AC28" si="9">X29</f>
        <v>967215182.69000006</v>
      </c>
      <c r="Z28" s="15">
        <f t="shared" si="9"/>
        <v>959010308.44000006</v>
      </c>
      <c r="AA28" s="15">
        <f t="shared" si="9"/>
        <v>959010308.44000006</v>
      </c>
      <c r="AB28" s="37">
        <f t="shared" si="9"/>
        <v>954955988.05999994</v>
      </c>
      <c r="AC28" s="37">
        <f t="shared" si="9"/>
        <v>946684424.61000001</v>
      </c>
    </row>
    <row r="29" spans="1:29" s="31" customFormat="1" x14ac:dyDescent="0.2">
      <c r="A29" s="2">
        <f t="shared" si="2"/>
        <v>26</v>
      </c>
      <c r="B29" s="13"/>
      <c r="C29" s="27" t="s">
        <v>1</v>
      </c>
      <c r="D29" s="2"/>
      <c r="E29" s="38">
        <f>+'[2]INPUTS (1of2)'!$K$18</f>
        <v>947102202.92999995</v>
      </c>
      <c r="F29" s="38">
        <f>+'[2]INPUTS (1of2)'!$K$19</f>
        <v>943339212.58000004</v>
      </c>
      <c r="G29" s="39">
        <f>+'[3]INPUTS (1of2)'!$K$19</f>
        <v>940474362.78999996</v>
      </c>
      <c r="H29" s="39">
        <f>+'[4]INPUTS (1of2)'!$K$19</f>
        <v>953042713.32000005</v>
      </c>
      <c r="I29" s="39">
        <f>+'[5]INPUTS (1of2)'!$K$19</f>
        <v>1024238330.08</v>
      </c>
      <c r="J29" s="39">
        <f>+'[6]INPUTS (1of2)'!$K$19</f>
        <v>1021349771.76</v>
      </c>
      <c r="K29" s="39">
        <f>+'[7]INPUTS (1of2)'!$K$19</f>
        <v>1018773209.4400001</v>
      </c>
      <c r="L29" s="39">
        <f>+'[8]INPUTS (1of2)'!$K$19</f>
        <v>1014926977.99</v>
      </c>
      <c r="M29" s="39">
        <f>+'[9]INPUTS (1of2)'!$K$19</f>
        <v>1009685878.46</v>
      </c>
      <c r="N29" s="39">
        <f>+'[10]INPUTS (1of2)'!$K$19</f>
        <v>1007048848.1799999</v>
      </c>
      <c r="O29" s="39">
        <f>+'[11]INPUTS (1of2)'!$K$19</f>
        <v>1003160308.22</v>
      </c>
      <c r="P29" s="39">
        <f>+'[12]INPUTS (1of2)'!$K$19</f>
        <v>997855790.92999995</v>
      </c>
      <c r="Q29" s="39">
        <f>+'[13]INPUTS (1of2)'!$K$19</f>
        <v>995219941.23000002</v>
      </c>
      <c r="R29" s="39">
        <f>+'[14]INPUTS (1of2)'!$K$19</f>
        <v>991299432.14999998</v>
      </c>
      <c r="S29" s="39">
        <v>983276482.07000005</v>
      </c>
      <c r="T29" s="39">
        <f>+'[15]INPUTS (1of2)'!$K$19</f>
        <v>983276482.07000005</v>
      </c>
      <c r="U29" s="39">
        <f>+'[16]INPUTS (1of2)'!$K$19</f>
        <v>979311867.25999999</v>
      </c>
      <c r="V29" s="39">
        <f>+'[17]INPUTS (1of2)'!$K$19</f>
        <v>971224399.41999996</v>
      </c>
      <c r="W29" s="39">
        <f>+'[18]INPUTS (1of2)'!$K$19</f>
        <v>971224399.41999996</v>
      </c>
      <c r="X29" s="39">
        <f>+'[19]INPUTS (1of2)'!$K$19</f>
        <v>967215182.69000006</v>
      </c>
      <c r="Y29" s="39">
        <v>959010308.44000006</v>
      </c>
      <c r="Z29" s="39">
        <v>959010308.44000006</v>
      </c>
      <c r="AA29" s="39">
        <v>954955988.05999994</v>
      </c>
      <c r="AB29" s="40">
        <v>946684424.61000001</v>
      </c>
      <c r="AC29" s="40">
        <v>946684424.61000001</v>
      </c>
    </row>
    <row r="30" spans="1:29" x14ac:dyDescent="0.2">
      <c r="A30" s="2">
        <f t="shared" si="2"/>
        <v>27</v>
      </c>
      <c r="B30" s="13" t="s">
        <v>6</v>
      </c>
      <c r="C30" s="41" t="s">
        <v>2</v>
      </c>
      <c r="D30" s="41"/>
      <c r="E30" s="34">
        <f t="shared" ref="E30:K30" si="10">AVERAGE(E28:E29)</f>
        <v>947102202.92999995</v>
      </c>
      <c r="F30" s="34">
        <f t="shared" si="10"/>
        <v>945220707.755</v>
      </c>
      <c r="G30" s="34">
        <f t="shared" si="10"/>
        <v>941906787.68499994</v>
      </c>
      <c r="H30" s="34">
        <f t="shared" si="10"/>
        <v>946758538.05500007</v>
      </c>
      <c r="I30" s="34">
        <f t="shared" si="10"/>
        <v>988640521.70000005</v>
      </c>
      <c r="J30" s="34">
        <f t="shared" si="10"/>
        <v>1022794050.9200001</v>
      </c>
      <c r="K30" s="34">
        <f t="shared" si="10"/>
        <v>1020061490.6</v>
      </c>
      <c r="L30" s="34">
        <f t="shared" ref="L30:M30" si="11">AVERAGE(L28:L29)</f>
        <v>1016850093.715</v>
      </c>
      <c r="M30" s="34">
        <f t="shared" si="11"/>
        <v>1012306428.225</v>
      </c>
      <c r="N30" s="34">
        <f t="shared" ref="N30:O30" si="12">AVERAGE(N28:N29)</f>
        <v>1008367363.3199999</v>
      </c>
      <c r="O30" s="34">
        <f t="shared" si="12"/>
        <v>1005104578.2</v>
      </c>
      <c r="P30" s="34">
        <f t="shared" ref="P30:Q30" si="13">AVERAGE(P28:P29)</f>
        <v>1000508049.575</v>
      </c>
      <c r="Q30" s="34">
        <f t="shared" si="13"/>
        <v>996537866.07999992</v>
      </c>
      <c r="R30" s="34">
        <f t="shared" ref="R30:S30" si="14">AVERAGE(R28:R29)</f>
        <v>993259686.69000006</v>
      </c>
      <c r="S30" s="34">
        <f t="shared" si="14"/>
        <v>987287957.11000001</v>
      </c>
      <c r="T30" s="34">
        <f t="shared" ref="T30:U30" si="15">AVERAGE(T28:T29)</f>
        <v>983276482.07000005</v>
      </c>
      <c r="U30" s="34">
        <f t="shared" si="15"/>
        <v>981294174.66499996</v>
      </c>
      <c r="V30" s="34">
        <f t="shared" ref="V30:Y30" si="16">AVERAGE(V28:V29)</f>
        <v>975268133.33999991</v>
      </c>
      <c r="W30" s="34">
        <f t="shared" si="16"/>
        <v>971224399.41999996</v>
      </c>
      <c r="X30" s="34">
        <f t="shared" si="16"/>
        <v>969219791.05500007</v>
      </c>
      <c r="Y30" s="34">
        <f t="shared" si="16"/>
        <v>963112745.56500006</v>
      </c>
      <c r="Z30" s="34">
        <f t="shared" ref="Z30:AA30" si="17">AVERAGE(Z28:Z29)</f>
        <v>959010308.44000006</v>
      </c>
      <c r="AA30" s="34">
        <f t="shared" si="17"/>
        <v>956983148.25</v>
      </c>
      <c r="AB30" s="35">
        <f t="shared" ref="AB30:AC30" si="18">AVERAGE(AB28:AB29)</f>
        <v>950820206.33500004</v>
      </c>
      <c r="AC30" s="35">
        <f t="shared" si="18"/>
        <v>946684424.61000001</v>
      </c>
    </row>
    <row r="31" spans="1:29" x14ac:dyDescent="0.2">
      <c r="A31" s="2">
        <f t="shared" si="2"/>
        <v>28</v>
      </c>
      <c r="B31" s="13"/>
      <c r="C31" s="2"/>
      <c r="D31" s="2"/>
      <c r="E31" s="15"/>
      <c r="F31" s="15"/>
      <c r="G31" s="15"/>
      <c r="H31" s="15"/>
      <c r="I31" s="15"/>
      <c r="J31" s="1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9" x14ac:dyDescent="0.2">
      <c r="A32" s="2">
        <f t="shared" si="2"/>
        <v>29</v>
      </c>
      <c r="B32" s="13" t="s">
        <v>8</v>
      </c>
      <c r="C32" s="2" t="s">
        <v>4</v>
      </c>
      <c r="D32" s="2"/>
      <c r="E32" s="42">
        <v>365</v>
      </c>
      <c r="F32" s="42">
        <v>365</v>
      </c>
      <c r="G32" s="42">
        <f>+F32</f>
        <v>365</v>
      </c>
      <c r="H32" s="42">
        <f t="shared" ref="H32:I32" si="19">+G32</f>
        <v>365</v>
      </c>
      <c r="I32" s="42">
        <f t="shared" si="19"/>
        <v>365</v>
      </c>
      <c r="J32" s="42">
        <f>+'[20]INPUTS (1of2)'!$K$24</f>
        <v>365</v>
      </c>
      <c r="K32" s="42">
        <v>366</v>
      </c>
      <c r="L32" s="42">
        <v>366</v>
      </c>
      <c r="M32" s="42">
        <v>366</v>
      </c>
      <c r="N32" s="42">
        <v>366</v>
      </c>
      <c r="O32" s="42">
        <v>366</v>
      </c>
      <c r="P32" s="42">
        <v>366</v>
      </c>
      <c r="Q32" s="42">
        <v>366</v>
      </c>
      <c r="R32" s="42">
        <v>366</v>
      </c>
      <c r="S32" s="42">
        <v>366</v>
      </c>
      <c r="T32" s="42">
        <v>366</v>
      </c>
      <c r="U32" s="42">
        <v>366</v>
      </c>
      <c r="V32" s="42">
        <v>366</v>
      </c>
      <c r="W32" s="42">
        <f>+'[21]INPUTS (1of2)'!$K$24</f>
        <v>365</v>
      </c>
      <c r="X32" s="42">
        <f>+'[22]INPUTS (1of2)'!$K$24</f>
        <v>365</v>
      </c>
      <c r="Y32" s="42">
        <f>+'[23]INPUTS (1of2)'!$K$24</f>
        <v>365</v>
      </c>
      <c r="Z32" s="42">
        <f>+'[21]INPUTS (1of2)'!$K$24</f>
        <v>365</v>
      </c>
      <c r="AA32" s="42">
        <f>+'[21]INPUTS (1of2)'!$K$24</f>
        <v>365</v>
      </c>
      <c r="AB32" s="43">
        <f>+'[21]INPUTS (1of2)'!$K$24</f>
        <v>365</v>
      </c>
      <c r="AC32" s="43">
        <f>+'[21]INPUTS (1of2)'!$K$24</f>
        <v>365</v>
      </c>
    </row>
    <row r="33" spans="1:29" x14ac:dyDescent="0.2">
      <c r="A33" s="2">
        <f t="shared" si="2"/>
        <v>30</v>
      </c>
      <c r="B33" s="13"/>
      <c r="C33" s="2"/>
      <c r="D33" s="2"/>
      <c r="E33" s="15"/>
      <c r="F33" s="15"/>
      <c r="G33" s="15"/>
      <c r="H33" s="15"/>
      <c r="I33" s="15"/>
      <c r="J33" s="1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9" x14ac:dyDescent="0.2">
      <c r="A34" s="2">
        <f t="shared" si="2"/>
        <v>31</v>
      </c>
      <c r="B34" s="13" t="s">
        <v>7</v>
      </c>
      <c r="C34" s="2" t="s">
        <v>3</v>
      </c>
      <c r="D34" s="2"/>
      <c r="E34" s="42">
        <v>31</v>
      </c>
      <c r="F34" s="42">
        <v>31</v>
      </c>
      <c r="G34" s="42">
        <v>30</v>
      </c>
      <c r="H34" s="42">
        <v>31</v>
      </c>
      <c r="I34" s="42">
        <v>30</v>
      </c>
      <c r="J34" s="42">
        <f>+'[20]INPUTS (1of2)'!$K$23</f>
        <v>31</v>
      </c>
      <c r="K34" s="42">
        <v>31</v>
      </c>
      <c r="L34" s="42">
        <v>29</v>
      </c>
      <c r="M34" s="42">
        <f>+'[24]INPUTS (1of2)'!$K$23</f>
        <v>31</v>
      </c>
      <c r="N34" s="42">
        <f>+'[25]INPUTS (1of2)'!$K$23</f>
        <v>30</v>
      </c>
      <c r="O34" s="42">
        <f>+'[26]INPUTS (1of2)'!$K$23</f>
        <v>31</v>
      </c>
      <c r="P34" s="42">
        <f>+'[27]INPUTS (1of2)'!$K$23</f>
        <v>30</v>
      </c>
      <c r="Q34" s="42">
        <f>+'[28]INPUTS (1of2)'!$K$23</f>
        <v>31</v>
      </c>
      <c r="R34" s="42">
        <f>+'[29]INPUTS (1of2)'!$K$23</f>
        <v>31</v>
      </c>
      <c r="S34" s="42">
        <v>30</v>
      </c>
      <c r="T34" s="42">
        <f>+'[30]INPUTS (1of2)'!$K$23</f>
        <v>31</v>
      </c>
      <c r="U34" s="42">
        <f>+'[31]INPUTS (1of2)'!$K$23</f>
        <v>30</v>
      </c>
      <c r="V34" s="42">
        <f>+'[32]INPUTS (1of2)'!$K$23</f>
        <v>31</v>
      </c>
      <c r="W34" s="42">
        <v>31</v>
      </c>
      <c r="X34" s="42">
        <v>28</v>
      </c>
      <c r="Y34" s="42">
        <f>+'[23]INPUTS (1of2)'!$K$23</f>
        <v>31</v>
      </c>
      <c r="Z34" s="42">
        <v>30</v>
      </c>
      <c r="AA34" s="42">
        <v>31</v>
      </c>
      <c r="AB34" s="43">
        <v>30</v>
      </c>
      <c r="AC34" s="43">
        <v>31</v>
      </c>
    </row>
    <row r="35" spans="1:29" x14ac:dyDescent="0.2">
      <c r="A35" s="2">
        <f t="shared" si="2"/>
        <v>32</v>
      </c>
      <c r="B35" s="13"/>
      <c r="C35" s="27"/>
      <c r="D35" s="2"/>
      <c r="E35" s="44"/>
      <c r="F35" s="44"/>
      <c r="G35" s="44"/>
      <c r="H35" s="44"/>
      <c r="I35" s="44"/>
      <c r="J35" s="44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45"/>
      <c r="AC35" s="45"/>
    </row>
    <row r="36" spans="1:29" x14ac:dyDescent="0.2">
      <c r="A36" s="2">
        <f t="shared" si="2"/>
        <v>33</v>
      </c>
      <c r="B36" s="13" t="s">
        <v>9</v>
      </c>
      <c r="C36" s="2" t="s">
        <v>35</v>
      </c>
      <c r="D36" s="2"/>
      <c r="E36" s="7">
        <f>ROUND((E26/E30)*(E32/E34),4)</f>
        <v>4.1500000000000002E-2</v>
      </c>
      <c r="F36" s="7">
        <f t="shared" ref="F36:K36" si="20">ROUND((F26/F30)*(F32/F34),4)</f>
        <v>4.1599999999999998E-2</v>
      </c>
      <c r="G36" s="7">
        <f t="shared" si="20"/>
        <v>4.2099999999999999E-2</v>
      </c>
      <c r="H36" s="7">
        <f t="shared" si="20"/>
        <v>4.19E-2</v>
      </c>
      <c r="I36" s="7">
        <f t="shared" si="20"/>
        <v>4.0500000000000001E-2</v>
      </c>
      <c r="J36" s="7">
        <f t="shared" si="20"/>
        <v>4.6699999999999998E-2</v>
      </c>
      <c r="K36" s="7">
        <f t="shared" si="20"/>
        <v>4.0899999999999999E-2</v>
      </c>
      <c r="L36" s="7">
        <f t="shared" ref="L36:M36" si="21">ROUND((L26/L30)*(L32/L34),4)</f>
        <v>4.19E-2</v>
      </c>
      <c r="M36" s="7">
        <f t="shared" si="21"/>
        <v>4.1099999999999998E-2</v>
      </c>
      <c r="N36" s="7">
        <f t="shared" ref="N36:O36" si="22">ROUND((N26/N30)*(N32/N34),4)</f>
        <v>4.1399999999999999E-2</v>
      </c>
      <c r="O36" s="7">
        <f t="shared" si="22"/>
        <v>4.1000000000000002E-2</v>
      </c>
      <c r="P36" s="7">
        <f t="shared" ref="P36:Q36" si="23">ROUND((P26/P30)*(P32/P34),4)</f>
        <v>4.1500000000000002E-2</v>
      </c>
      <c r="Q36" s="7">
        <f t="shared" si="23"/>
        <v>4.0899999999999999E-2</v>
      </c>
      <c r="R36" s="7">
        <f t="shared" ref="R36:S36" si="24">ROUND((R26/R30)*(R32/R34),4)</f>
        <v>4.1000000000000002E-2</v>
      </c>
      <c r="S36" s="7">
        <f t="shared" si="24"/>
        <v>4.1599999999999998E-2</v>
      </c>
      <c r="T36" s="7">
        <f t="shared" ref="T36:U36" si="25">ROUND((T26/T30)*(T32/T34),4)</f>
        <v>4.1000000000000002E-2</v>
      </c>
      <c r="U36" s="7">
        <f t="shared" si="25"/>
        <v>4.1500000000000002E-2</v>
      </c>
      <c r="V36" s="7">
        <f t="shared" ref="V36:Y36" si="26">ROUND((V26/V30)*(V32/V34),4)</f>
        <v>4.1099999999999998E-2</v>
      </c>
      <c r="W36" s="7">
        <f t="shared" si="26"/>
        <v>4.0899999999999999E-2</v>
      </c>
      <c r="X36" s="7">
        <f t="shared" si="26"/>
        <v>4.24E-2</v>
      </c>
      <c r="Y36" s="7">
        <f t="shared" si="26"/>
        <v>4.1000000000000002E-2</v>
      </c>
      <c r="Z36" s="7">
        <f t="shared" ref="Z36:AA36" si="27">ROUND((Z26/Z30)*(Z32/Z34),4)</f>
        <v>4.1300000000000003E-2</v>
      </c>
      <c r="AA36" s="7">
        <f t="shared" si="27"/>
        <v>4.0899999999999999E-2</v>
      </c>
      <c r="AB36" s="46">
        <f t="shared" ref="AB36" si="28">ROUND((AB26/AB30)*(AB32/AB34),4)</f>
        <v>4.1500000000000002E-2</v>
      </c>
      <c r="AC36" s="46">
        <f>ROUND((AC26/AC30)*(AC32/AC34),4)</f>
        <v>4.0899999999999999E-2</v>
      </c>
    </row>
    <row r="37" spans="1:29" x14ac:dyDescent="0.2">
      <c r="A37" s="2">
        <f t="shared" si="2"/>
        <v>34</v>
      </c>
      <c r="B37" s="13"/>
      <c r="C37" s="2"/>
      <c r="D37" s="2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9" ht="15" x14ac:dyDescent="0.2">
      <c r="A38" s="2">
        <f t="shared" si="2"/>
        <v>35</v>
      </c>
      <c r="B38" s="13" t="s">
        <v>10</v>
      </c>
      <c r="C38" s="2" t="s">
        <v>36</v>
      </c>
      <c r="D38" s="2"/>
      <c r="E38" s="24">
        <v>1.24</v>
      </c>
      <c r="F38" s="24">
        <v>1.24</v>
      </c>
      <c r="G38" s="24">
        <v>1.24</v>
      </c>
      <c r="H38" s="24">
        <v>1.24</v>
      </c>
      <c r="I38" s="24">
        <v>1.24</v>
      </c>
      <c r="J38" s="24">
        <v>1.24</v>
      </c>
      <c r="K38" s="24">
        <v>1.24</v>
      </c>
      <c r="L38" s="24">
        <v>1.24</v>
      </c>
      <c r="M38" s="24">
        <v>1.24</v>
      </c>
      <c r="N38" s="24">
        <v>1.24</v>
      </c>
      <c r="O38" s="24">
        <v>1.24</v>
      </c>
      <c r="P38" s="24">
        <v>1.24</v>
      </c>
      <c r="Q38" s="24">
        <v>1.24</v>
      </c>
      <c r="R38" s="24">
        <v>1.24</v>
      </c>
      <c r="S38" s="24">
        <v>1.24</v>
      </c>
      <c r="T38" s="24">
        <v>1.24</v>
      </c>
      <c r="U38" s="24">
        <v>1.24</v>
      </c>
      <c r="V38" s="24">
        <v>1.24</v>
      </c>
      <c r="W38" s="24">
        <f>+V38</f>
        <v>1.24</v>
      </c>
      <c r="X38" s="24">
        <f t="shared" ref="X38:Y38" si="29">+W38</f>
        <v>1.24</v>
      </c>
      <c r="Y38" s="24">
        <f t="shared" si="29"/>
        <v>1.24</v>
      </c>
      <c r="Z38" s="24">
        <f>+Y38</f>
        <v>1.24</v>
      </c>
      <c r="AA38" s="24">
        <f>+Z38</f>
        <v>1.24</v>
      </c>
      <c r="AB38" s="47">
        <f>+AA38</f>
        <v>1.24</v>
      </c>
      <c r="AC38" s="47">
        <f>+AB38</f>
        <v>1.24</v>
      </c>
    </row>
    <row r="39" spans="1:29" x14ac:dyDescent="0.2">
      <c r="A39" s="2">
        <f t="shared" si="2"/>
        <v>36</v>
      </c>
      <c r="B39" s="13"/>
      <c r="C39" s="27"/>
      <c r="D39" s="2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48"/>
      <c r="AC39" s="48"/>
    </row>
    <row r="40" spans="1:29" x14ac:dyDescent="0.2">
      <c r="A40" s="2">
        <f t="shared" si="2"/>
        <v>37</v>
      </c>
      <c r="B40" s="49" t="s">
        <v>11</v>
      </c>
      <c r="C40" s="41" t="s">
        <v>37</v>
      </c>
      <c r="D40" s="41"/>
      <c r="E40" s="50">
        <f>ROUND(E36*E38,4)</f>
        <v>5.1499999999999997E-2</v>
      </c>
      <c r="F40" s="50">
        <f t="shared" ref="F40:J40" si="30">ROUND(F36*F38,4)</f>
        <v>5.16E-2</v>
      </c>
      <c r="G40" s="50">
        <f t="shared" si="30"/>
        <v>5.2200000000000003E-2</v>
      </c>
      <c r="H40" s="50">
        <f t="shared" si="30"/>
        <v>5.1999999999999998E-2</v>
      </c>
      <c r="I40" s="50">
        <f t="shared" si="30"/>
        <v>5.0200000000000002E-2</v>
      </c>
      <c r="J40" s="50">
        <f t="shared" si="30"/>
        <v>5.79E-2</v>
      </c>
      <c r="K40" s="50">
        <f t="shared" ref="K40:L40" si="31">ROUND(K36*K38,4)</f>
        <v>5.0700000000000002E-2</v>
      </c>
      <c r="L40" s="50">
        <f t="shared" si="31"/>
        <v>5.1999999999999998E-2</v>
      </c>
      <c r="M40" s="50">
        <f t="shared" ref="M40:N40" si="32">ROUND(M36*M38,4)</f>
        <v>5.0999999999999997E-2</v>
      </c>
      <c r="N40" s="50">
        <f t="shared" si="32"/>
        <v>5.1299999999999998E-2</v>
      </c>
      <c r="O40" s="50">
        <f t="shared" ref="O40:P40" si="33">ROUND(O36*O38,4)</f>
        <v>5.0799999999999998E-2</v>
      </c>
      <c r="P40" s="50">
        <f t="shared" si="33"/>
        <v>5.1499999999999997E-2</v>
      </c>
      <c r="Q40" s="50">
        <f t="shared" ref="Q40:R40" si="34">ROUND(Q36*Q38,4)</f>
        <v>5.0700000000000002E-2</v>
      </c>
      <c r="R40" s="50">
        <f t="shared" si="34"/>
        <v>5.0799999999999998E-2</v>
      </c>
      <c r="S40" s="50">
        <f t="shared" ref="S40:T40" si="35">ROUND(S36*S38,4)</f>
        <v>5.16E-2</v>
      </c>
      <c r="T40" s="50">
        <f t="shared" si="35"/>
        <v>5.0799999999999998E-2</v>
      </c>
      <c r="U40" s="50">
        <f t="shared" ref="U40:V40" si="36">ROUND(U36*U38,4)</f>
        <v>5.1499999999999997E-2</v>
      </c>
      <c r="V40" s="50">
        <f t="shared" si="36"/>
        <v>5.0999999999999997E-2</v>
      </c>
      <c r="W40" s="50">
        <f t="shared" ref="W40:Y40" si="37">ROUND(W36*W38,4)</f>
        <v>5.0700000000000002E-2</v>
      </c>
      <c r="X40" s="50">
        <f t="shared" si="37"/>
        <v>5.2600000000000001E-2</v>
      </c>
      <c r="Y40" s="50">
        <f t="shared" si="37"/>
        <v>5.0799999999999998E-2</v>
      </c>
      <c r="Z40" s="50">
        <f t="shared" ref="Z40:AA40" si="38">ROUND(Z36*Z38,4)</f>
        <v>5.1200000000000002E-2</v>
      </c>
      <c r="AA40" s="50">
        <f t="shared" si="38"/>
        <v>5.0700000000000002E-2</v>
      </c>
      <c r="AB40" s="51">
        <f t="shared" ref="AB40:AC40" si="39">ROUND(AB36*AB38,4)</f>
        <v>5.1499999999999997E-2</v>
      </c>
      <c r="AC40" s="51">
        <f t="shared" si="39"/>
        <v>5.0700000000000002E-2</v>
      </c>
    </row>
    <row r="41" spans="1:29" x14ac:dyDescent="0.2">
      <c r="A41" s="2">
        <f t="shared" si="2"/>
        <v>38</v>
      </c>
      <c r="B41" s="13"/>
      <c r="C41" s="2"/>
      <c r="D41" s="2"/>
      <c r="E41" s="52"/>
      <c r="F41" s="53"/>
      <c r="G41" s="53"/>
      <c r="H41" s="53"/>
      <c r="I41" s="53"/>
      <c r="J41" s="53"/>
      <c r="K41" s="54"/>
      <c r="L41" s="54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6">
        <f>AB40-'[18]INPUTS (1of2)'!$M$28</f>
        <v>7.9999999999999516E-4</v>
      </c>
      <c r="AC41" s="56">
        <f>AC40-'[18]INPUTS (1of2)'!$M$28</f>
        <v>0</v>
      </c>
    </row>
    <row r="42" spans="1:29" x14ac:dyDescent="0.2">
      <c r="A42" s="2">
        <f>A41+1</f>
        <v>39</v>
      </c>
      <c r="B42" s="57" t="s">
        <v>13</v>
      </c>
      <c r="C42" s="2"/>
      <c r="D42" s="2"/>
      <c r="E42" s="15"/>
      <c r="F42" s="15"/>
      <c r="G42" s="15"/>
      <c r="H42" s="15"/>
      <c r="I42" s="15"/>
      <c r="J42" s="1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9" ht="15" x14ac:dyDescent="0.2">
      <c r="A43" s="2">
        <f t="shared" si="2"/>
        <v>40</v>
      </c>
      <c r="B43" s="58" t="s">
        <v>39</v>
      </c>
      <c r="C43" s="59"/>
      <c r="D43" s="59"/>
      <c r="E43" s="59"/>
      <c r="F43" s="59"/>
      <c r="G43" s="59"/>
      <c r="H43" s="59"/>
      <c r="I43" s="59"/>
      <c r="J43" s="5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9" x14ac:dyDescent="0.2">
      <c r="A44" s="2">
        <f t="shared" si="2"/>
        <v>41</v>
      </c>
      <c r="B44" s="60" t="s">
        <v>38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9" x14ac:dyDescent="0.2">
      <c r="A45" s="61"/>
    </row>
    <row r="46" spans="1:29" x14ac:dyDescent="0.2">
      <c r="B46" s="63"/>
      <c r="C46" s="64"/>
      <c r="D46" s="64"/>
      <c r="E46" s="11"/>
      <c r="F46" s="11"/>
      <c r="G46" s="11"/>
      <c r="H46" s="11"/>
      <c r="I46" s="11"/>
      <c r="J46" s="11"/>
    </row>
    <row r="47" spans="1:29" x14ac:dyDescent="0.2">
      <c r="C47" s="65"/>
      <c r="D47" s="65"/>
    </row>
    <row r="48" spans="1:29" x14ac:dyDescent="0.2">
      <c r="E48" s="66"/>
      <c r="F48" s="66"/>
      <c r="G48" s="66"/>
      <c r="H48" s="66"/>
      <c r="I48" s="66"/>
      <c r="J48" s="66"/>
    </row>
    <row r="49" spans="3:10" x14ac:dyDescent="0.2">
      <c r="E49" s="66"/>
      <c r="F49" s="66"/>
      <c r="G49" s="66"/>
      <c r="H49" s="66"/>
      <c r="I49" s="66"/>
      <c r="J49" s="66"/>
    </row>
    <row r="50" spans="3:10" x14ac:dyDescent="0.2">
      <c r="C50" s="67"/>
      <c r="D50" s="67"/>
      <c r="E50" s="66"/>
      <c r="F50" s="66"/>
      <c r="G50" s="66"/>
      <c r="H50" s="66"/>
      <c r="I50" s="66"/>
      <c r="J50" s="66"/>
    </row>
    <row r="51" spans="3:10" x14ac:dyDescent="0.2">
      <c r="C51" s="67"/>
      <c r="D51" s="67"/>
      <c r="E51" s="66"/>
      <c r="F51" s="66"/>
      <c r="G51" s="66"/>
      <c r="H51" s="66"/>
      <c r="I51" s="66"/>
      <c r="J51" s="66"/>
    </row>
    <row r="52" spans="3:10" x14ac:dyDescent="0.2">
      <c r="C52" s="67"/>
      <c r="D52" s="67"/>
      <c r="E52" s="66"/>
      <c r="F52" s="66"/>
      <c r="G52" s="66"/>
      <c r="H52" s="66"/>
      <c r="I52" s="66"/>
      <c r="J52" s="66"/>
    </row>
    <row r="53" spans="3:10" x14ac:dyDescent="0.2">
      <c r="C53" s="68"/>
      <c r="D53" s="68"/>
      <c r="E53" s="66"/>
      <c r="F53" s="66"/>
      <c r="G53" s="66"/>
      <c r="H53" s="66"/>
      <c r="I53" s="66"/>
      <c r="J53" s="66"/>
    </row>
    <row r="54" spans="3:10" x14ac:dyDescent="0.2">
      <c r="E54" s="66"/>
      <c r="F54" s="66"/>
      <c r="G54" s="66"/>
      <c r="H54" s="66"/>
      <c r="I54" s="66"/>
      <c r="J54" s="66"/>
    </row>
    <row r="55" spans="3:10" x14ac:dyDescent="0.2">
      <c r="C55" s="69"/>
      <c r="D55" s="70"/>
      <c r="E55" s="71"/>
      <c r="F55" s="71"/>
      <c r="G55" s="71"/>
      <c r="H55" s="71"/>
      <c r="I55" s="71"/>
      <c r="J55" s="71"/>
    </row>
    <row r="56" spans="3:10" x14ac:dyDescent="0.2">
      <c r="E56" s="66"/>
      <c r="F56" s="66"/>
      <c r="G56" s="66"/>
      <c r="H56" s="66"/>
      <c r="I56" s="66"/>
      <c r="J56" s="66"/>
    </row>
    <row r="57" spans="3:10" x14ac:dyDescent="0.2">
      <c r="E57" s="66"/>
      <c r="F57" s="66"/>
      <c r="G57" s="66"/>
      <c r="H57" s="66"/>
      <c r="I57" s="66"/>
      <c r="J57" s="66"/>
    </row>
    <row r="58" spans="3:10" x14ac:dyDescent="0.2">
      <c r="E58" s="66"/>
      <c r="F58" s="66"/>
      <c r="G58" s="66"/>
      <c r="H58" s="66"/>
      <c r="I58" s="66"/>
      <c r="J58" s="66"/>
    </row>
    <row r="59" spans="3:10" x14ac:dyDescent="0.2">
      <c r="C59" s="31"/>
      <c r="D59" s="31"/>
      <c r="E59" s="71"/>
      <c r="F59" s="71"/>
      <c r="G59" s="71"/>
      <c r="H59" s="71"/>
      <c r="I59" s="71"/>
      <c r="J59" s="71"/>
    </row>
    <row r="60" spans="3:10" x14ac:dyDescent="0.2">
      <c r="E60" s="66"/>
      <c r="F60" s="66"/>
      <c r="G60" s="66"/>
      <c r="H60" s="66"/>
      <c r="I60" s="66"/>
      <c r="J60" s="66"/>
    </row>
    <row r="61" spans="3:10" x14ac:dyDescent="0.2">
      <c r="E61" s="72"/>
      <c r="F61" s="72"/>
      <c r="G61" s="72"/>
      <c r="H61" s="72"/>
      <c r="I61" s="72"/>
      <c r="J61" s="72"/>
    </row>
    <row r="62" spans="3:10" x14ac:dyDescent="0.2">
      <c r="E62" s="66"/>
      <c r="F62" s="66"/>
      <c r="G62" s="66"/>
      <c r="H62" s="66"/>
      <c r="I62" s="66"/>
      <c r="J62" s="66"/>
    </row>
    <row r="63" spans="3:10" x14ac:dyDescent="0.2">
      <c r="E63" s="72"/>
      <c r="F63" s="72"/>
      <c r="G63" s="72"/>
      <c r="H63" s="72"/>
      <c r="I63" s="72"/>
      <c r="J63" s="72"/>
    </row>
    <row r="64" spans="3:10" x14ac:dyDescent="0.2">
      <c r="E64" s="72"/>
      <c r="F64" s="72"/>
      <c r="G64" s="72"/>
      <c r="H64" s="72"/>
      <c r="I64" s="72"/>
      <c r="J64" s="72"/>
    </row>
    <row r="65" spans="1:10" x14ac:dyDescent="0.2">
      <c r="E65" s="73"/>
      <c r="F65" s="73"/>
      <c r="G65" s="73"/>
      <c r="H65" s="73"/>
      <c r="I65" s="73"/>
      <c r="J65" s="73"/>
    </row>
    <row r="66" spans="1:10" x14ac:dyDescent="0.2">
      <c r="E66" s="66"/>
      <c r="F66" s="66"/>
      <c r="G66" s="66"/>
      <c r="H66" s="66"/>
      <c r="I66" s="66"/>
      <c r="J66" s="66"/>
    </row>
    <row r="67" spans="1:10" x14ac:dyDescent="0.2">
      <c r="E67" s="47"/>
      <c r="F67" s="47"/>
      <c r="G67" s="47"/>
      <c r="H67" s="47"/>
      <c r="I67" s="47"/>
      <c r="J67" s="47"/>
    </row>
    <row r="68" spans="1:10" x14ac:dyDescent="0.2">
      <c r="E68" s="66"/>
      <c r="F68" s="66"/>
      <c r="G68" s="66"/>
      <c r="H68" s="66"/>
      <c r="I68" s="66"/>
      <c r="J68" s="66"/>
    </row>
    <row r="69" spans="1:10" ht="13.5" x14ac:dyDescent="0.25">
      <c r="B69" s="74"/>
      <c r="C69" s="31"/>
      <c r="D69" s="31"/>
      <c r="E69" s="75"/>
      <c r="F69" s="75"/>
      <c r="G69" s="75"/>
      <c r="H69" s="75"/>
      <c r="I69" s="75"/>
      <c r="J69" s="75"/>
    </row>
    <row r="70" spans="1:10" x14ac:dyDescent="0.2">
      <c r="E70" s="66"/>
      <c r="F70" s="66"/>
      <c r="G70" s="66"/>
      <c r="H70" s="66"/>
      <c r="I70" s="66"/>
      <c r="J70" s="66"/>
    </row>
    <row r="71" spans="1:10" x14ac:dyDescent="0.2">
      <c r="E71" s="66"/>
      <c r="F71" s="66"/>
      <c r="G71" s="66"/>
      <c r="H71" s="66"/>
      <c r="I71" s="66"/>
      <c r="J71" s="66"/>
    </row>
    <row r="72" spans="1:10" ht="45" customHeight="1" x14ac:dyDescent="0.2">
      <c r="A72" s="76"/>
      <c r="B72" s="77"/>
      <c r="C72" s="78"/>
      <c r="D72" s="78"/>
      <c r="E72" s="78"/>
      <c r="F72" s="78"/>
    </row>
  </sheetData>
  <mergeCells count="1">
    <mergeCell ref="C72:F72"/>
  </mergeCells>
  <printOptions horizontalCentered="1"/>
  <pageMargins left="0.2" right="0.2" top="1.5" bottom="1" header="0.55000000000000004" footer="0.15"/>
  <pageSetup scale="80" fitToWidth="0" orientation="landscape" r:id="rId1"/>
  <headerFooter>
    <oddHeader>&amp;C&amp;"Century Schoolbook,Bold"&amp;14BIG RIVERS ELECTRIC CORPORATION
CASE NO. 2025-00317
Calculations for Rates of Return on Environmental Surcharge Mechanism
For the Expense Months: December 2024 through May 2025</oddHeader>
    <oddFooter>&amp;L&amp;"Times New Roman,Bold"&amp;12Case No. 2025-- 00317
Attachment for Response to Staff Item 4
Witness: Rebecca L. Shelton 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 - RORORB</vt:lpstr>
      <vt:lpstr>'ES - RORORB'!Print_Area</vt:lpstr>
      <vt:lpstr>'ES - RORORB'!Print_Titles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R. Castlen</dc:creator>
  <cp:lastModifiedBy>Santana, Senthia</cp:lastModifiedBy>
  <cp:lastPrinted>2025-11-20T14:31:47Z</cp:lastPrinted>
  <dcterms:created xsi:type="dcterms:W3CDTF">2014-04-08T21:21:54Z</dcterms:created>
  <dcterms:modified xsi:type="dcterms:W3CDTF">2025-11-20T14:31:52Z</dcterms:modified>
</cp:coreProperties>
</file>