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T:\Internal\01_Regulatory Services\02_Cases\2025 Cases\2025-00307 PPA DR SSR\06_All Filed Discovery\01_Staff Discovery\Rehearing\Q1\"/>
    </mc:Choice>
  </mc:AlternateContent>
  <xr:revisionPtr revIDLastSave="0" documentId="13_ncr:1_{D4359FCA-A28F-44A3-BA60-F7C298941230}" xr6:coauthVersionLast="47" xr6:coauthVersionMax="47" xr10:uidLastSave="{00000000-0000-0000-0000-000000000000}"/>
  <bookViews>
    <workbookView xWindow="-120" yWindow="-120" windowWidth="38640" windowHeight="21120" xr2:uid="{B1354552-82AB-4674-91B8-B058286D63DF}"/>
  </bookViews>
  <sheets>
    <sheet name="Res" sheetId="1" r:id="rId1"/>
    <sheet name="Comm" sheetId="2" r:id="rId2"/>
    <sheet name="Ind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M20" i="3" l="1"/>
  <c r="Q20" i="3" s="1"/>
  <c r="H20" i="3"/>
  <c r="H21" i="3" s="1"/>
  <c r="D20" i="3"/>
  <c r="M19" i="3"/>
  <c r="D19" i="3"/>
  <c r="H19" i="3" s="1"/>
  <c r="O11" i="3"/>
  <c r="O10" i="3"/>
  <c r="M30" i="3" s="1"/>
  <c r="F10" i="3"/>
  <c r="D27" i="3" s="1"/>
  <c r="H27" i="3" s="1"/>
  <c r="F11" i="3"/>
  <c r="M17" i="3"/>
  <c r="Q17" i="3" s="1"/>
  <c r="D17" i="3"/>
  <c r="H17" i="3" s="1"/>
  <c r="O17" i="3"/>
  <c r="M44" i="3"/>
  <c r="F44" i="3"/>
  <c r="D44" i="3"/>
  <c r="H44" i="3" s="1"/>
  <c r="M43" i="3"/>
  <c r="Q43" i="3" s="1"/>
  <c r="D43" i="3"/>
  <c r="H43" i="3" s="1"/>
  <c r="O37" i="3"/>
  <c r="O36" i="3"/>
  <c r="O35" i="3"/>
  <c r="O30" i="3"/>
  <c r="O29" i="3"/>
  <c r="O28" i="3"/>
  <c r="D28" i="3"/>
  <c r="H28" i="3" s="1"/>
  <c r="O27" i="3"/>
  <c r="O26" i="3"/>
  <c r="D26" i="3"/>
  <c r="H26" i="3" s="1"/>
  <c r="O25" i="3"/>
  <c r="Q25" i="3" s="1"/>
  <c r="H25" i="3"/>
  <c r="O24" i="3"/>
  <c r="D24" i="3"/>
  <c r="H24" i="3" s="1"/>
  <c r="O23" i="3"/>
  <c r="O44" i="3" s="1"/>
  <c r="D23" i="3"/>
  <c r="H23" i="3" s="1"/>
  <c r="O18" i="3"/>
  <c r="D18" i="3"/>
  <c r="H18" i="3" s="1"/>
  <c r="O16" i="3"/>
  <c r="D16" i="3"/>
  <c r="H16" i="3" s="1"/>
  <c r="O15" i="3"/>
  <c r="Q15" i="3" s="1"/>
  <c r="H15" i="3"/>
  <c r="M23" i="3"/>
  <c r="Q23" i="3" s="1"/>
  <c r="M27" i="3" l="1"/>
  <c r="D29" i="3"/>
  <c r="H29" i="3" s="1"/>
  <c r="D30" i="3"/>
  <c r="H30" i="3" s="1"/>
  <c r="M29" i="3"/>
  <c r="H31" i="3"/>
  <c r="M18" i="3"/>
  <c r="Q18" i="3" s="1"/>
  <c r="Q44" i="3"/>
  <c r="Q29" i="3"/>
  <c r="M24" i="3"/>
  <c r="Q24" i="3" s="1"/>
  <c r="Q30" i="3"/>
  <c r="Q19" i="3"/>
  <c r="M28" i="3"/>
  <c r="Q28" i="3" s="1"/>
  <c r="M16" i="3"/>
  <c r="Q16" i="3" s="1"/>
  <c r="Q27" i="3"/>
  <c r="M26" i="3"/>
  <c r="Q26" i="3" s="1"/>
  <c r="O39" i="2"/>
  <c r="M39" i="2"/>
  <c r="Q39" i="2" s="1"/>
  <c r="Q38" i="2"/>
  <c r="M38" i="2"/>
  <c r="D32" i="2"/>
  <c r="D31" i="2"/>
  <c r="D30" i="2"/>
  <c r="H40" i="2"/>
  <c r="H37" i="2"/>
  <c r="F39" i="2"/>
  <c r="D39" i="2"/>
  <c r="D38" i="2"/>
  <c r="H38" i="2" s="1"/>
  <c r="M25" i="2"/>
  <c r="M24" i="2"/>
  <c r="O32" i="2"/>
  <c r="O31" i="2"/>
  <c r="O30" i="2"/>
  <c r="D25" i="2"/>
  <c r="H25" i="2" s="1"/>
  <c r="D24" i="2"/>
  <c r="M22" i="2"/>
  <c r="O22" i="2"/>
  <c r="Q22" i="2" s="1"/>
  <c r="D22" i="2"/>
  <c r="H22" i="2" s="1"/>
  <c r="O15" i="2"/>
  <c r="M8" i="2"/>
  <c r="M7" i="2"/>
  <c r="D14" i="2"/>
  <c r="D15" i="2"/>
  <c r="H15" i="2" s="1"/>
  <c r="O12" i="2"/>
  <c r="Q12" i="2" s="1"/>
  <c r="O25" i="2"/>
  <c r="O24" i="2"/>
  <c r="H24" i="2"/>
  <c r="O23" i="2"/>
  <c r="D23" i="2"/>
  <c r="H23" i="2" s="1"/>
  <c r="O21" i="2"/>
  <c r="D21" i="2"/>
  <c r="H21" i="2" s="1"/>
  <c r="O20" i="2"/>
  <c r="Q20" i="2" s="1"/>
  <c r="H20" i="2"/>
  <c r="O19" i="2"/>
  <c r="D19" i="2"/>
  <c r="H19" i="2" s="1"/>
  <c r="O18" i="2"/>
  <c r="D18" i="2"/>
  <c r="H18" i="2" s="1"/>
  <c r="O14" i="2"/>
  <c r="O13" i="2"/>
  <c r="H12" i="2"/>
  <c r="M6" i="2"/>
  <c r="M23" i="2" s="1"/>
  <c r="O24" i="1"/>
  <c r="O23" i="1"/>
  <c r="O22" i="1"/>
  <c r="O21" i="1"/>
  <c r="O20" i="1"/>
  <c r="O19" i="1"/>
  <c r="O18" i="1"/>
  <c r="O17" i="1"/>
  <c r="O14" i="1"/>
  <c r="O13" i="1"/>
  <c r="M6" i="1"/>
  <c r="M23" i="1" s="1"/>
  <c r="Q23" i="1" s="1"/>
  <c r="Q19" i="1"/>
  <c r="D24" i="1"/>
  <c r="H24" i="1" s="1"/>
  <c r="D23" i="1"/>
  <c r="H23" i="1" s="1"/>
  <c r="D7" i="1"/>
  <c r="D8" i="1" s="1"/>
  <c r="D14" i="1" s="1"/>
  <c r="H14" i="1" s="1"/>
  <c r="D22" i="1"/>
  <c r="D21" i="1"/>
  <c r="D20" i="1"/>
  <c r="D18" i="1"/>
  <c r="D17" i="1"/>
  <c r="F12" i="1"/>
  <c r="H12" i="1" s="1"/>
  <c r="H19" i="1"/>
  <c r="H33" i="3" l="1"/>
  <c r="H42" i="3" s="1"/>
  <c r="H45" i="3" s="1"/>
  <c r="Q31" i="3"/>
  <c r="Q21" i="3"/>
  <c r="H39" i="2"/>
  <c r="M14" i="2"/>
  <c r="M13" i="2"/>
  <c r="H14" i="2"/>
  <c r="Q23" i="2"/>
  <c r="M21" i="2"/>
  <c r="Q21" i="2" s="1"/>
  <c r="D13" i="2"/>
  <c r="H13" i="2" s="1"/>
  <c r="H16" i="2" s="1"/>
  <c r="H26" i="2"/>
  <c r="M18" i="2"/>
  <c r="Q18" i="2" s="1"/>
  <c r="Q24" i="2"/>
  <c r="M19" i="2"/>
  <c r="Q19" i="2" s="1"/>
  <c r="Q25" i="2"/>
  <c r="Q13" i="2"/>
  <c r="O12" i="1"/>
  <c r="Q12" i="1" s="1"/>
  <c r="M17" i="1"/>
  <c r="Q17" i="1" s="1"/>
  <c r="M18" i="1"/>
  <c r="Q18" i="1" s="1"/>
  <c r="M21" i="1"/>
  <c r="Q21" i="1" s="1"/>
  <c r="M20" i="1"/>
  <c r="Q20" i="1" s="1"/>
  <c r="M22" i="1"/>
  <c r="Q22" i="1" s="1"/>
  <c r="M24" i="1"/>
  <c r="Q24" i="1" s="1"/>
  <c r="M7" i="1"/>
  <c r="Q25" i="1"/>
  <c r="D13" i="1"/>
  <c r="H13" i="1" s="1"/>
  <c r="H15" i="1" s="1"/>
  <c r="H18" i="1"/>
  <c r="H17" i="1"/>
  <c r="H22" i="1"/>
  <c r="H20" i="1"/>
  <c r="H21" i="1"/>
  <c r="Q33" i="3" l="1"/>
  <c r="Q42" i="3" s="1"/>
  <c r="Q45" i="3" s="1"/>
  <c r="M35" i="3" s="1"/>
  <c r="Q35" i="3" s="1"/>
  <c r="D36" i="3"/>
  <c r="H36" i="3" s="1"/>
  <c r="D35" i="3"/>
  <c r="H35" i="3" s="1"/>
  <c r="D37" i="3"/>
  <c r="H37" i="3" s="1"/>
  <c r="Q26" i="2"/>
  <c r="H28" i="2"/>
  <c r="H25" i="1"/>
  <c r="H27" i="1" s="1"/>
  <c r="M8" i="1"/>
  <c r="M14" i="1" s="1"/>
  <c r="Q14" i="1" s="1"/>
  <c r="M13" i="1"/>
  <c r="Q13" i="1" s="1"/>
  <c r="M36" i="3" l="1"/>
  <c r="Q36" i="3" s="1"/>
  <c r="H38" i="3"/>
  <c r="Q46" i="3"/>
  <c r="M37" i="3" s="1"/>
  <c r="Q37" i="3" s="1"/>
  <c r="Q14" i="2"/>
  <c r="M15" i="2"/>
  <c r="Q15" i="2" s="1"/>
  <c r="H32" i="2"/>
  <c r="H31" i="2"/>
  <c r="H30" i="2"/>
  <c r="Q15" i="1"/>
  <c r="Q27" i="1" s="1"/>
  <c r="D31" i="1"/>
  <c r="H31" i="1" s="1"/>
  <c r="D30" i="1"/>
  <c r="H30" i="1" s="1"/>
  <c r="D29" i="1"/>
  <c r="H29" i="1" s="1"/>
  <c r="Q38" i="3" l="1"/>
  <c r="Q16" i="2"/>
  <c r="Q28" i="2" s="1"/>
  <c r="H33" i="2"/>
  <c r="H32" i="1"/>
  <c r="M30" i="1"/>
  <c r="Q30" i="1" s="1"/>
  <c r="M29" i="1"/>
  <c r="Q29" i="1" s="1"/>
  <c r="M31" i="1" s="1"/>
  <c r="Q37" i="2" l="1"/>
  <c r="Q40" i="2" s="1"/>
  <c r="Q31" i="1"/>
  <c r="Q32" i="1" s="1"/>
  <c r="M31" i="2" l="1"/>
  <c r="Q31" i="2" s="1"/>
  <c r="M30" i="2"/>
  <c r="Q30" i="2" s="1"/>
  <c r="Q41" i="2"/>
  <c r="Q32" i="2" l="1"/>
  <c r="Q33" i="2" s="1"/>
  <c r="M32" i="2"/>
</calcChain>
</file>

<file path=xl/sharedStrings.xml><?xml version="1.0" encoding="utf-8"?>
<sst xmlns="http://schemas.openxmlformats.org/spreadsheetml/2006/main" count="269" uniqueCount="48">
  <si>
    <t>Residential Service</t>
  </si>
  <si>
    <t xml:space="preserve"> </t>
  </si>
  <si>
    <t>Usage</t>
  </si>
  <si>
    <t>Account:</t>
  </si>
  <si>
    <t>Billing Mo:</t>
  </si>
  <si>
    <t>Service Charge</t>
  </si>
  <si>
    <t>x</t>
  </si>
  <si>
    <t>Rate Billing</t>
  </si>
  <si>
    <t>Fuel Adjustment Clause (FAC)</t>
  </si>
  <si>
    <t>System Sales Clause</t>
  </si>
  <si>
    <t>REA</t>
  </si>
  <si>
    <t>Demand Side Management</t>
  </si>
  <si>
    <t>Purchase Power Adjustment</t>
  </si>
  <si>
    <t>Federal Tax Cut</t>
  </si>
  <si>
    <t>Surcharge Billing</t>
  </si>
  <si>
    <t>Subtotal</t>
  </si>
  <si>
    <t>Decommissioning Rider</t>
  </si>
  <si>
    <t>Environmental Surcharge</t>
  </si>
  <si>
    <t>Total Bill</t>
  </si>
  <si>
    <t>Securitized Surcharge Rider</t>
  </si>
  <si>
    <t>Energy Charge (kWh) 1</t>
  </si>
  <si>
    <t>Energy Charge (kWh) 2</t>
  </si>
  <si>
    <t>Total kWh</t>
  </si>
  <si>
    <t>Energy Block 1</t>
  </si>
  <si>
    <t>Energy Block 2</t>
  </si>
  <si>
    <t>Deferred Tax Liability</t>
  </si>
  <si>
    <t>Generation Rider</t>
  </si>
  <si>
    <t>kW</t>
  </si>
  <si>
    <t>Kvarh</t>
  </si>
  <si>
    <t>On Peak Demand Charge</t>
  </si>
  <si>
    <t>Energy Charge</t>
  </si>
  <si>
    <t>Reactive Charge</t>
  </si>
  <si>
    <t>KEDS</t>
  </si>
  <si>
    <t>Base Fuel</t>
  </si>
  <si>
    <t>FAC</t>
  </si>
  <si>
    <t>Subtotal for % Riders</t>
  </si>
  <si>
    <t>Subtotal for % DR and ES</t>
  </si>
  <si>
    <t>Subtotal for % SSR</t>
  </si>
  <si>
    <t>Large General Service (240)</t>
  </si>
  <si>
    <t>Industrial General Service (356)</t>
  </si>
  <si>
    <t>kW-On</t>
  </si>
  <si>
    <t>kW-Off</t>
  </si>
  <si>
    <t>KVAR</t>
  </si>
  <si>
    <t>Off Peak Demand Charge</t>
  </si>
  <si>
    <t>High Prev Demand</t>
  </si>
  <si>
    <t>Contract</t>
  </si>
  <si>
    <t>60%&gt;</t>
  </si>
  <si>
    <t>Min Demand Charge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</si>
</sst>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.00000_);_(&quot;$&quot;* \(#,##0.00000\);_(&quot;$&quot;* &quot;-&quot;??_);_(@_)"/>
    <numFmt numFmtId="166" formatCode="_(&quot;$&quot;* #,##0.0000000_);_(&quot;$&quot;* \(#,##0.0000000\);_(&quot;$&quot;* &quot;-&quot;??_);_(@_)"/>
    <numFmt numFmtId="167" formatCode="_(&quot;$&quot;* #,##0.000000_);_(&quot;$&quot;* \(#,##0.000000\);_(&quot;$&quot;* &quot;-&quot;??_);_(@_)"/>
    <numFmt numFmtId="168" formatCode="_(&quot;$&quot;* #,##0.00000000000_);_(&quot;$&quot;* \(#,##0.00000000000\);_(&quot;$&quot;* &quot;-&quot;??_);_(@_)"/>
    <numFmt numFmtId="169" formatCode="0.0000%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2"/>
      <name val="Aptos"/>
      <family val="2"/>
    </font>
    <font>
      <b/>
      <sz val="9"/>
      <name val="Aptos"/>
      <family val="2"/>
    </font>
    <font>
      <sz val="10"/>
      <name val="Aptos"/>
      <family val="2"/>
    </font>
    <font>
      <sz val="8"/>
      <name val="Aptos"/>
      <family val="2"/>
    </font>
    <font>
      <b/>
      <sz val="10"/>
      <name val="Aptos"/>
      <family val="2"/>
    </font>
    <font>
      <sz val="8"/>
      <color rgb="FF0000FF"/>
      <name val="Aptos"/>
      <family val="2"/>
    </font>
    <font>
      <b/>
      <sz val="8"/>
      <name val="Aptos"/>
      <family val="2"/>
    </font>
    <font>
      <sz val="10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8" tint="0.79998168889431442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82">
    <xf numFmtId="0" fontId="0" fillId="0" borderId="0" xfId="0"/>
    <xf numFmtId="0" fontId="3" fillId="0" borderId="0" xfId="2" applyFont="1"/>
    <xf numFmtId="0" fontId="3" fillId="0" borderId="0" xfId="2" applyFont="1" applyAlignment="1">
      <alignment horizontal="right"/>
    </xf>
    <xf numFmtId="0" fontId="4" fillId="0" borderId="0" xfId="2" applyFont="1"/>
    <xf numFmtId="0" fontId="4" fillId="0" borderId="0" xfId="2" applyFont="1" applyAlignment="1">
      <alignment horizontal="right"/>
    </xf>
    <xf numFmtId="0" fontId="5" fillId="0" borderId="0" xfId="2" applyFont="1"/>
    <xf numFmtId="0" fontId="6" fillId="0" borderId="0" xfId="2" applyFont="1"/>
    <xf numFmtId="0" fontId="6" fillId="0" borderId="0" xfId="2" applyFont="1" applyAlignment="1">
      <alignment horizontal="right"/>
    </xf>
    <xf numFmtId="0" fontId="9" fillId="0" borderId="2" xfId="2" applyFont="1" applyBorder="1"/>
    <xf numFmtId="0" fontId="8" fillId="0" borderId="3" xfId="2" applyFont="1" applyBorder="1"/>
    <xf numFmtId="0" fontId="9" fillId="0" borderId="3" xfId="2" applyFont="1" applyBorder="1" applyAlignment="1">
      <alignment horizontal="right"/>
    </xf>
    <xf numFmtId="0" fontId="5" fillId="0" borderId="3" xfId="2" applyFont="1" applyBorder="1"/>
    <xf numFmtId="0" fontId="8" fillId="0" borderId="4" xfId="2" applyFont="1" applyBorder="1" applyAlignment="1">
      <alignment horizontal="left"/>
    </xf>
    <xf numFmtId="0" fontId="6" fillId="0" borderId="0" xfId="2" applyFont="1" applyAlignment="1">
      <alignment horizontal="center"/>
    </xf>
    <xf numFmtId="0" fontId="6" fillId="0" borderId="6" xfId="2" applyFont="1" applyBorder="1"/>
    <xf numFmtId="0" fontId="6" fillId="0" borderId="7" xfId="2" applyFont="1" applyBorder="1" applyAlignment="1">
      <alignment horizontal="center"/>
    </xf>
    <xf numFmtId="3" fontId="6" fillId="3" borderId="0" xfId="2" applyNumberFormat="1" applyFont="1" applyFill="1"/>
    <xf numFmtId="0" fontId="6" fillId="0" borderId="9" xfId="2" applyFont="1" applyBorder="1"/>
    <xf numFmtId="0" fontId="6" fillId="0" borderId="10" xfId="2" applyFont="1" applyBorder="1"/>
    <xf numFmtId="164" fontId="6" fillId="0" borderId="10" xfId="4" applyNumberFormat="1" applyFont="1" applyFill="1" applyBorder="1"/>
    <xf numFmtId="0" fontId="6" fillId="0" borderId="10" xfId="2" applyFont="1" applyBorder="1" applyAlignment="1">
      <alignment horizontal="right"/>
    </xf>
    <xf numFmtId="0" fontId="6" fillId="0" borderId="11" xfId="2" applyFont="1" applyBorder="1" applyAlignment="1">
      <alignment horizontal="center"/>
    </xf>
    <xf numFmtId="0" fontId="6" fillId="4" borderId="12" xfId="2" applyFont="1" applyFill="1" applyBorder="1" applyAlignment="1">
      <alignment horizontal="center"/>
    </xf>
    <xf numFmtId="0" fontId="6" fillId="4" borderId="13" xfId="2" applyFont="1" applyFill="1" applyBorder="1" applyAlignment="1">
      <alignment horizontal="center"/>
    </xf>
    <xf numFmtId="0" fontId="6" fillId="4" borderId="14" xfId="2" applyFont="1" applyFill="1" applyBorder="1" applyAlignment="1">
      <alignment horizontal="center"/>
    </xf>
    <xf numFmtId="0" fontId="6" fillId="4" borderId="14" xfId="2" applyFont="1" applyFill="1" applyBorder="1" applyAlignment="1">
      <alignment horizontal="right"/>
    </xf>
    <xf numFmtId="0" fontId="6" fillId="4" borderId="15" xfId="2" applyFont="1" applyFill="1" applyBorder="1" applyAlignment="1">
      <alignment horizontal="center"/>
    </xf>
    <xf numFmtId="0" fontId="6" fillId="0" borderId="16" xfId="2" applyFont="1" applyBorder="1"/>
    <xf numFmtId="0" fontId="6" fillId="0" borderId="17" xfId="2" applyFont="1" applyBorder="1"/>
    <xf numFmtId="0" fontId="9" fillId="0" borderId="17" xfId="2" applyFont="1" applyBorder="1" applyAlignment="1">
      <alignment horizontal="right"/>
    </xf>
    <xf numFmtId="0" fontId="6" fillId="0" borderId="6" xfId="2" applyFont="1" applyBorder="1" applyAlignment="1">
      <alignment horizontal="left"/>
    </xf>
    <xf numFmtId="0" fontId="6" fillId="0" borderId="0" xfId="2" quotePrefix="1" applyFont="1" applyAlignment="1">
      <alignment horizontal="right"/>
    </xf>
    <xf numFmtId="164" fontId="6" fillId="0" borderId="0" xfId="4" applyNumberFormat="1" applyFont="1" applyBorder="1"/>
    <xf numFmtId="44" fontId="6" fillId="0" borderId="0" xfId="3" applyFont="1" applyFill="1" applyBorder="1"/>
    <xf numFmtId="0" fontId="9" fillId="0" borderId="0" xfId="2" applyFont="1" applyAlignment="1">
      <alignment horizontal="right"/>
    </xf>
    <xf numFmtId="44" fontId="9" fillId="0" borderId="7" xfId="3" applyFont="1" applyFill="1" applyBorder="1" applyAlignment="1">
      <alignment vertical="center"/>
    </xf>
    <xf numFmtId="165" fontId="6" fillId="0" borderId="0" xfId="3" applyNumberFormat="1" applyFont="1" applyFill="1" applyBorder="1"/>
    <xf numFmtId="44" fontId="9" fillId="0" borderId="7" xfId="3" applyFont="1" applyFill="1" applyBorder="1" applyAlignment="1">
      <alignment horizontal="left" vertical="center"/>
    </xf>
    <xf numFmtId="44" fontId="6" fillId="0" borderId="7" xfId="3" applyFont="1" applyFill="1" applyBorder="1" applyAlignment="1">
      <alignment horizontal="left" vertical="center"/>
    </xf>
    <xf numFmtId="0" fontId="9" fillId="0" borderId="0" xfId="2" applyFont="1"/>
    <xf numFmtId="44" fontId="6" fillId="0" borderId="0" xfId="2" applyNumberFormat="1" applyFont="1"/>
    <xf numFmtId="44" fontId="9" fillId="0" borderId="7" xfId="3" applyFont="1" applyBorder="1"/>
    <xf numFmtId="44" fontId="6" fillId="0" borderId="0" xfId="3" applyFont="1" applyFill="1" applyBorder="1" applyAlignment="1">
      <alignment horizontal="center"/>
    </xf>
    <xf numFmtId="165" fontId="6" fillId="0" borderId="0" xfId="3" applyNumberFormat="1" applyFont="1" applyFill="1" applyBorder="1" applyAlignment="1">
      <alignment horizontal="center"/>
    </xf>
    <xf numFmtId="166" fontId="6" fillId="0" borderId="0" xfId="3" applyNumberFormat="1" applyFont="1" applyFill="1" applyBorder="1" applyAlignment="1">
      <alignment horizontal="center"/>
    </xf>
    <xf numFmtId="167" fontId="6" fillId="0" borderId="0" xfId="3" applyNumberFormat="1" applyFont="1" applyFill="1" applyBorder="1" applyAlignment="1">
      <alignment horizontal="center"/>
    </xf>
    <xf numFmtId="168" fontId="6" fillId="0" borderId="0" xfId="3" applyNumberFormat="1" applyFont="1" applyFill="1" applyBorder="1"/>
    <xf numFmtId="169" fontId="6" fillId="0" borderId="0" xfId="1" applyNumberFormat="1" applyFont="1" applyFill="1" applyBorder="1"/>
    <xf numFmtId="44" fontId="9" fillId="0" borderId="18" xfId="3" applyFont="1" applyFill="1" applyBorder="1"/>
    <xf numFmtId="44" fontId="6" fillId="0" borderId="7" xfId="3" applyFont="1" applyFill="1" applyBorder="1" applyAlignment="1">
      <alignment vertical="center"/>
    </xf>
    <xf numFmtId="44" fontId="6" fillId="0" borderId="7" xfId="3" applyFont="1" applyFill="1" applyBorder="1" applyAlignment="1">
      <alignment horizontal="right" vertical="center"/>
    </xf>
    <xf numFmtId="44" fontId="9" fillId="0" borderId="19" xfId="3" applyFont="1" applyFill="1" applyBorder="1"/>
    <xf numFmtId="3" fontId="6" fillId="0" borderId="0" xfId="2" applyNumberFormat="1" applyFont="1"/>
    <xf numFmtId="44" fontId="9" fillId="0" borderId="20" xfId="3" applyFont="1" applyFill="1" applyBorder="1" applyAlignment="1">
      <alignment vertical="center"/>
    </xf>
    <xf numFmtId="17" fontId="8" fillId="0" borderId="3" xfId="2" quotePrefix="1" applyNumberFormat="1" applyFont="1" applyBorder="1" applyAlignment="1">
      <alignment horizontal="left"/>
    </xf>
    <xf numFmtId="44" fontId="6" fillId="5" borderId="0" xfId="2" applyNumberFormat="1" applyFont="1" applyFill="1"/>
    <xf numFmtId="44" fontId="9" fillId="5" borderId="19" xfId="3" applyFont="1" applyFill="1" applyBorder="1"/>
    <xf numFmtId="0" fontId="6" fillId="0" borderId="17" xfId="2" applyFont="1" applyBorder="1" applyAlignment="1">
      <alignment horizontal="right"/>
    </xf>
    <xf numFmtId="44" fontId="6" fillId="0" borderId="18" xfId="2" applyNumberFormat="1" applyFont="1" applyBorder="1"/>
    <xf numFmtId="0" fontId="6" fillId="0" borderId="9" xfId="2" applyFont="1" applyBorder="1" applyAlignment="1">
      <alignment horizontal="left"/>
    </xf>
    <xf numFmtId="164" fontId="6" fillId="0" borderId="10" xfId="4" applyNumberFormat="1" applyFont="1" applyBorder="1"/>
    <xf numFmtId="0" fontId="6" fillId="0" borderId="10" xfId="2" applyFont="1" applyBorder="1" applyAlignment="1">
      <alignment horizontal="center"/>
    </xf>
    <xf numFmtId="165" fontId="6" fillId="0" borderId="10" xfId="3" applyNumberFormat="1" applyFont="1" applyFill="1" applyBorder="1" applyAlignment="1">
      <alignment horizontal="center"/>
    </xf>
    <xf numFmtId="0" fontId="6" fillId="0" borderId="10" xfId="2" quotePrefix="1" applyFont="1" applyBorder="1" applyAlignment="1">
      <alignment horizontal="right"/>
    </xf>
    <xf numFmtId="44" fontId="6" fillId="0" borderId="11" xfId="3" applyFont="1" applyFill="1" applyBorder="1" applyAlignment="1">
      <alignment vertical="center"/>
    </xf>
    <xf numFmtId="0" fontId="6" fillId="5" borderId="9" xfId="2" applyFont="1" applyFill="1" applyBorder="1" applyAlignment="1">
      <alignment horizontal="left"/>
    </xf>
    <xf numFmtId="0" fontId="6" fillId="5" borderId="10" xfId="2" applyFont="1" applyFill="1" applyBorder="1"/>
    <xf numFmtId="164" fontId="6" fillId="5" borderId="10" xfId="4" applyNumberFormat="1" applyFont="1" applyFill="1" applyBorder="1"/>
    <xf numFmtId="0" fontId="6" fillId="5" borderId="10" xfId="2" applyFont="1" applyFill="1" applyBorder="1" applyAlignment="1">
      <alignment horizontal="center"/>
    </xf>
    <xf numFmtId="165" fontId="6" fillId="5" borderId="10" xfId="3" applyNumberFormat="1" applyFont="1" applyFill="1" applyBorder="1" applyAlignment="1">
      <alignment horizontal="center"/>
    </xf>
    <xf numFmtId="0" fontId="6" fillId="5" borderId="10" xfId="2" quotePrefix="1" applyFont="1" applyFill="1" applyBorder="1" applyAlignment="1">
      <alignment horizontal="right"/>
    </xf>
    <xf numFmtId="44" fontId="6" fillId="5" borderId="11" xfId="3" applyFont="1" applyFill="1" applyBorder="1" applyAlignment="1">
      <alignment vertical="center"/>
    </xf>
    <xf numFmtId="164" fontId="6" fillId="0" borderId="0" xfId="4" applyNumberFormat="1" applyFont="1" applyFill="1" applyBorder="1"/>
    <xf numFmtId="0" fontId="7" fillId="2" borderId="1" xfId="2" applyFont="1" applyFill="1" applyBorder="1" applyAlignment="1">
      <alignment horizontal="center" vertical="center" textRotation="90"/>
    </xf>
    <xf numFmtId="0" fontId="7" fillId="2" borderId="5" xfId="2" applyFont="1" applyFill="1" applyBorder="1" applyAlignment="1">
      <alignment horizontal="center" vertical="center" textRotation="90"/>
    </xf>
    <xf numFmtId="0" fontId="7" fillId="2" borderId="8" xfId="2" applyFont="1" applyFill="1" applyBorder="1" applyAlignment="1">
      <alignment horizontal="center" vertical="center" textRotation="90"/>
    </xf>
    <xf numFmtId="44" fontId="0" fillId="0" borderId="0" xfId="0" applyNumberFormat="1"/>
    <xf numFmtId="44" fontId="6" fillId="0" borderId="0" xfId="3" applyNumberFormat="1" applyFont="1" applyFill="1" applyBorder="1" applyAlignment="1">
      <alignment horizontal="center"/>
    </xf>
    <xf numFmtId="44" fontId="10" fillId="0" borderId="0" xfId="0" applyNumberFormat="1" applyFont="1"/>
    <xf numFmtId="1" fontId="6" fillId="0" borderId="0" xfId="2" applyNumberFormat="1" applyFont="1"/>
    <xf numFmtId="164" fontId="6" fillId="0" borderId="0" xfId="4" quotePrefix="1" applyNumberFormat="1" applyFont="1" applyBorder="1"/>
    <xf numFmtId="44" fontId="6" fillId="0" borderId="21" xfId="3" applyFont="1" applyBorder="1" applyAlignment="1">
      <alignment vertical="center"/>
    </xf>
  </cellXfs>
  <cellStyles count="5">
    <cellStyle name="Comma 2" xfId="4" xr:uid="{F975CE25-9182-4684-8DCD-373B7D7BCFD7}"/>
    <cellStyle name="Currency 2" xfId="3" xr:uid="{D49A8889-0458-4D48-BD83-B78950C665E8}"/>
    <cellStyle name="Normal" xfId="0" builtinId="0"/>
    <cellStyle name="Normal 2" xfId="2" xr:uid="{C32FA679-A07A-4B08-B7E7-86FFC874B5D5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12" Type="http://schemas.openxmlformats.org/officeDocument/2006/relationships/customXml" Target="../customXml/item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228600</xdr:colOff>
      <xdr:row>19</xdr:row>
      <xdr:rowOff>123825</xdr:rowOff>
    </xdr:from>
    <xdr:to>
      <xdr:col>8</xdr:col>
      <xdr:colOff>1323975</xdr:colOff>
      <xdr:row>21</xdr:row>
      <xdr:rowOff>95250</xdr:rowOff>
    </xdr:to>
    <xdr:sp macro="" textlink="">
      <xdr:nvSpPr>
        <xdr:cNvPr id="2" name="Arrow: Right 1">
          <a:extLst>
            <a:ext uri="{FF2B5EF4-FFF2-40B4-BE49-F238E27FC236}">
              <a16:creationId xmlns:a16="http://schemas.microsoft.com/office/drawing/2014/main" id="{8F8CAC23-D2FC-3896-2B14-D570B3A524FB}"/>
            </a:ext>
          </a:extLst>
        </xdr:cNvPr>
        <xdr:cNvSpPr/>
      </xdr:nvSpPr>
      <xdr:spPr>
        <a:xfrm>
          <a:off x="4924425" y="3781425"/>
          <a:ext cx="1095375" cy="352425"/>
        </a:xfrm>
        <a:prstGeom prst="rightArrow">
          <a:avLst/>
        </a:prstGeom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219075</xdr:colOff>
      <xdr:row>22</xdr:row>
      <xdr:rowOff>152400</xdr:rowOff>
    </xdr:from>
    <xdr:to>
      <xdr:col>8</xdr:col>
      <xdr:colOff>1314450</xdr:colOff>
      <xdr:row>24</xdr:row>
      <xdr:rowOff>123825</xdr:rowOff>
    </xdr:to>
    <xdr:sp macro="" textlink="">
      <xdr:nvSpPr>
        <xdr:cNvPr id="3" name="Arrow: Right 2">
          <a:extLst>
            <a:ext uri="{FF2B5EF4-FFF2-40B4-BE49-F238E27FC236}">
              <a16:creationId xmlns:a16="http://schemas.microsoft.com/office/drawing/2014/main" id="{F0AD2DD7-1E31-45E0-8716-A6E746B7BFD2}"/>
            </a:ext>
          </a:extLst>
        </xdr:cNvPr>
        <xdr:cNvSpPr/>
      </xdr:nvSpPr>
      <xdr:spPr>
        <a:xfrm>
          <a:off x="4914900" y="4381500"/>
          <a:ext cx="1095375" cy="352425"/>
        </a:xfrm>
        <a:prstGeom prst="rightArrow">
          <a:avLst/>
        </a:prstGeom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238125</xdr:colOff>
      <xdr:row>16</xdr:row>
      <xdr:rowOff>114300</xdr:rowOff>
    </xdr:from>
    <xdr:to>
      <xdr:col>8</xdr:col>
      <xdr:colOff>1333500</xdr:colOff>
      <xdr:row>18</xdr:row>
      <xdr:rowOff>85725</xdr:rowOff>
    </xdr:to>
    <xdr:sp macro="" textlink="">
      <xdr:nvSpPr>
        <xdr:cNvPr id="4" name="Arrow: Right 3">
          <a:extLst>
            <a:ext uri="{FF2B5EF4-FFF2-40B4-BE49-F238E27FC236}">
              <a16:creationId xmlns:a16="http://schemas.microsoft.com/office/drawing/2014/main" id="{2ED76EB4-99D3-4ADC-8EC7-D8927FFED51C}"/>
            </a:ext>
          </a:extLst>
        </xdr:cNvPr>
        <xdr:cNvSpPr/>
      </xdr:nvSpPr>
      <xdr:spPr>
        <a:xfrm>
          <a:off x="4933950" y="3200400"/>
          <a:ext cx="1095375" cy="352425"/>
        </a:xfrm>
        <a:prstGeom prst="rightArrow">
          <a:avLst/>
        </a:prstGeom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200025</xdr:colOff>
      <xdr:row>23</xdr:row>
      <xdr:rowOff>152400</xdr:rowOff>
    </xdr:from>
    <xdr:to>
      <xdr:col>8</xdr:col>
      <xdr:colOff>1295400</xdr:colOff>
      <xdr:row>25</xdr:row>
      <xdr:rowOff>123825</xdr:rowOff>
    </xdr:to>
    <xdr:sp macro="" textlink="">
      <xdr:nvSpPr>
        <xdr:cNvPr id="3" name="Arrow: Right 2">
          <a:extLst>
            <a:ext uri="{FF2B5EF4-FFF2-40B4-BE49-F238E27FC236}">
              <a16:creationId xmlns:a16="http://schemas.microsoft.com/office/drawing/2014/main" id="{C2953721-56CC-4013-82E9-217012C1A6AE}"/>
            </a:ext>
          </a:extLst>
        </xdr:cNvPr>
        <xdr:cNvSpPr/>
      </xdr:nvSpPr>
      <xdr:spPr>
        <a:xfrm>
          <a:off x="4895850" y="4381500"/>
          <a:ext cx="1095375" cy="352425"/>
        </a:xfrm>
        <a:prstGeom prst="rightArrow">
          <a:avLst/>
        </a:prstGeom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209550</xdr:colOff>
      <xdr:row>17</xdr:row>
      <xdr:rowOff>114300</xdr:rowOff>
    </xdr:from>
    <xdr:to>
      <xdr:col>8</xdr:col>
      <xdr:colOff>1304925</xdr:colOff>
      <xdr:row>19</xdr:row>
      <xdr:rowOff>85725</xdr:rowOff>
    </xdr:to>
    <xdr:sp macro="" textlink="">
      <xdr:nvSpPr>
        <xdr:cNvPr id="4" name="Arrow: Right 3">
          <a:extLst>
            <a:ext uri="{FF2B5EF4-FFF2-40B4-BE49-F238E27FC236}">
              <a16:creationId xmlns:a16="http://schemas.microsoft.com/office/drawing/2014/main" id="{4C46447B-56F9-49D4-B81E-6ECC58FA6BAD}"/>
            </a:ext>
          </a:extLst>
        </xdr:cNvPr>
        <xdr:cNvSpPr/>
      </xdr:nvSpPr>
      <xdr:spPr>
        <a:xfrm>
          <a:off x="4905375" y="3200400"/>
          <a:ext cx="1095375" cy="352425"/>
        </a:xfrm>
        <a:prstGeom prst="rightArrow">
          <a:avLst/>
        </a:prstGeom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228600</xdr:colOff>
      <xdr:row>20</xdr:row>
      <xdr:rowOff>133350</xdr:rowOff>
    </xdr:from>
    <xdr:to>
      <xdr:col>8</xdr:col>
      <xdr:colOff>1323975</xdr:colOff>
      <xdr:row>22</xdr:row>
      <xdr:rowOff>104775</xdr:rowOff>
    </xdr:to>
    <xdr:sp macro="" textlink="">
      <xdr:nvSpPr>
        <xdr:cNvPr id="5" name="Arrow: Right 4">
          <a:extLst>
            <a:ext uri="{FF2B5EF4-FFF2-40B4-BE49-F238E27FC236}">
              <a16:creationId xmlns:a16="http://schemas.microsoft.com/office/drawing/2014/main" id="{5EB1D96A-183B-4B0C-BEBE-DAA7C4D34CED}"/>
            </a:ext>
          </a:extLst>
        </xdr:cNvPr>
        <xdr:cNvSpPr/>
      </xdr:nvSpPr>
      <xdr:spPr>
        <a:xfrm>
          <a:off x="5153025" y="3981450"/>
          <a:ext cx="1095375" cy="352425"/>
        </a:xfrm>
        <a:prstGeom prst="rightArrow">
          <a:avLst/>
        </a:prstGeom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200025</xdr:colOff>
      <xdr:row>28</xdr:row>
      <xdr:rowOff>152400</xdr:rowOff>
    </xdr:from>
    <xdr:to>
      <xdr:col>8</xdr:col>
      <xdr:colOff>1295400</xdr:colOff>
      <xdr:row>30</xdr:row>
      <xdr:rowOff>123825</xdr:rowOff>
    </xdr:to>
    <xdr:sp macro="" textlink="">
      <xdr:nvSpPr>
        <xdr:cNvPr id="2" name="Arrow: Right 1">
          <a:extLst>
            <a:ext uri="{FF2B5EF4-FFF2-40B4-BE49-F238E27FC236}">
              <a16:creationId xmlns:a16="http://schemas.microsoft.com/office/drawing/2014/main" id="{986A9DFB-FB18-4944-BA83-8219F69FDA85}"/>
            </a:ext>
          </a:extLst>
        </xdr:cNvPr>
        <xdr:cNvSpPr/>
      </xdr:nvSpPr>
      <xdr:spPr>
        <a:xfrm>
          <a:off x="5124450" y="4572000"/>
          <a:ext cx="1095375" cy="352425"/>
        </a:xfrm>
        <a:prstGeom prst="rightArrow">
          <a:avLst/>
        </a:prstGeom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209550</xdr:colOff>
      <xdr:row>22</xdr:row>
      <xdr:rowOff>114300</xdr:rowOff>
    </xdr:from>
    <xdr:to>
      <xdr:col>8</xdr:col>
      <xdr:colOff>1304925</xdr:colOff>
      <xdr:row>24</xdr:row>
      <xdr:rowOff>85725</xdr:rowOff>
    </xdr:to>
    <xdr:sp macro="" textlink="">
      <xdr:nvSpPr>
        <xdr:cNvPr id="3" name="Arrow: Right 2">
          <a:extLst>
            <a:ext uri="{FF2B5EF4-FFF2-40B4-BE49-F238E27FC236}">
              <a16:creationId xmlns:a16="http://schemas.microsoft.com/office/drawing/2014/main" id="{EAC5EED7-2559-41BF-B61B-63340A7504C0}"/>
            </a:ext>
          </a:extLst>
        </xdr:cNvPr>
        <xdr:cNvSpPr/>
      </xdr:nvSpPr>
      <xdr:spPr>
        <a:xfrm>
          <a:off x="5133975" y="3390900"/>
          <a:ext cx="1095375" cy="352425"/>
        </a:xfrm>
        <a:prstGeom prst="rightArrow">
          <a:avLst/>
        </a:prstGeom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228600</xdr:colOff>
      <xdr:row>25</xdr:row>
      <xdr:rowOff>133350</xdr:rowOff>
    </xdr:from>
    <xdr:to>
      <xdr:col>8</xdr:col>
      <xdr:colOff>1323975</xdr:colOff>
      <xdr:row>27</xdr:row>
      <xdr:rowOff>104775</xdr:rowOff>
    </xdr:to>
    <xdr:sp macro="" textlink="">
      <xdr:nvSpPr>
        <xdr:cNvPr id="4" name="Arrow: Right 3">
          <a:extLst>
            <a:ext uri="{FF2B5EF4-FFF2-40B4-BE49-F238E27FC236}">
              <a16:creationId xmlns:a16="http://schemas.microsoft.com/office/drawing/2014/main" id="{77F3A9F7-8213-4855-998F-AB488DA23C4A}"/>
            </a:ext>
          </a:extLst>
        </xdr:cNvPr>
        <xdr:cNvSpPr/>
      </xdr:nvSpPr>
      <xdr:spPr>
        <a:xfrm>
          <a:off x="5153025" y="3981450"/>
          <a:ext cx="1095375" cy="352425"/>
        </a:xfrm>
        <a:prstGeom prst="rightArrow">
          <a:avLst/>
        </a:prstGeom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785B53-960C-4B74-B3A0-8B0707951FCC}">
  <dimension ref="A1:R35"/>
  <sheetViews>
    <sheetView tabSelected="1" workbookViewId="0"/>
  </sheetViews>
  <sheetFormatPr defaultRowHeight="15" x14ac:dyDescent="0.25"/>
  <cols>
    <col min="1" max="1" width="4.42578125" customWidth="1"/>
    <col min="2" max="2" width="21.7109375" bestFit="1" customWidth="1"/>
    <col min="3" max="3" width="2.140625" customWidth="1"/>
    <col min="4" max="4" width="8.28515625" bestFit="1" customWidth="1"/>
    <col min="5" max="5" width="5.140625" customWidth="1"/>
    <col min="6" max="6" width="10.42578125" bestFit="1" customWidth="1"/>
    <col min="9" max="9" width="22.85546875" customWidth="1"/>
    <col min="10" max="10" width="4.42578125" customWidth="1"/>
    <col min="11" max="11" width="21.7109375" bestFit="1" customWidth="1"/>
    <col min="12" max="12" width="2.28515625" customWidth="1"/>
    <col min="14" max="14" width="5.140625" customWidth="1"/>
    <col min="15" max="15" width="10.42578125" bestFit="1" customWidth="1"/>
  </cols>
  <sheetData>
    <row r="1" spans="1:17" ht="15.75" x14ac:dyDescent="0.25">
      <c r="A1" s="1" t="s">
        <v>0</v>
      </c>
      <c r="B1" s="1"/>
      <c r="C1" s="1"/>
      <c r="D1" s="1"/>
      <c r="E1" s="1"/>
      <c r="F1" s="1"/>
      <c r="G1" s="2"/>
      <c r="H1" s="1"/>
      <c r="J1" s="1"/>
      <c r="K1" s="1"/>
      <c r="L1" s="1"/>
      <c r="M1" s="1"/>
      <c r="N1" s="1"/>
      <c r="O1" s="1"/>
      <c r="P1" s="2"/>
      <c r="Q1" s="1"/>
    </row>
    <row r="2" spans="1:17" x14ac:dyDescent="0.25">
      <c r="A2" s="3"/>
      <c r="B2" s="3"/>
      <c r="C2" s="3"/>
      <c r="D2" s="3"/>
      <c r="E2" s="3"/>
      <c r="F2" s="3"/>
      <c r="G2" s="4"/>
      <c r="H2" s="3"/>
      <c r="J2" s="3"/>
      <c r="K2" s="3"/>
      <c r="L2" s="3"/>
      <c r="M2" s="3"/>
      <c r="N2" s="3"/>
      <c r="O2" s="3"/>
      <c r="P2" s="4"/>
      <c r="Q2" s="3"/>
    </row>
    <row r="3" spans="1:17" ht="15.75" thickBot="1" x14ac:dyDescent="0.3">
      <c r="A3" s="5"/>
      <c r="B3" s="6" t="s">
        <v>1</v>
      </c>
      <c r="C3" s="6"/>
      <c r="D3" s="6"/>
      <c r="E3" s="6"/>
      <c r="F3" s="6"/>
      <c r="G3" s="7"/>
      <c r="H3" s="6"/>
      <c r="J3" s="5"/>
      <c r="K3" s="6" t="s">
        <v>1</v>
      </c>
      <c r="L3" s="6"/>
      <c r="M3" s="6"/>
      <c r="N3" s="6"/>
      <c r="O3" s="6"/>
      <c r="P3" s="7"/>
      <c r="Q3" s="6"/>
    </row>
    <row r="4" spans="1:17" x14ac:dyDescent="0.25">
      <c r="A4" s="73" t="s">
        <v>2</v>
      </c>
      <c r="B4" s="8" t="s">
        <v>3</v>
      </c>
      <c r="C4" s="9"/>
      <c r="D4" s="10" t="s">
        <v>4</v>
      </c>
      <c r="E4" s="54">
        <v>46174</v>
      </c>
      <c r="F4" s="11"/>
      <c r="G4" s="10"/>
      <c r="H4" s="12"/>
      <c r="J4" s="73" t="s">
        <v>2</v>
      </c>
      <c r="K4" s="8" t="s">
        <v>3</v>
      </c>
      <c r="L4" s="9"/>
      <c r="M4" s="10" t="s">
        <v>4</v>
      </c>
      <c r="N4" s="54">
        <v>46174</v>
      </c>
      <c r="O4" s="11"/>
      <c r="P4" s="10"/>
      <c r="Q4" s="12"/>
    </row>
    <row r="5" spans="1:17" x14ac:dyDescent="0.25">
      <c r="A5" s="74"/>
      <c r="B5" s="14"/>
      <c r="C5" s="6"/>
      <c r="D5" s="6"/>
      <c r="E5" s="6"/>
      <c r="F5" s="6"/>
      <c r="G5" s="7"/>
      <c r="H5" s="15"/>
      <c r="J5" s="74"/>
      <c r="K5" s="14"/>
      <c r="L5" s="6"/>
      <c r="M5" s="6"/>
      <c r="N5" s="6"/>
      <c r="O5" s="6"/>
      <c r="P5" s="7"/>
      <c r="Q5" s="15"/>
    </row>
    <row r="6" spans="1:17" x14ac:dyDescent="0.25">
      <c r="A6" s="74"/>
      <c r="B6" s="14" t="s">
        <v>22</v>
      </c>
      <c r="C6" s="52"/>
      <c r="D6" s="16">
        <v>556</v>
      </c>
      <c r="E6" s="6"/>
      <c r="F6" s="6"/>
      <c r="G6" s="7"/>
      <c r="H6" s="15"/>
      <c r="J6" s="74"/>
      <c r="K6" s="14" t="s">
        <v>22</v>
      </c>
      <c r="L6" s="52"/>
      <c r="M6" s="16">
        <f>D6</f>
        <v>556</v>
      </c>
      <c r="N6" s="6"/>
      <c r="O6" s="6"/>
      <c r="P6" s="7"/>
      <c r="Q6" s="15"/>
    </row>
    <row r="7" spans="1:17" x14ac:dyDescent="0.25">
      <c r="A7" s="74"/>
      <c r="B7" s="14" t="s">
        <v>23</v>
      </c>
      <c r="C7" s="52"/>
      <c r="D7" s="16">
        <f>IF(D6&lt;600,D6,600)</f>
        <v>556</v>
      </c>
      <c r="E7" s="6"/>
      <c r="F7" s="6"/>
      <c r="G7" s="7"/>
      <c r="H7" s="15"/>
      <c r="J7" s="74"/>
      <c r="K7" s="14" t="s">
        <v>23</v>
      </c>
      <c r="L7" s="52"/>
      <c r="M7" s="16">
        <f>IF(M6&lt;600,M6,600)</f>
        <v>556</v>
      </c>
      <c r="N7" s="6"/>
      <c r="O7" s="6"/>
      <c r="P7" s="7"/>
      <c r="Q7" s="15"/>
    </row>
    <row r="8" spans="1:17" x14ac:dyDescent="0.25">
      <c r="A8" s="74"/>
      <c r="B8" s="14" t="s">
        <v>24</v>
      </c>
      <c r="C8" s="52"/>
      <c r="D8" s="16">
        <f>D6-D7</f>
        <v>0</v>
      </c>
      <c r="E8" s="6"/>
      <c r="F8" s="6"/>
      <c r="G8" s="7"/>
      <c r="H8" s="15"/>
      <c r="J8" s="74"/>
      <c r="K8" s="14" t="s">
        <v>24</v>
      </c>
      <c r="L8" s="52"/>
      <c r="M8" s="16">
        <f>M6-M7</f>
        <v>0</v>
      </c>
      <c r="N8" s="6"/>
      <c r="O8" s="6"/>
      <c r="P8" s="7"/>
      <c r="Q8" s="15"/>
    </row>
    <row r="9" spans="1:17" ht="15.75" thickBot="1" x14ac:dyDescent="0.3">
      <c r="A9" s="75"/>
      <c r="B9" s="17"/>
      <c r="C9" s="18"/>
      <c r="D9" s="19"/>
      <c r="E9" s="18"/>
      <c r="F9" s="18"/>
      <c r="G9" s="20"/>
      <c r="H9" s="21"/>
      <c r="J9" s="75"/>
      <c r="K9" s="17"/>
      <c r="L9" s="18"/>
      <c r="M9" s="19"/>
      <c r="N9" s="18"/>
      <c r="O9" s="18"/>
      <c r="P9" s="20"/>
      <c r="Q9" s="21"/>
    </row>
    <row r="10" spans="1:17" ht="15.75" thickBot="1" x14ac:dyDescent="0.3">
      <c r="A10" s="22"/>
      <c r="B10" s="23"/>
      <c r="C10" s="24"/>
      <c r="D10" s="24"/>
      <c r="E10" s="24"/>
      <c r="F10" s="24"/>
      <c r="G10" s="25"/>
      <c r="H10" s="26"/>
      <c r="J10" s="22"/>
      <c r="K10" s="23"/>
      <c r="L10" s="24"/>
      <c r="M10" s="24"/>
      <c r="N10" s="24"/>
      <c r="O10" s="24"/>
      <c r="P10" s="25"/>
      <c r="Q10" s="26"/>
    </row>
    <row r="11" spans="1:17" x14ac:dyDescent="0.25">
      <c r="A11" s="73"/>
      <c r="B11" s="27"/>
      <c r="C11" s="28"/>
      <c r="D11" s="28"/>
      <c r="E11" s="28"/>
      <c r="F11" s="28"/>
      <c r="G11" s="29"/>
      <c r="H11" s="48"/>
      <c r="J11" s="73"/>
      <c r="K11" s="27"/>
      <c r="L11" s="28"/>
      <c r="M11" s="28"/>
      <c r="N11" s="28"/>
      <c r="O11" s="28"/>
      <c r="P11" s="29"/>
      <c r="Q11" s="48"/>
    </row>
    <row r="12" spans="1:17" x14ac:dyDescent="0.25">
      <c r="A12" s="74"/>
      <c r="B12" s="30" t="s">
        <v>5</v>
      </c>
      <c r="C12" s="6"/>
      <c r="D12" s="6">
        <v>1</v>
      </c>
      <c r="E12" s="13" t="s">
        <v>6</v>
      </c>
      <c r="F12" s="42">
        <f>IF(D6&lt;2001,24,38)</f>
        <v>24</v>
      </c>
      <c r="G12" s="31"/>
      <c r="H12" s="49">
        <f>F12</f>
        <v>24</v>
      </c>
      <c r="J12" s="74"/>
      <c r="K12" s="30" t="s">
        <v>5</v>
      </c>
      <c r="L12" s="6"/>
      <c r="M12" s="6">
        <v>1</v>
      </c>
      <c r="N12" s="13" t="s">
        <v>6</v>
      </c>
      <c r="O12" s="42">
        <f>IF(M6&lt;2001,24,38)</f>
        <v>24</v>
      </c>
      <c r="P12" s="31"/>
      <c r="Q12" s="49">
        <f>O12</f>
        <v>24</v>
      </c>
    </row>
    <row r="13" spans="1:17" x14ac:dyDescent="0.25">
      <c r="A13" s="74"/>
      <c r="B13" s="14" t="s">
        <v>20</v>
      </c>
      <c r="C13" s="6"/>
      <c r="D13" s="32">
        <f>$D$7</f>
        <v>556</v>
      </c>
      <c r="E13" s="13" t="s">
        <v>6</v>
      </c>
      <c r="F13" s="43">
        <v>0.15878999999999999</v>
      </c>
      <c r="G13" s="31"/>
      <c r="H13" s="49">
        <f>D13*F13</f>
        <v>88.287239999999997</v>
      </c>
      <c r="J13" s="74"/>
      <c r="K13" s="14" t="s">
        <v>20</v>
      </c>
      <c r="L13" s="6"/>
      <c r="M13" s="32">
        <f>$M$7</f>
        <v>556</v>
      </c>
      <c r="N13" s="13" t="s">
        <v>6</v>
      </c>
      <c r="O13" s="43">
        <f>F13</f>
        <v>0.15878999999999999</v>
      </c>
      <c r="P13" s="31"/>
      <c r="Q13" s="49">
        <f>M13*O13</f>
        <v>88.287239999999997</v>
      </c>
    </row>
    <row r="14" spans="1:17" x14ac:dyDescent="0.25">
      <c r="A14" s="74"/>
      <c r="B14" s="14" t="s">
        <v>21</v>
      </c>
      <c r="C14" s="6"/>
      <c r="D14" s="32">
        <f>$D$8</f>
        <v>0</v>
      </c>
      <c r="E14" s="13" t="s">
        <v>6</v>
      </c>
      <c r="F14" s="43">
        <v>0.12028</v>
      </c>
      <c r="G14" s="7"/>
      <c r="H14" s="49">
        <f>D14*F14</f>
        <v>0</v>
      </c>
      <c r="J14" s="74"/>
      <c r="K14" s="14" t="s">
        <v>21</v>
      </c>
      <c r="L14" s="6"/>
      <c r="M14" s="32">
        <f>$M$8</f>
        <v>0</v>
      </c>
      <c r="N14" s="13" t="s">
        <v>6</v>
      </c>
      <c r="O14" s="43">
        <f>F14</f>
        <v>0.12028</v>
      </c>
      <c r="P14" s="7"/>
      <c r="Q14" s="49">
        <f>M14*O14</f>
        <v>0</v>
      </c>
    </row>
    <row r="15" spans="1:17" x14ac:dyDescent="0.25">
      <c r="A15" s="74"/>
      <c r="B15" s="14"/>
      <c r="C15" s="5"/>
      <c r="D15" s="33"/>
      <c r="E15" s="13"/>
      <c r="F15" s="33"/>
      <c r="G15" s="34" t="s">
        <v>7</v>
      </c>
      <c r="H15" s="53">
        <f>SUM(H12:H14)</f>
        <v>112.28724</v>
      </c>
      <c r="J15" s="74"/>
      <c r="K15" s="14"/>
      <c r="L15" s="5"/>
      <c r="M15" s="33"/>
      <c r="N15" s="13"/>
      <c r="O15" s="33"/>
      <c r="P15" s="34" t="s">
        <v>7</v>
      </c>
      <c r="Q15" s="53">
        <f>SUM(Q12:Q14)</f>
        <v>112.28724</v>
      </c>
    </row>
    <row r="16" spans="1:17" x14ac:dyDescent="0.25">
      <c r="A16" s="74"/>
      <c r="B16" s="14"/>
      <c r="C16" s="5"/>
      <c r="D16" s="33"/>
      <c r="E16" s="13"/>
      <c r="F16" s="33"/>
      <c r="G16" s="34"/>
      <c r="H16" s="35"/>
      <c r="J16" s="74"/>
      <c r="K16" s="14"/>
      <c r="L16" s="5"/>
      <c r="M16" s="33"/>
      <c r="N16" s="13"/>
      <c r="O16" s="33"/>
      <c r="P16" s="34"/>
      <c r="Q16" s="35"/>
    </row>
    <row r="17" spans="1:18" x14ac:dyDescent="0.25">
      <c r="A17" s="74"/>
      <c r="B17" s="14" t="s">
        <v>8</v>
      </c>
      <c r="C17" s="6"/>
      <c r="D17" s="32">
        <f>$D$6</f>
        <v>556</v>
      </c>
      <c r="E17" s="13" t="s">
        <v>6</v>
      </c>
      <c r="F17" s="44">
        <v>1.3769999999999999E-2</v>
      </c>
      <c r="G17" s="7"/>
      <c r="H17" s="49">
        <f>D17*F17</f>
        <v>7.6561199999999996</v>
      </c>
      <c r="J17" s="74"/>
      <c r="K17" s="14" t="s">
        <v>8</v>
      </c>
      <c r="L17" s="6"/>
      <c r="M17" s="32">
        <f>$M$6</f>
        <v>556</v>
      </c>
      <c r="N17" s="13" t="s">
        <v>6</v>
      </c>
      <c r="O17" s="44">
        <f>F17</f>
        <v>1.3769999999999999E-2</v>
      </c>
      <c r="P17" s="7"/>
      <c r="Q17" s="49">
        <f>M17*O17</f>
        <v>7.6561199999999996</v>
      </c>
    </row>
    <row r="18" spans="1:18" x14ac:dyDescent="0.25">
      <c r="A18" s="74"/>
      <c r="B18" s="14" t="s">
        <v>9</v>
      </c>
      <c r="C18" s="6"/>
      <c r="D18" s="32">
        <f>$D$6</f>
        <v>556</v>
      </c>
      <c r="E18" s="13" t="s">
        <v>6</v>
      </c>
      <c r="F18" s="44">
        <v>-2.9E-4</v>
      </c>
      <c r="G18" s="7"/>
      <c r="H18" s="50">
        <f>D18*F18</f>
        <v>-0.16123999999999999</v>
      </c>
      <c r="J18" s="74"/>
      <c r="K18" s="14" t="s">
        <v>9</v>
      </c>
      <c r="L18" s="6"/>
      <c r="M18" s="32">
        <f>$M$6</f>
        <v>556</v>
      </c>
      <c r="N18" s="13" t="s">
        <v>6</v>
      </c>
      <c r="O18" s="44">
        <f>F18</f>
        <v>-2.9E-4</v>
      </c>
      <c r="P18" s="7"/>
      <c r="Q18" s="50">
        <f>M18*O18</f>
        <v>-0.16123999999999999</v>
      </c>
    </row>
    <row r="19" spans="1:18" x14ac:dyDescent="0.25">
      <c r="A19" s="74"/>
      <c r="B19" s="14" t="s">
        <v>10</v>
      </c>
      <c r="C19" s="6"/>
      <c r="D19" s="32">
        <v>1</v>
      </c>
      <c r="E19" s="13" t="s">
        <v>6</v>
      </c>
      <c r="F19" s="42">
        <v>0.4</v>
      </c>
      <c r="G19" s="7"/>
      <c r="H19" s="38">
        <f>F19*D19</f>
        <v>0.4</v>
      </c>
      <c r="J19" s="74"/>
      <c r="K19" s="14" t="s">
        <v>10</v>
      </c>
      <c r="L19" s="6"/>
      <c r="M19" s="32">
        <v>1</v>
      </c>
      <c r="N19" s="13" t="s">
        <v>6</v>
      </c>
      <c r="O19" s="44">
        <f t="shared" ref="O19:O24" si="0">F19</f>
        <v>0.4</v>
      </c>
      <c r="P19" s="7"/>
      <c r="Q19" s="38">
        <f>O19*M19</f>
        <v>0.4</v>
      </c>
    </row>
    <row r="20" spans="1:18" x14ac:dyDescent="0.25">
      <c r="A20" s="74"/>
      <c r="B20" s="14" t="s">
        <v>11</v>
      </c>
      <c r="C20" s="6"/>
      <c r="D20" s="32">
        <f>$D$6</f>
        <v>556</v>
      </c>
      <c r="E20" s="13" t="s">
        <v>6</v>
      </c>
      <c r="F20" s="45">
        <v>5.8699999999999996E-4</v>
      </c>
      <c r="G20" s="7"/>
      <c r="H20" s="38">
        <f>D20*F20</f>
        <v>0.326372</v>
      </c>
      <c r="J20" s="74"/>
      <c r="K20" s="14" t="s">
        <v>11</v>
      </c>
      <c r="L20" s="6"/>
      <c r="M20" s="32">
        <f>$M$6</f>
        <v>556</v>
      </c>
      <c r="N20" s="13" t="s">
        <v>6</v>
      </c>
      <c r="O20" s="44">
        <f t="shared" si="0"/>
        <v>5.8699999999999996E-4</v>
      </c>
      <c r="P20" s="7"/>
      <c r="Q20" s="38">
        <f>M20*O20</f>
        <v>0.326372</v>
      </c>
    </row>
    <row r="21" spans="1:18" x14ac:dyDescent="0.25">
      <c r="A21" s="74"/>
      <c r="B21" s="14" t="s">
        <v>12</v>
      </c>
      <c r="C21" s="6"/>
      <c r="D21" s="32">
        <f>$D$6</f>
        <v>556</v>
      </c>
      <c r="E21" s="13" t="s">
        <v>6</v>
      </c>
      <c r="F21" s="45">
        <v>2.2000000000000001E-4</v>
      </c>
      <c r="G21" s="7"/>
      <c r="H21" s="38">
        <f>D21*F21</f>
        <v>0.12232</v>
      </c>
      <c r="J21" s="74"/>
      <c r="K21" s="14" t="s">
        <v>12</v>
      </c>
      <c r="L21" s="6"/>
      <c r="M21" s="32">
        <f>$M$6</f>
        <v>556</v>
      </c>
      <c r="N21" s="13" t="s">
        <v>6</v>
      </c>
      <c r="O21" s="44">
        <f t="shared" si="0"/>
        <v>2.2000000000000001E-4</v>
      </c>
      <c r="P21" s="7"/>
      <c r="Q21" s="38">
        <f>M21*O21</f>
        <v>0.12232</v>
      </c>
    </row>
    <row r="22" spans="1:18" x14ac:dyDescent="0.25">
      <c r="A22" s="74"/>
      <c r="B22" s="14" t="s">
        <v>13</v>
      </c>
      <c r="C22" s="6"/>
      <c r="D22" s="32">
        <f>$D$6</f>
        <v>556</v>
      </c>
      <c r="E22" s="13" t="s">
        <v>6</v>
      </c>
      <c r="F22" s="45">
        <v>-8.3000000000000001E-4</v>
      </c>
      <c r="G22" s="7"/>
      <c r="H22" s="49">
        <f>D22*F22</f>
        <v>-0.46148</v>
      </c>
      <c r="J22" s="74"/>
      <c r="K22" s="14" t="s">
        <v>13</v>
      </c>
      <c r="L22" s="6"/>
      <c r="M22" s="32">
        <f>$M$6</f>
        <v>556</v>
      </c>
      <c r="N22" s="13" t="s">
        <v>6</v>
      </c>
      <c r="O22" s="44">
        <f t="shared" si="0"/>
        <v>-8.3000000000000001E-4</v>
      </c>
      <c r="P22" s="7"/>
      <c r="Q22" s="49">
        <f>M22*O22</f>
        <v>-0.46148</v>
      </c>
    </row>
    <row r="23" spans="1:18" x14ac:dyDescent="0.25">
      <c r="A23" s="74"/>
      <c r="B23" s="14" t="s">
        <v>25</v>
      </c>
      <c r="C23" s="6"/>
      <c r="D23" s="32">
        <f>$D$6</f>
        <v>556</v>
      </c>
      <c r="E23" s="13" t="s">
        <v>6</v>
      </c>
      <c r="F23" s="45">
        <v>-8.0000000000000004E-4</v>
      </c>
      <c r="G23" s="7"/>
      <c r="H23" s="49">
        <f>D23*F23</f>
        <v>-0.44480000000000003</v>
      </c>
      <c r="J23" s="74"/>
      <c r="K23" s="14" t="s">
        <v>25</v>
      </c>
      <c r="L23" s="6"/>
      <c r="M23" s="32">
        <f>$M$6</f>
        <v>556</v>
      </c>
      <c r="N23" s="13" t="s">
        <v>6</v>
      </c>
      <c r="O23" s="44">
        <f t="shared" si="0"/>
        <v>-8.0000000000000004E-4</v>
      </c>
      <c r="P23" s="7"/>
      <c r="Q23" s="49">
        <f>M23*O23</f>
        <v>-0.44480000000000003</v>
      </c>
    </row>
    <row r="24" spans="1:18" x14ac:dyDescent="0.25">
      <c r="A24" s="74"/>
      <c r="B24" s="14" t="s">
        <v>26</v>
      </c>
      <c r="C24" s="6"/>
      <c r="D24" s="32">
        <f>$D$6</f>
        <v>556</v>
      </c>
      <c r="E24" s="13"/>
      <c r="F24" s="45">
        <v>4.7600000000000003E-3</v>
      </c>
      <c r="G24" s="7"/>
      <c r="H24" s="38">
        <f>D24*F24</f>
        <v>2.64656</v>
      </c>
      <c r="J24" s="74"/>
      <c r="K24" s="14" t="s">
        <v>26</v>
      </c>
      <c r="L24" s="6"/>
      <c r="M24" s="32">
        <f>$M$6</f>
        <v>556</v>
      </c>
      <c r="N24" s="13"/>
      <c r="O24" s="44">
        <f t="shared" si="0"/>
        <v>4.7600000000000003E-3</v>
      </c>
      <c r="P24" s="7"/>
      <c r="Q24" s="38">
        <f>M24*O24</f>
        <v>2.64656</v>
      </c>
    </row>
    <row r="25" spans="1:18" x14ac:dyDescent="0.25">
      <c r="A25" s="74"/>
      <c r="B25" s="14"/>
      <c r="C25" s="6"/>
      <c r="D25" s="32"/>
      <c r="E25" s="13"/>
      <c r="F25" s="36"/>
      <c r="G25" s="34" t="s">
        <v>14</v>
      </c>
      <c r="H25" s="53">
        <f>(SUM(H17:H24))</f>
        <v>10.083852</v>
      </c>
      <c r="J25" s="74"/>
      <c r="K25" s="14"/>
      <c r="L25" s="6"/>
      <c r="M25" s="32"/>
      <c r="N25" s="13"/>
      <c r="O25" s="36"/>
      <c r="P25" s="34" t="s">
        <v>14</v>
      </c>
      <c r="Q25" s="53">
        <f>(SUM(Q17:Q24))</f>
        <v>10.083852</v>
      </c>
    </row>
    <row r="26" spans="1:18" x14ac:dyDescent="0.25">
      <c r="A26" s="74"/>
      <c r="B26" s="14"/>
      <c r="C26" s="6"/>
      <c r="D26" s="32"/>
      <c r="E26" s="13"/>
      <c r="F26" s="36"/>
      <c r="G26" s="7"/>
      <c r="H26" s="38"/>
      <c r="J26" s="74"/>
      <c r="K26" s="14"/>
      <c r="L26" s="6"/>
      <c r="M26" s="32"/>
      <c r="N26" s="13"/>
      <c r="O26" s="36"/>
      <c r="P26" s="7"/>
      <c r="Q26" s="38"/>
    </row>
    <row r="27" spans="1:18" x14ac:dyDescent="0.25">
      <c r="A27" s="74"/>
      <c r="B27" s="14"/>
      <c r="C27" s="5"/>
      <c r="D27" s="6"/>
      <c r="E27" s="13"/>
      <c r="F27" s="46"/>
      <c r="G27" s="34" t="s">
        <v>15</v>
      </c>
      <c r="H27" s="37">
        <f>ROUND(H15+H25,2)</f>
        <v>122.37</v>
      </c>
      <c r="J27" s="74"/>
      <c r="K27" s="14"/>
      <c r="L27" s="5"/>
      <c r="M27" s="6"/>
      <c r="N27" s="13"/>
      <c r="O27" s="46"/>
      <c r="P27" s="34" t="s">
        <v>15</v>
      </c>
      <c r="Q27" s="37">
        <f>ROUND(Q15+Q25,2)</f>
        <v>122.37</v>
      </c>
    </row>
    <row r="28" spans="1:18" x14ac:dyDescent="0.25">
      <c r="A28" s="74"/>
      <c r="B28" s="14"/>
      <c r="C28" s="5"/>
      <c r="D28" s="6"/>
      <c r="E28" s="13"/>
      <c r="F28" s="46"/>
      <c r="G28" s="34"/>
      <c r="H28" s="37"/>
      <c r="J28" s="74"/>
      <c r="K28" s="14"/>
      <c r="L28" s="5"/>
      <c r="M28" s="6"/>
      <c r="N28" s="13"/>
      <c r="O28" s="46"/>
      <c r="P28" s="34"/>
      <c r="Q28" s="37"/>
    </row>
    <row r="29" spans="1:18" x14ac:dyDescent="0.25">
      <c r="A29" s="74"/>
      <c r="B29" s="14" t="s">
        <v>16</v>
      </c>
      <c r="C29" s="39"/>
      <c r="D29" s="40">
        <f>$H$27</f>
        <v>122.37</v>
      </c>
      <c r="E29" s="13" t="s">
        <v>6</v>
      </c>
      <c r="F29" s="47">
        <v>8.2000000000000001E-5</v>
      </c>
      <c r="G29" s="7"/>
      <c r="H29" s="38">
        <f>D29*F29</f>
        <v>1.0034340000000001E-2</v>
      </c>
      <c r="J29" s="74"/>
      <c r="K29" s="14" t="s">
        <v>16</v>
      </c>
      <c r="L29" s="39"/>
      <c r="M29" s="40">
        <f>$Q$27</f>
        <v>122.37</v>
      </c>
      <c r="N29" s="13" t="s">
        <v>6</v>
      </c>
      <c r="O29" s="47">
        <v>8.2000000000000001E-5</v>
      </c>
      <c r="P29" s="7"/>
      <c r="Q29" s="38">
        <f>M29*O29</f>
        <v>1.0034340000000001E-2</v>
      </c>
    </row>
    <row r="30" spans="1:18" x14ac:dyDescent="0.25">
      <c r="A30" s="74"/>
      <c r="B30" s="14" t="s">
        <v>17</v>
      </c>
      <c r="C30" s="6"/>
      <c r="D30" s="40">
        <f>$H$27</f>
        <v>122.37</v>
      </c>
      <c r="E30" s="13" t="s">
        <v>6</v>
      </c>
      <c r="F30" s="47">
        <v>3.3688999999999997E-2</v>
      </c>
      <c r="G30" s="7"/>
      <c r="H30" s="38">
        <f>ROUND(+D30*F30,3)</f>
        <v>4.1230000000000002</v>
      </c>
      <c r="J30" s="74"/>
      <c r="K30" s="14" t="s">
        <v>17</v>
      </c>
      <c r="L30" s="6"/>
      <c r="M30" s="40">
        <f>$Q$27</f>
        <v>122.37</v>
      </c>
      <c r="N30" s="13" t="s">
        <v>6</v>
      </c>
      <c r="O30" s="47">
        <v>3.3688999999999997E-2</v>
      </c>
      <c r="P30" s="7"/>
      <c r="Q30" s="38">
        <f>ROUND(+M30*O30,3)</f>
        <v>4.1230000000000002</v>
      </c>
    </row>
    <row r="31" spans="1:18" x14ac:dyDescent="0.25">
      <c r="A31" s="74"/>
      <c r="B31" s="14" t="s">
        <v>19</v>
      </c>
      <c r="C31" s="6"/>
      <c r="D31" s="40">
        <f>$H$27</f>
        <v>122.37</v>
      </c>
      <c r="E31" s="13" t="s">
        <v>6</v>
      </c>
      <c r="F31" s="47">
        <v>5.7929000000000001E-2</v>
      </c>
      <c r="G31" s="7"/>
      <c r="H31" s="38">
        <f>ROUND(+D31*F31,3)</f>
        <v>7.0890000000000004</v>
      </c>
      <c r="J31" s="74"/>
      <c r="K31" s="14" t="s">
        <v>19</v>
      </c>
      <c r="L31" s="6"/>
      <c r="M31" s="55">
        <f>$Q$27+$Q$29</f>
        <v>122.38003434000001</v>
      </c>
      <c r="N31" s="13" t="s">
        <v>6</v>
      </c>
      <c r="O31" s="47">
        <v>5.7929000000000001E-2</v>
      </c>
      <c r="P31" s="7"/>
      <c r="Q31" s="38">
        <f>ROUND(+M31*O31,3)</f>
        <v>7.0890000000000004</v>
      </c>
    </row>
    <row r="32" spans="1:18" ht="15.75" thickBot="1" x14ac:dyDescent="0.3">
      <c r="A32" s="74"/>
      <c r="B32" s="14"/>
      <c r="C32" s="6"/>
      <c r="D32" s="6"/>
      <c r="E32" s="6"/>
      <c r="F32" s="6"/>
      <c r="G32" s="34" t="s">
        <v>18</v>
      </c>
      <c r="H32" s="51">
        <f>ROUND(SUM(H27:H31),2)</f>
        <v>133.59</v>
      </c>
      <c r="J32" s="74"/>
      <c r="K32" s="14"/>
      <c r="L32" s="6"/>
      <c r="M32" s="6"/>
      <c r="N32" s="6"/>
      <c r="O32" s="6"/>
      <c r="P32" s="34" t="s">
        <v>18</v>
      </c>
      <c r="Q32" s="56">
        <f>ROUND(SUM(Q27:Q31),2)</f>
        <v>133.59</v>
      </c>
      <c r="R32" s="76"/>
    </row>
    <row r="33" spans="1:17" ht="16.5" thickTop="1" thickBot="1" x14ac:dyDescent="0.3">
      <c r="A33" s="75"/>
      <c r="B33" s="14"/>
      <c r="C33" s="6"/>
      <c r="D33" s="6"/>
      <c r="E33" s="6"/>
      <c r="F33" s="6"/>
      <c r="G33" s="34"/>
      <c r="H33" s="41"/>
      <c r="J33" s="75"/>
      <c r="K33" s="14"/>
      <c r="L33" s="6"/>
      <c r="M33" s="6"/>
      <c r="N33" s="6"/>
      <c r="O33" s="6"/>
      <c r="P33" s="34"/>
      <c r="Q33" s="41"/>
    </row>
    <row r="34" spans="1:17" ht="15.75" thickBot="1" x14ac:dyDescent="0.3">
      <c r="A34" s="22"/>
      <c r="B34" s="23"/>
      <c r="C34" s="24"/>
      <c r="D34" s="24"/>
      <c r="E34" s="24"/>
      <c r="F34" s="24"/>
      <c r="G34" s="25"/>
      <c r="H34" s="26"/>
      <c r="J34" s="22"/>
      <c r="K34" s="23"/>
      <c r="L34" s="24"/>
      <c r="M34" s="24"/>
      <c r="N34" s="24"/>
      <c r="O34" s="24"/>
      <c r="P34" s="25"/>
      <c r="Q34" s="26"/>
    </row>
    <row r="35" spans="1:17" x14ac:dyDescent="0.25">
      <c r="A35" s="5"/>
      <c r="B35" s="6"/>
      <c r="C35" s="6"/>
      <c r="D35" s="6"/>
      <c r="E35" s="6"/>
      <c r="F35" s="6"/>
      <c r="G35" s="7"/>
      <c r="H35" s="6"/>
    </row>
  </sheetData>
  <mergeCells count="4">
    <mergeCell ref="A4:A9"/>
    <mergeCell ref="A11:A33"/>
    <mergeCell ref="J4:J9"/>
    <mergeCell ref="J11:J3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C4AE04-FCA0-479E-A0FF-8D1D6913F4DB}">
  <dimension ref="A1:R41"/>
  <sheetViews>
    <sheetView workbookViewId="0">
      <selection activeCell="D22" sqref="D22"/>
    </sheetView>
  </sheetViews>
  <sheetFormatPr defaultRowHeight="15" x14ac:dyDescent="0.25"/>
  <cols>
    <col min="1" max="1" width="4.42578125" customWidth="1"/>
    <col min="2" max="2" width="21.7109375" bestFit="1" customWidth="1"/>
    <col min="3" max="3" width="2.140625" customWidth="1"/>
    <col min="4" max="4" width="9.85546875" customWidth="1"/>
    <col min="5" max="5" width="5.140625" customWidth="1"/>
    <col min="6" max="6" width="10.42578125" bestFit="1" customWidth="1"/>
    <col min="8" max="8" width="11" customWidth="1"/>
    <col min="9" max="9" width="22.85546875" customWidth="1"/>
    <col min="10" max="10" width="4.42578125" customWidth="1"/>
    <col min="11" max="11" width="21.7109375" bestFit="1" customWidth="1"/>
    <col min="12" max="12" width="2.28515625" customWidth="1"/>
    <col min="13" max="13" width="12" customWidth="1"/>
    <col min="14" max="14" width="5.140625" customWidth="1"/>
    <col min="15" max="15" width="10.42578125" bestFit="1" customWidth="1"/>
    <col min="17" max="17" width="10.5703125" customWidth="1"/>
  </cols>
  <sheetData>
    <row r="1" spans="1:17" ht="15.75" x14ac:dyDescent="0.25">
      <c r="A1" s="1" t="s">
        <v>38</v>
      </c>
      <c r="B1" s="1"/>
      <c r="C1" s="1"/>
      <c r="D1" s="1"/>
      <c r="E1" s="1"/>
      <c r="F1" s="1"/>
      <c r="G1" s="2"/>
      <c r="H1" s="1"/>
      <c r="J1" s="1"/>
      <c r="K1" s="1"/>
      <c r="L1" s="1"/>
      <c r="M1" s="1"/>
      <c r="N1" s="1"/>
      <c r="O1" s="1"/>
      <c r="P1" s="2"/>
      <c r="Q1" s="1"/>
    </row>
    <row r="2" spans="1:17" x14ac:dyDescent="0.25">
      <c r="A2" s="3"/>
      <c r="B2" s="3"/>
      <c r="C2" s="3"/>
      <c r="D2" s="3"/>
      <c r="E2" s="3"/>
      <c r="F2" s="3"/>
      <c r="G2" s="4"/>
      <c r="H2" s="3"/>
      <c r="J2" s="3"/>
      <c r="K2" s="3"/>
      <c r="L2" s="3"/>
      <c r="M2" s="3"/>
      <c r="N2" s="3"/>
      <c r="O2" s="3"/>
      <c r="P2" s="4"/>
      <c r="Q2" s="3"/>
    </row>
    <row r="3" spans="1:17" ht="15.75" thickBot="1" x14ac:dyDescent="0.3">
      <c r="A3" s="5"/>
      <c r="B3" s="6" t="s">
        <v>1</v>
      </c>
      <c r="C3" s="6"/>
      <c r="D3" s="6"/>
      <c r="E3" s="6"/>
      <c r="F3" s="6"/>
      <c r="G3" s="7"/>
      <c r="H3" s="6"/>
      <c r="J3" s="5"/>
      <c r="K3" s="6" t="s">
        <v>1</v>
      </c>
      <c r="L3" s="6"/>
      <c r="M3" s="6"/>
      <c r="N3" s="6"/>
      <c r="O3" s="6"/>
      <c r="P3" s="7"/>
      <c r="Q3" s="6"/>
    </row>
    <row r="4" spans="1:17" x14ac:dyDescent="0.25">
      <c r="A4" s="73" t="s">
        <v>2</v>
      </c>
      <c r="B4" s="8" t="s">
        <v>3</v>
      </c>
      <c r="C4" s="9"/>
      <c r="D4" s="10" t="s">
        <v>4</v>
      </c>
      <c r="E4" s="54">
        <v>46174</v>
      </c>
      <c r="F4" s="11"/>
      <c r="G4" s="10"/>
      <c r="H4" s="12"/>
      <c r="J4" s="73" t="s">
        <v>2</v>
      </c>
      <c r="K4" s="8" t="s">
        <v>3</v>
      </c>
      <c r="L4" s="9"/>
      <c r="M4" s="10" t="s">
        <v>4</v>
      </c>
      <c r="N4" s="54">
        <v>46174</v>
      </c>
      <c r="O4" s="11"/>
      <c r="P4" s="10"/>
      <c r="Q4" s="12"/>
    </row>
    <row r="5" spans="1:17" x14ac:dyDescent="0.25">
      <c r="A5" s="74"/>
      <c r="B5" s="14"/>
      <c r="C5" s="6"/>
      <c r="D5" s="6"/>
      <c r="E5" s="6"/>
      <c r="F5" s="6"/>
      <c r="G5" s="7"/>
      <c r="H5" s="15"/>
      <c r="J5" s="74"/>
      <c r="K5" s="14"/>
      <c r="L5" s="6"/>
      <c r="M5" s="6"/>
      <c r="N5" s="6"/>
      <c r="O5" s="6"/>
      <c r="P5" s="7"/>
      <c r="Q5" s="15"/>
    </row>
    <row r="6" spans="1:17" x14ac:dyDescent="0.25">
      <c r="A6" s="74"/>
      <c r="B6" s="14" t="s">
        <v>22</v>
      </c>
      <c r="C6" s="52"/>
      <c r="D6" s="16">
        <v>53600</v>
      </c>
      <c r="E6" s="6"/>
      <c r="F6" s="6"/>
      <c r="G6" s="7"/>
      <c r="H6" s="15"/>
      <c r="J6" s="74"/>
      <c r="K6" s="14" t="s">
        <v>22</v>
      </c>
      <c r="L6" s="52"/>
      <c r="M6" s="16">
        <f>D6</f>
        <v>53600</v>
      </c>
      <c r="N6" s="6"/>
      <c r="O6" s="6"/>
      <c r="P6" s="7"/>
      <c r="Q6" s="15"/>
    </row>
    <row r="7" spans="1:17" x14ac:dyDescent="0.25">
      <c r="A7" s="74"/>
      <c r="B7" s="14" t="s">
        <v>27</v>
      </c>
      <c r="C7" s="52"/>
      <c r="D7" s="16">
        <v>283</v>
      </c>
      <c r="E7" s="6"/>
      <c r="F7" s="6"/>
      <c r="G7" s="7"/>
      <c r="H7" s="15"/>
      <c r="J7" s="74"/>
      <c r="K7" s="14" t="s">
        <v>27</v>
      </c>
      <c r="L7" s="52"/>
      <c r="M7" s="16">
        <f>D7</f>
        <v>283</v>
      </c>
      <c r="N7" s="6"/>
      <c r="O7" s="6"/>
      <c r="P7" s="7"/>
      <c r="Q7" s="15"/>
    </row>
    <row r="8" spans="1:17" x14ac:dyDescent="0.25">
      <c r="A8" s="74"/>
      <c r="B8" s="14" t="s">
        <v>28</v>
      </c>
      <c r="C8" s="52"/>
      <c r="D8" s="16">
        <v>160</v>
      </c>
      <c r="E8" s="6"/>
      <c r="F8" s="6"/>
      <c r="G8" s="7"/>
      <c r="H8" s="15"/>
      <c r="J8" s="74"/>
      <c r="K8" s="14" t="s">
        <v>28</v>
      </c>
      <c r="L8" s="52"/>
      <c r="M8" s="16">
        <f>D8</f>
        <v>160</v>
      </c>
      <c r="N8" s="6"/>
      <c r="O8" s="6"/>
      <c r="P8" s="7"/>
      <c r="Q8" s="15"/>
    </row>
    <row r="9" spans="1:17" ht="15.75" thickBot="1" x14ac:dyDescent="0.3">
      <c r="A9" s="75"/>
      <c r="B9" s="17"/>
      <c r="C9" s="18"/>
      <c r="D9" s="19"/>
      <c r="E9" s="18"/>
      <c r="F9" s="18"/>
      <c r="G9" s="20"/>
      <c r="H9" s="21"/>
      <c r="J9" s="75"/>
      <c r="K9" s="17"/>
      <c r="L9" s="18"/>
      <c r="M9" s="19"/>
      <c r="N9" s="18"/>
      <c r="O9" s="18"/>
      <c r="P9" s="20"/>
      <c r="Q9" s="21"/>
    </row>
    <row r="10" spans="1:17" ht="15.75" thickBot="1" x14ac:dyDescent="0.3">
      <c r="A10" s="22"/>
      <c r="B10" s="23"/>
      <c r="C10" s="24"/>
      <c r="D10" s="24"/>
      <c r="E10" s="24"/>
      <c r="F10" s="24"/>
      <c r="G10" s="25"/>
      <c r="H10" s="26"/>
      <c r="J10" s="22"/>
      <c r="K10" s="23"/>
      <c r="L10" s="24"/>
      <c r="M10" s="24"/>
      <c r="N10" s="24"/>
      <c r="O10" s="24"/>
      <c r="P10" s="25"/>
      <c r="Q10" s="26"/>
    </row>
    <row r="11" spans="1:17" x14ac:dyDescent="0.25">
      <c r="A11" s="73"/>
      <c r="B11" s="27"/>
      <c r="C11" s="28"/>
      <c r="D11" s="28"/>
      <c r="E11" s="28"/>
      <c r="F11" s="28"/>
      <c r="G11" s="29"/>
      <c r="H11" s="48"/>
      <c r="J11" s="73"/>
      <c r="K11" s="27"/>
      <c r="L11" s="28"/>
      <c r="M11" s="28"/>
      <c r="N11" s="28"/>
      <c r="O11" s="28"/>
      <c r="P11" s="29"/>
      <c r="Q11" s="48"/>
    </row>
    <row r="12" spans="1:17" x14ac:dyDescent="0.25">
      <c r="A12" s="74"/>
      <c r="B12" s="30" t="s">
        <v>5</v>
      </c>
      <c r="C12" s="6"/>
      <c r="D12" s="6">
        <v>1</v>
      </c>
      <c r="E12" s="13" t="s">
        <v>6</v>
      </c>
      <c r="F12" s="42">
        <v>104</v>
      </c>
      <c r="G12" s="31"/>
      <c r="H12" s="49">
        <f>F12</f>
        <v>104</v>
      </c>
      <c r="J12" s="74"/>
      <c r="K12" s="30" t="s">
        <v>5</v>
      </c>
      <c r="L12" s="6"/>
      <c r="M12" s="6">
        <v>1</v>
      </c>
      <c r="N12" s="13" t="s">
        <v>6</v>
      </c>
      <c r="O12" s="42">
        <f>F12</f>
        <v>104</v>
      </c>
      <c r="P12" s="31"/>
      <c r="Q12" s="49">
        <f>O12</f>
        <v>104</v>
      </c>
    </row>
    <row r="13" spans="1:17" x14ac:dyDescent="0.25">
      <c r="A13" s="74"/>
      <c r="B13" s="14" t="s">
        <v>29</v>
      </c>
      <c r="C13" s="6"/>
      <c r="D13" s="32">
        <f>D7</f>
        <v>283</v>
      </c>
      <c r="E13" s="13" t="s">
        <v>6</v>
      </c>
      <c r="F13" s="77">
        <v>15.3</v>
      </c>
      <c r="G13" s="31"/>
      <c r="H13" s="49">
        <f>D13*F13</f>
        <v>4329.9000000000005</v>
      </c>
      <c r="J13" s="74"/>
      <c r="K13" s="14" t="s">
        <v>29</v>
      </c>
      <c r="L13" s="6"/>
      <c r="M13" s="32">
        <f>M7</f>
        <v>283</v>
      </c>
      <c r="N13" s="13" t="s">
        <v>6</v>
      </c>
      <c r="O13" s="77">
        <f>F13</f>
        <v>15.3</v>
      </c>
      <c r="P13" s="31"/>
      <c r="Q13" s="49">
        <f>M13*O13</f>
        <v>4329.9000000000005</v>
      </c>
    </row>
    <row r="14" spans="1:17" x14ac:dyDescent="0.25">
      <c r="A14" s="74"/>
      <c r="B14" s="14" t="s">
        <v>30</v>
      </c>
      <c r="C14" s="6"/>
      <c r="D14" s="32">
        <f>D6</f>
        <v>53600</v>
      </c>
      <c r="E14" s="13" t="s">
        <v>6</v>
      </c>
      <c r="F14" s="43">
        <v>9.5909999999999995E-2</v>
      </c>
      <c r="G14" s="7"/>
      <c r="H14" s="49">
        <f>D14*F14</f>
        <v>5140.7759999999998</v>
      </c>
      <c r="J14" s="74"/>
      <c r="K14" s="14" t="s">
        <v>30</v>
      </c>
      <c r="L14" s="6"/>
      <c r="M14" s="32">
        <f>M6</f>
        <v>53600</v>
      </c>
      <c r="N14" s="13" t="s">
        <v>6</v>
      </c>
      <c r="O14" s="43">
        <f>F14</f>
        <v>9.5909999999999995E-2</v>
      </c>
      <c r="P14" s="7"/>
      <c r="Q14" s="49">
        <f>M14*O14</f>
        <v>5140.7759999999998</v>
      </c>
    </row>
    <row r="15" spans="1:17" x14ac:dyDescent="0.25">
      <c r="A15" s="74"/>
      <c r="B15" s="14" t="s">
        <v>31</v>
      </c>
      <c r="C15" s="6"/>
      <c r="D15" s="32">
        <f>ROUND(IF((D7/(COS(ATAN(D8/D6))))&gt;1.15*D7, (D7/(COS(ATAN(D8/D6))))-1.15*D7, 0),0)</f>
        <v>0</v>
      </c>
      <c r="E15" s="13" t="s">
        <v>6</v>
      </c>
      <c r="F15" s="43">
        <v>3.3</v>
      </c>
      <c r="G15" s="7"/>
      <c r="H15" s="49">
        <f>D15*F15</f>
        <v>0</v>
      </c>
      <c r="J15" s="74"/>
      <c r="K15" s="14" t="s">
        <v>31</v>
      </c>
      <c r="L15" s="6"/>
      <c r="M15" s="32">
        <f>ROUND(IF((M7/(COS(ATAN(M8/M6))))&gt;1.15*M7, (M7/(COS(ATAN(M8/M6))))-1.15*M7, 0),0)</f>
        <v>0</v>
      </c>
      <c r="N15" s="13" t="s">
        <v>6</v>
      </c>
      <c r="O15" s="43">
        <f>F15</f>
        <v>3.3</v>
      </c>
      <c r="P15" s="7"/>
      <c r="Q15" s="49">
        <f>M15*O15</f>
        <v>0</v>
      </c>
    </row>
    <row r="16" spans="1:17" x14ac:dyDescent="0.25">
      <c r="A16" s="74"/>
      <c r="B16" s="14"/>
      <c r="C16" s="5"/>
      <c r="D16" s="33"/>
      <c r="E16" s="13"/>
      <c r="F16" s="33"/>
      <c r="G16" s="34" t="s">
        <v>7</v>
      </c>
      <c r="H16" s="53">
        <f>SUM(H12:H15)</f>
        <v>9574.6759999999995</v>
      </c>
      <c r="J16" s="74"/>
      <c r="K16" s="14"/>
      <c r="L16" s="5"/>
      <c r="M16" s="33"/>
      <c r="N16" s="13"/>
      <c r="O16" s="33"/>
      <c r="P16" s="34" t="s">
        <v>7</v>
      </c>
      <c r="Q16" s="53">
        <f>SUM(Q12:Q15)</f>
        <v>9574.6759999999995</v>
      </c>
    </row>
    <row r="17" spans="1:17" x14ac:dyDescent="0.25">
      <c r="A17" s="74"/>
      <c r="B17" s="14"/>
      <c r="C17" s="5"/>
      <c r="D17" s="33"/>
      <c r="E17" s="13"/>
      <c r="F17" s="33"/>
      <c r="G17" s="34"/>
      <c r="H17" s="35"/>
      <c r="J17" s="74"/>
      <c r="K17" s="14"/>
      <c r="L17" s="5"/>
      <c r="M17" s="33"/>
      <c r="N17" s="13"/>
      <c r="O17" s="33"/>
      <c r="P17" s="34"/>
      <c r="Q17" s="35"/>
    </row>
    <row r="18" spans="1:17" x14ac:dyDescent="0.25">
      <c r="A18" s="74"/>
      <c r="B18" s="14" t="s">
        <v>8</v>
      </c>
      <c r="C18" s="6"/>
      <c r="D18" s="32">
        <f>$D$6</f>
        <v>53600</v>
      </c>
      <c r="E18" s="13" t="s">
        <v>6</v>
      </c>
      <c r="F18" s="44">
        <v>1.3769999999999999E-2</v>
      </c>
      <c r="G18" s="7"/>
      <c r="H18" s="49">
        <f>D18*F18</f>
        <v>738.072</v>
      </c>
      <c r="J18" s="74"/>
      <c r="K18" s="14" t="s">
        <v>8</v>
      </c>
      <c r="L18" s="6"/>
      <c r="M18" s="32">
        <f>$M$6</f>
        <v>53600</v>
      </c>
      <c r="N18" s="13" t="s">
        <v>6</v>
      </c>
      <c r="O18" s="44">
        <f>F18</f>
        <v>1.3769999999999999E-2</v>
      </c>
      <c r="P18" s="7"/>
      <c r="Q18" s="49">
        <f>M18*O18</f>
        <v>738.072</v>
      </c>
    </row>
    <row r="19" spans="1:17" x14ac:dyDescent="0.25">
      <c r="A19" s="74"/>
      <c r="B19" s="14" t="s">
        <v>9</v>
      </c>
      <c r="C19" s="6"/>
      <c r="D19" s="32">
        <f>$D$6</f>
        <v>53600</v>
      </c>
      <c r="E19" s="13" t="s">
        <v>6</v>
      </c>
      <c r="F19" s="44">
        <v>-2.9E-4</v>
      </c>
      <c r="G19" s="7"/>
      <c r="H19" s="50">
        <f>D19*F19</f>
        <v>-15.544</v>
      </c>
      <c r="J19" s="74"/>
      <c r="K19" s="14" t="s">
        <v>9</v>
      </c>
      <c r="L19" s="6"/>
      <c r="M19" s="32">
        <f>$M$6</f>
        <v>53600</v>
      </c>
      <c r="N19" s="13" t="s">
        <v>6</v>
      </c>
      <c r="O19" s="44">
        <f>F19</f>
        <v>-2.9E-4</v>
      </c>
      <c r="P19" s="7"/>
      <c r="Q19" s="50">
        <f>M19*O19</f>
        <v>-15.544</v>
      </c>
    </row>
    <row r="20" spans="1:17" x14ac:dyDescent="0.25">
      <c r="A20" s="74"/>
      <c r="B20" s="14" t="s">
        <v>32</v>
      </c>
      <c r="C20" s="6"/>
      <c r="D20" s="32">
        <v>1</v>
      </c>
      <c r="E20" s="13" t="s">
        <v>6</v>
      </c>
      <c r="F20" s="42">
        <v>1</v>
      </c>
      <c r="G20" s="7"/>
      <c r="H20" s="38">
        <f>F20*D20</f>
        <v>1</v>
      </c>
      <c r="J20" s="74"/>
      <c r="K20" s="14" t="s">
        <v>10</v>
      </c>
      <c r="L20" s="6"/>
      <c r="M20" s="32">
        <v>1</v>
      </c>
      <c r="N20" s="13" t="s">
        <v>6</v>
      </c>
      <c r="O20" s="44">
        <f t="shared" ref="O20:O25" si="0">F20</f>
        <v>1</v>
      </c>
      <c r="P20" s="7"/>
      <c r="Q20" s="38">
        <f>O20*M20</f>
        <v>1</v>
      </c>
    </row>
    <row r="21" spans="1:17" x14ac:dyDescent="0.25">
      <c r="A21" s="74"/>
      <c r="B21" s="14" t="s">
        <v>12</v>
      </c>
      <c r="C21" s="6"/>
      <c r="D21" s="32">
        <f>$D$6</f>
        <v>53600</v>
      </c>
      <c r="E21" s="13" t="s">
        <v>6</v>
      </c>
      <c r="F21" s="45">
        <v>6.9999999999999994E-5</v>
      </c>
      <c r="G21" s="7"/>
      <c r="H21" s="38">
        <f>D21*F21</f>
        <v>3.7519999999999998</v>
      </c>
      <c r="J21" s="74"/>
      <c r="K21" s="14" t="s">
        <v>12</v>
      </c>
      <c r="L21" s="6"/>
      <c r="M21" s="32">
        <f>$M$6</f>
        <v>53600</v>
      </c>
      <c r="N21" s="13" t="s">
        <v>6</v>
      </c>
      <c r="O21" s="44">
        <f t="shared" si="0"/>
        <v>6.9999999999999994E-5</v>
      </c>
      <c r="P21" s="7"/>
      <c r="Q21" s="38">
        <f>M21*O21</f>
        <v>3.7519999999999998</v>
      </c>
    </row>
    <row r="22" spans="1:17" x14ac:dyDescent="0.25">
      <c r="A22" s="74"/>
      <c r="B22" s="14" t="s">
        <v>12</v>
      </c>
      <c r="C22" s="6"/>
      <c r="D22" s="32">
        <f>$D$7</f>
        <v>283</v>
      </c>
      <c r="E22" s="13" t="s">
        <v>6</v>
      </c>
      <c r="F22" s="45">
        <v>0.03</v>
      </c>
      <c r="G22" s="7"/>
      <c r="H22" s="38">
        <f>D22*F22</f>
        <v>8.49</v>
      </c>
      <c r="J22" s="74"/>
      <c r="K22" s="14" t="s">
        <v>12</v>
      </c>
      <c r="L22" s="6"/>
      <c r="M22" s="32">
        <f>$M$7</f>
        <v>283</v>
      </c>
      <c r="N22" s="13" t="s">
        <v>6</v>
      </c>
      <c r="O22" s="44">
        <f t="shared" si="0"/>
        <v>0.03</v>
      </c>
      <c r="P22" s="7"/>
      <c r="Q22" s="38">
        <f>M22*O22</f>
        <v>8.49</v>
      </c>
    </row>
    <row r="23" spans="1:17" x14ac:dyDescent="0.25">
      <c r="A23" s="74"/>
      <c r="B23" s="14" t="s">
        <v>13</v>
      </c>
      <c r="C23" s="6"/>
      <c r="D23" s="32">
        <f>$D$6</f>
        <v>53600</v>
      </c>
      <c r="E23" s="13" t="s">
        <v>6</v>
      </c>
      <c r="F23" s="45">
        <v>-5.8E-4</v>
      </c>
      <c r="G23" s="7"/>
      <c r="H23" s="49">
        <f>D23*F23</f>
        <v>-31.088000000000001</v>
      </c>
      <c r="J23" s="74"/>
      <c r="K23" s="14" t="s">
        <v>13</v>
      </c>
      <c r="L23" s="6"/>
      <c r="M23" s="32">
        <f>$M$6</f>
        <v>53600</v>
      </c>
      <c r="N23" s="13" t="s">
        <v>6</v>
      </c>
      <c r="O23" s="44">
        <f t="shared" si="0"/>
        <v>-5.8E-4</v>
      </c>
      <c r="P23" s="7"/>
      <c r="Q23" s="49">
        <f>M23*O23</f>
        <v>-31.088000000000001</v>
      </c>
    </row>
    <row r="24" spans="1:17" x14ac:dyDescent="0.25">
      <c r="A24" s="74"/>
      <c r="B24" s="14" t="s">
        <v>25</v>
      </c>
      <c r="C24" s="6"/>
      <c r="D24" s="32">
        <f>$D$7</f>
        <v>283</v>
      </c>
      <c r="E24" s="13" t="s">
        <v>6</v>
      </c>
      <c r="F24" s="45">
        <v>-0.16</v>
      </c>
      <c r="G24" s="7"/>
      <c r="H24" s="49">
        <f>D24*F24</f>
        <v>-45.28</v>
      </c>
      <c r="J24" s="74"/>
      <c r="K24" s="14" t="s">
        <v>25</v>
      </c>
      <c r="L24" s="6"/>
      <c r="M24" s="32">
        <f>$M$7</f>
        <v>283</v>
      </c>
      <c r="N24" s="13" t="s">
        <v>6</v>
      </c>
      <c r="O24" s="44">
        <f t="shared" si="0"/>
        <v>-0.16</v>
      </c>
      <c r="P24" s="7"/>
      <c r="Q24" s="49">
        <f>M24*O24</f>
        <v>-45.28</v>
      </c>
    </row>
    <row r="25" spans="1:17" x14ac:dyDescent="0.25">
      <c r="A25" s="74"/>
      <c r="B25" s="14" t="s">
        <v>26</v>
      </c>
      <c r="C25" s="6"/>
      <c r="D25" s="32">
        <f>$D$7</f>
        <v>283</v>
      </c>
      <c r="E25" s="13"/>
      <c r="F25" s="45">
        <v>1.06</v>
      </c>
      <c r="G25" s="7"/>
      <c r="H25" s="38">
        <f>D25*F25</f>
        <v>299.98</v>
      </c>
      <c r="J25" s="74"/>
      <c r="K25" s="14" t="s">
        <v>26</v>
      </c>
      <c r="L25" s="6"/>
      <c r="M25" s="32">
        <f>$M$7</f>
        <v>283</v>
      </c>
      <c r="N25" s="13"/>
      <c r="O25" s="44">
        <f t="shared" si="0"/>
        <v>1.06</v>
      </c>
      <c r="P25" s="7"/>
      <c r="Q25" s="38">
        <f>M25*O25</f>
        <v>299.98</v>
      </c>
    </row>
    <row r="26" spans="1:17" x14ac:dyDescent="0.25">
      <c r="A26" s="74"/>
      <c r="B26" s="14"/>
      <c r="C26" s="6"/>
      <c r="D26" s="32"/>
      <c r="E26" s="13"/>
      <c r="F26" s="36"/>
      <c r="G26" s="34" t="s">
        <v>14</v>
      </c>
      <c r="H26" s="53">
        <f>(SUM(H18:H25))</f>
        <v>959.38200000000006</v>
      </c>
      <c r="J26" s="74"/>
      <c r="K26" s="14"/>
      <c r="L26" s="6"/>
      <c r="M26" s="32"/>
      <c r="N26" s="13"/>
      <c r="O26" s="36"/>
      <c r="P26" s="34" t="s">
        <v>14</v>
      </c>
      <c r="Q26" s="53">
        <f>(SUM(Q18:Q25))</f>
        <v>959.38200000000006</v>
      </c>
    </row>
    <row r="27" spans="1:17" x14ac:dyDescent="0.25">
      <c r="A27" s="74"/>
      <c r="B27" s="14"/>
      <c r="C27" s="6"/>
      <c r="D27" s="32"/>
      <c r="E27" s="13"/>
      <c r="F27" s="36"/>
      <c r="G27" s="7"/>
      <c r="H27" s="38"/>
      <c r="J27" s="74"/>
      <c r="K27" s="14"/>
      <c r="L27" s="6"/>
      <c r="M27" s="32"/>
      <c r="N27" s="13"/>
      <c r="O27" s="36"/>
      <c r="P27" s="7"/>
      <c r="Q27" s="38"/>
    </row>
    <row r="28" spans="1:17" x14ac:dyDescent="0.25">
      <c r="A28" s="74"/>
      <c r="B28" s="14"/>
      <c r="C28" s="5"/>
      <c r="D28" s="6"/>
      <c r="E28" s="13"/>
      <c r="F28" s="46"/>
      <c r="G28" s="34" t="s">
        <v>15</v>
      </c>
      <c r="H28" s="37">
        <f>ROUND(H16+H26,2)</f>
        <v>10534.06</v>
      </c>
      <c r="J28" s="74"/>
      <c r="K28" s="14"/>
      <c r="L28" s="5"/>
      <c r="M28" s="6"/>
      <c r="N28" s="13"/>
      <c r="O28" s="46"/>
      <c r="P28" s="34" t="s">
        <v>15</v>
      </c>
      <c r="Q28" s="37">
        <f>ROUND(Q16+Q26,2)</f>
        <v>10534.06</v>
      </c>
    </row>
    <row r="29" spans="1:17" x14ac:dyDescent="0.25">
      <c r="A29" s="74"/>
      <c r="B29" s="14"/>
      <c r="C29" s="5"/>
      <c r="D29" s="6"/>
      <c r="E29" s="13"/>
      <c r="F29" s="46"/>
      <c r="G29" s="34"/>
      <c r="H29" s="37"/>
      <c r="J29" s="74"/>
      <c r="K29" s="14"/>
      <c r="L29" s="5"/>
      <c r="M29" s="6"/>
      <c r="N29" s="13"/>
      <c r="O29" s="46"/>
      <c r="P29" s="34"/>
      <c r="Q29" s="37"/>
    </row>
    <row r="30" spans="1:17" x14ac:dyDescent="0.25">
      <c r="A30" s="74"/>
      <c r="B30" s="14" t="s">
        <v>16</v>
      </c>
      <c r="C30" s="39"/>
      <c r="D30" s="40">
        <f>$H$40</f>
        <v>7984.3079999999991</v>
      </c>
      <c r="E30" s="13" t="s">
        <v>6</v>
      </c>
      <c r="F30" s="47">
        <v>1.35E-4</v>
      </c>
      <c r="G30" s="7"/>
      <c r="H30" s="38">
        <f>D30*F30</f>
        <v>1.0778815799999999</v>
      </c>
      <c r="J30" s="74"/>
      <c r="K30" s="14" t="s">
        <v>16</v>
      </c>
      <c r="L30" s="39"/>
      <c r="M30" s="40">
        <f>$Q$40</f>
        <v>7984.3079999999991</v>
      </c>
      <c r="N30" s="13" t="s">
        <v>6</v>
      </c>
      <c r="O30" s="47">
        <f t="shared" ref="O30:O32" si="1">F30</f>
        <v>1.35E-4</v>
      </c>
      <c r="P30" s="7"/>
      <c r="Q30" s="38">
        <f>M30*O30</f>
        <v>1.0778815799999999</v>
      </c>
    </row>
    <row r="31" spans="1:17" x14ac:dyDescent="0.25">
      <c r="A31" s="74"/>
      <c r="B31" s="14" t="s">
        <v>17</v>
      </c>
      <c r="C31" s="6"/>
      <c r="D31" s="40">
        <f>$H$40</f>
        <v>7984.3079999999991</v>
      </c>
      <c r="E31" s="13" t="s">
        <v>6</v>
      </c>
      <c r="F31" s="47">
        <v>5.7903999999999997E-2</v>
      </c>
      <c r="G31" s="7"/>
      <c r="H31" s="38">
        <f>ROUND(+D31*F31,3)</f>
        <v>462.32299999999998</v>
      </c>
      <c r="J31" s="74"/>
      <c r="K31" s="14" t="s">
        <v>17</v>
      </c>
      <c r="L31" s="6"/>
      <c r="M31" s="40">
        <f>$Q$40</f>
        <v>7984.3079999999991</v>
      </c>
      <c r="N31" s="13" t="s">
        <v>6</v>
      </c>
      <c r="O31" s="47">
        <f t="shared" si="1"/>
        <v>5.7903999999999997E-2</v>
      </c>
      <c r="P31" s="7"/>
      <c r="Q31" s="38">
        <f>ROUND(+M31*O31,3)</f>
        <v>462.32299999999998</v>
      </c>
    </row>
    <row r="32" spans="1:17" x14ac:dyDescent="0.25">
      <c r="A32" s="74"/>
      <c r="B32" s="14" t="s">
        <v>19</v>
      </c>
      <c r="C32" s="6"/>
      <c r="D32" s="40">
        <f>$H$40</f>
        <v>7984.3079999999991</v>
      </c>
      <c r="E32" s="13" t="s">
        <v>6</v>
      </c>
      <c r="F32" s="47">
        <v>0.12859499999999999</v>
      </c>
      <c r="G32" s="7"/>
      <c r="H32" s="38">
        <f>ROUND(+D32*F32,3)</f>
        <v>1026.742</v>
      </c>
      <c r="J32" s="74"/>
      <c r="K32" s="14" t="s">
        <v>19</v>
      </c>
      <c r="L32" s="6"/>
      <c r="M32" s="55">
        <f>$Q$41</f>
        <v>7985.3858815799995</v>
      </c>
      <c r="N32" s="13" t="s">
        <v>6</v>
      </c>
      <c r="O32" s="47">
        <f t="shared" si="1"/>
        <v>0.12859499999999999</v>
      </c>
      <c r="P32" s="7"/>
      <c r="Q32" s="38">
        <f>ROUND(+M32*O32,3)</f>
        <v>1026.8810000000001</v>
      </c>
    </row>
    <row r="33" spans="1:18" ht="15.75" thickBot="1" x14ac:dyDescent="0.3">
      <c r="A33" s="74"/>
      <c r="B33" s="14"/>
      <c r="C33" s="6"/>
      <c r="D33" s="6"/>
      <c r="E33" s="6"/>
      <c r="F33" s="6"/>
      <c r="G33" s="34" t="s">
        <v>18</v>
      </c>
      <c r="H33" s="51">
        <f>ROUND(SUM(H28:H32),2)</f>
        <v>12024.2</v>
      </c>
      <c r="J33" s="74"/>
      <c r="K33" s="14"/>
      <c r="L33" s="6"/>
      <c r="M33" s="6"/>
      <c r="N33" s="6"/>
      <c r="O33" s="6"/>
      <c r="P33" s="34" t="s">
        <v>18</v>
      </c>
      <c r="Q33" s="56">
        <f>ROUND(SUM(Q28:Q32),2)</f>
        <v>12024.34</v>
      </c>
      <c r="R33" s="78"/>
    </row>
    <row r="34" spans="1:18" ht="16.5" thickTop="1" thickBot="1" x14ac:dyDescent="0.3">
      <c r="A34" s="75"/>
      <c r="B34" s="14"/>
      <c r="C34" s="6"/>
      <c r="D34" s="6"/>
      <c r="E34" s="6"/>
      <c r="F34" s="6"/>
      <c r="G34" s="34"/>
      <c r="H34" s="41"/>
      <c r="J34" s="75"/>
      <c r="K34" s="14"/>
      <c r="L34" s="6"/>
      <c r="M34" s="6"/>
      <c r="N34" s="6"/>
      <c r="O34" s="6"/>
      <c r="P34" s="34"/>
      <c r="Q34" s="41"/>
    </row>
    <row r="35" spans="1:18" ht="15.75" thickBot="1" x14ac:dyDescent="0.3">
      <c r="A35" s="22"/>
      <c r="B35" s="23"/>
      <c r="C35" s="24"/>
      <c r="D35" s="24"/>
      <c r="E35" s="24"/>
      <c r="F35" s="24"/>
      <c r="G35" s="25"/>
      <c r="H35" s="26"/>
      <c r="J35" s="22"/>
      <c r="K35" s="23"/>
      <c r="L35" s="24"/>
      <c r="M35" s="24"/>
      <c r="N35" s="24"/>
      <c r="O35" s="24"/>
      <c r="P35" s="25"/>
      <c r="Q35" s="26"/>
    </row>
    <row r="36" spans="1:18" ht="15.75" thickBot="1" x14ac:dyDescent="0.3">
      <c r="A36" s="5"/>
      <c r="B36" s="6"/>
      <c r="C36" s="6"/>
      <c r="D36" s="6"/>
      <c r="E36" s="6"/>
      <c r="F36" s="6"/>
      <c r="G36" s="7"/>
      <c r="H36" s="6"/>
    </row>
    <row r="37" spans="1:18" x14ac:dyDescent="0.25">
      <c r="A37" s="5"/>
      <c r="B37" s="27"/>
      <c r="C37" s="28"/>
      <c r="D37" s="28"/>
      <c r="E37" s="28"/>
      <c r="F37" s="28"/>
      <c r="G37" s="57"/>
      <c r="H37" s="58">
        <f>H28</f>
        <v>10534.06</v>
      </c>
      <c r="K37" s="27"/>
      <c r="L37" s="28"/>
      <c r="M37" s="28"/>
      <c r="N37" s="28"/>
      <c r="O37" s="28"/>
      <c r="P37" s="57"/>
      <c r="Q37" s="58">
        <f>Q28</f>
        <v>10534.06</v>
      </c>
    </row>
    <row r="38" spans="1:18" x14ac:dyDescent="0.25">
      <c r="B38" s="30" t="s">
        <v>33</v>
      </c>
      <c r="C38" s="6"/>
      <c r="D38" s="32">
        <f>$D$6</f>
        <v>53600</v>
      </c>
      <c r="E38" s="13"/>
      <c r="F38" s="43">
        <v>3.3799999999999997E-2</v>
      </c>
      <c r="G38" s="31"/>
      <c r="H38" s="49">
        <f>D38*F38</f>
        <v>1811.6799999999998</v>
      </c>
      <c r="K38" s="30" t="s">
        <v>33</v>
      </c>
      <c r="L38" s="6"/>
      <c r="M38" s="32">
        <f>$D$6</f>
        <v>53600</v>
      </c>
      <c r="N38" s="13"/>
      <c r="O38" s="43">
        <v>3.3799999999999997E-2</v>
      </c>
      <c r="P38" s="31"/>
      <c r="Q38" s="49">
        <f>M38*O38</f>
        <v>1811.6799999999998</v>
      </c>
    </row>
    <row r="39" spans="1:18" x14ac:dyDescent="0.25">
      <c r="B39" s="30" t="s">
        <v>34</v>
      </c>
      <c r="C39" s="6"/>
      <c r="D39" s="32">
        <f>$D$6</f>
        <v>53600</v>
      </c>
      <c r="E39" s="13"/>
      <c r="F39" s="43">
        <f>F18</f>
        <v>1.3769999999999999E-2</v>
      </c>
      <c r="G39" s="31"/>
      <c r="H39" s="49">
        <f>D39*F39</f>
        <v>738.072</v>
      </c>
      <c r="K39" s="30" t="s">
        <v>34</v>
      </c>
      <c r="L39" s="6"/>
      <c r="M39" s="32">
        <f>$D$6</f>
        <v>53600</v>
      </c>
      <c r="N39" s="13"/>
      <c r="O39" s="43">
        <f>O18</f>
        <v>1.3769999999999999E-2</v>
      </c>
      <c r="P39" s="31"/>
      <c r="Q39" s="49">
        <f>M39*O39</f>
        <v>738.072</v>
      </c>
    </row>
    <row r="40" spans="1:18" ht="15.75" thickBot="1" x14ac:dyDescent="0.3">
      <c r="B40" s="59" t="s">
        <v>35</v>
      </c>
      <c r="C40" s="18"/>
      <c r="D40" s="60"/>
      <c r="E40" s="61"/>
      <c r="F40" s="62"/>
      <c r="G40" s="63"/>
      <c r="H40" s="64">
        <f>H37-H38-H39</f>
        <v>7984.3079999999991</v>
      </c>
      <c r="K40" s="30" t="s">
        <v>36</v>
      </c>
      <c r="L40" s="6"/>
      <c r="M40" s="72"/>
      <c r="N40" s="13"/>
      <c r="O40" s="43"/>
      <c r="P40" s="31"/>
      <c r="Q40" s="49">
        <f>Q37-Q38-Q39</f>
        <v>7984.3079999999991</v>
      </c>
    </row>
    <row r="41" spans="1:18" ht="15.75" thickBot="1" x14ac:dyDescent="0.3">
      <c r="K41" s="65" t="s">
        <v>37</v>
      </c>
      <c r="L41" s="66"/>
      <c r="M41" s="67"/>
      <c r="N41" s="68"/>
      <c r="O41" s="69"/>
      <c r="P41" s="70"/>
      <c r="Q41" s="71">
        <f>Q40+Q30</f>
        <v>7985.3858815799995</v>
      </c>
    </row>
  </sheetData>
  <mergeCells count="4">
    <mergeCell ref="A4:A9"/>
    <mergeCell ref="J4:J9"/>
    <mergeCell ref="A11:A34"/>
    <mergeCell ref="J11:J34"/>
  </mergeCells>
  <pageMargins left="0.7" right="0.7" top="0.75" bottom="0.75" header="0.3" footer="0.3"/>
  <pageSetup orientation="portrait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993CC3-CF54-4D74-8274-EA7E38D98F00}">
  <dimension ref="A1:R46"/>
  <sheetViews>
    <sheetView workbookViewId="0">
      <selection activeCell="K20" sqref="K20"/>
    </sheetView>
  </sheetViews>
  <sheetFormatPr defaultRowHeight="15" x14ac:dyDescent="0.25"/>
  <cols>
    <col min="1" max="1" width="4.42578125" customWidth="1"/>
    <col min="2" max="2" width="21.7109375" bestFit="1" customWidth="1"/>
    <col min="3" max="3" width="2.140625" customWidth="1"/>
    <col min="4" max="4" width="9.85546875" customWidth="1"/>
    <col min="5" max="5" width="5.140625" customWidth="1"/>
    <col min="6" max="6" width="10.42578125" bestFit="1" customWidth="1"/>
    <col min="8" max="8" width="11" customWidth="1"/>
    <col min="9" max="9" width="22.85546875" customWidth="1"/>
    <col min="10" max="10" width="4.42578125" customWidth="1"/>
    <col min="11" max="11" width="21.7109375" bestFit="1" customWidth="1"/>
    <col min="12" max="12" width="2.28515625" customWidth="1"/>
    <col min="13" max="13" width="12" customWidth="1"/>
    <col min="14" max="14" width="5.140625" customWidth="1"/>
    <col min="15" max="15" width="10.42578125" bestFit="1" customWidth="1"/>
    <col min="17" max="17" width="10.5703125" customWidth="1"/>
  </cols>
  <sheetData>
    <row r="1" spans="1:17" ht="15.75" x14ac:dyDescent="0.25">
      <c r="A1" s="1" t="s">
        <v>39</v>
      </c>
      <c r="B1" s="1"/>
      <c r="C1" s="1"/>
      <c r="D1" s="1"/>
      <c r="E1" s="1"/>
      <c r="F1" s="1"/>
      <c r="G1" s="2"/>
      <c r="H1" s="1"/>
      <c r="J1" s="1"/>
      <c r="K1" s="1"/>
      <c r="L1" s="1"/>
      <c r="M1" s="1"/>
      <c r="N1" s="1"/>
      <c r="O1" s="1"/>
      <c r="P1" s="2"/>
      <c r="Q1" s="1"/>
    </row>
    <row r="2" spans="1:17" x14ac:dyDescent="0.25">
      <c r="A2" s="3"/>
      <c r="B2" s="3"/>
      <c r="C2" s="3"/>
      <c r="D2" s="3"/>
      <c r="E2" s="3"/>
      <c r="F2" s="3"/>
      <c r="G2" s="4"/>
      <c r="H2" s="3"/>
      <c r="J2" s="3"/>
      <c r="K2" s="3"/>
      <c r="L2" s="3"/>
      <c r="M2" s="3"/>
      <c r="N2" s="3"/>
      <c r="O2" s="3"/>
      <c r="P2" s="4"/>
      <c r="Q2" s="3"/>
    </row>
    <row r="3" spans="1:17" ht="15.75" thickBot="1" x14ac:dyDescent="0.3">
      <c r="A3" s="5"/>
      <c r="B3" s="6" t="s">
        <v>1</v>
      </c>
      <c r="C3" s="6"/>
      <c r="D3" s="6"/>
      <c r="E3" s="6"/>
      <c r="F3" s="6"/>
      <c r="G3" s="7"/>
      <c r="H3" s="6"/>
      <c r="J3" s="5"/>
      <c r="K3" s="6" t="s">
        <v>1</v>
      </c>
      <c r="L3" s="6"/>
      <c r="M3" s="6"/>
      <c r="N3" s="6"/>
      <c r="O3" s="6"/>
      <c r="P3" s="7"/>
      <c r="Q3" s="6"/>
    </row>
    <row r="4" spans="1:17" x14ac:dyDescent="0.25">
      <c r="A4" s="73" t="s">
        <v>2</v>
      </c>
      <c r="B4" s="8" t="s">
        <v>3</v>
      </c>
      <c r="C4" s="9"/>
      <c r="D4" s="10" t="s">
        <v>4</v>
      </c>
      <c r="E4" s="54">
        <v>46174</v>
      </c>
      <c r="F4" s="11"/>
      <c r="G4" s="10"/>
      <c r="H4" s="12"/>
      <c r="J4" s="73" t="s">
        <v>2</v>
      </c>
      <c r="K4" s="8" t="s">
        <v>3</v>
      </c>
      <c r="L4" s="9"/>
      <c r="M4" s="10" t="s">
        <v>4</v>
      </c>
      <c r="N4" s="54">
        <v>46174</v>
      </c>
      <c r="O4" s="11"/>
      <c r="P4" s="10"/>
      <c r="Q4" s="12"/>
    </row>
    <row r="5" spans="1:17" x14ac:dyDescent="0.25">
      <c r="A5" s="74"/>
      <c r="B5" s="14"/>
      <c r="C5" s="6"/>
      <c r="D5" s="6"/>
      <c r="E5" s="6"/>
      <c r="F5" s="6"/>
      <c r="G5" s="7"/>
      <c r="H5" s="15"/>
      <c r="J5" s="74"/>
      <c r="K5" s="14"/>
      <c r="L5" s="6"/>
      <c r="M5" s="6"/>
      <c r="N5" s="6"/>
      <c r="O5" s="6"/>
      <c r="P5" s="7"/>
      <c r="Q5" s="15"/>
    </row>
    <row r="6" spans="1:17" x14ac:dyDescent="0.25">
      <c r="A6" s="74"/>
      <c r="B6" s="14" t="s">
        <v>22</v>
      </c>
      <c r="C6" s="52"/>
      <c r="D6" s="16">
        <v>380160</v>
      </c>
      <c r="E6" s="6"/>
      <c r="F6" s="6"/>
      <c r="G6" s="7"/>
      <c r="H6" s="15"/>
      <c r="J6" s="74"/>
      <c r="K6" s="14" t="s">
        <v>22</v>
      </c>
      <c r="L6" s="52"/>
      <c r="M6" s="16">
        <v>380160</v>
      </c>
      <c r="N6" s="6"/>
      <c r="O6" s="6"/>
      <c r="P6" s="7"/>
      <c r="Q6" s="15"/>
    </row>
    <row r="7" spans="1:17" x14ac:dyDescent="0.25">
      <c r="A7" s="74"/>
      <c r="B7" s="14" t="s">
        <v>40</v>
      </c>
      <c r="C7" s="52"/>
      <c r="D7" s="16">
        <v>580</v>
      </c>
      <c r="E7" s="6"/>
      <c r="F7" s="6"/>
      <c r="G7" s="7"/>
      <c r="H7" s="15"/>
      <c r="J7" s="74"/>
      <c r="K7" s="14" t="s">
        <v>40</v>
      </c>
      <c r="L7" s="52"/>
      <c r="M7" s="16">
        <v>580</v>
      </c>
      <c r="N7" s="6"/>
      <c r="O7" s="6"/>
      <c r="P7" s="7"/>
      <c r="Q7" s="15"/>
    </row>
    <row r="8" spans="1:17" x14ac:dyDescent="0.25">
      <c r="A8" s="74"/>
      <c r="B8" s="14" t="s">
        <v>41</v>
      </c>
      <c r="C8" s="52"/>
      <c r="D8" s="16">
        <v>603</v>
      </c>
      <c r="E8" s="6"/>
      <c r="F8" s="6"/>
      <c r="G8" s="7"/>
      <c r="H8" s="15"/>
      <c r="J8" s="74"/>
      <c r="K8" s="14" t="s">
        <v>41</v>
      </c>
      <c r="L8" s="52"/>
      <c r="M8" s="16">
        <v>603</v>
      </c>
      <c r="N8" s="6"/>
      <c r="O8" s="6"/>
      <c r="P8" s="7"/>
      <c r="Q8" s="15"/>
    </row>
    <row r="9" spans="1:17" x14ac:dyDescent="0.25">
      <c r="A9" s="74"/>
      <c r="B9" s="14" t="s">
        <v>42</v>
      </c>
      <c r="C9" s="52"/>
      <c r="D9" s="16">
        <v>0</v>
      </c>
      <c r="E9" s="6"/>
      <c r="F9" s="6"/>
      <c r="G9" s="7"/>
      <c r="H9" s="15"/>
      <c r="J9" s="74"/>
      <c r="K9" s="14" t="s">
        <v>42</v>
      </c>
      <c r="L9" s="52"/>
      <c r="M9" s="16">
        <v>0</v>
      </c>
      <c r="N9" s="6"/>
      <c r="O9" s="6"/>
      <c r="P9" s="7"/>
      <c r="Q9" s="15"/>
    </row>
    <row r="10" spans="1:17" x14ac:dyDescent="0.25">
      <c r="A10" s="74"/>
      <c r="B10" s="14" t="s">
        <v>44</v>
      </c>
      <c r="C10" s="52"/>
      <c r="D10" s="16">
        <v>1043</v>
      </c>
      <c r="E10" s="6" t="s">
        <v>46</v>
      </c>
      <c r="F10" s="79">
        <f>D10*0.6</f>
        <v>625.79999999999995</v>
      </c>
      <c r="G10" s="7"/>
      <c r="H10" s="15"/>
      <c r="J10" s="74"/>
      <c r="K10" s="14" t="s">
        <v>44</v>
      </c>
      <c r="L10" s="52"/>
      <c r="M10" s="16">
        <v>1043</v>
      </c>
      <c r="N10" s="6" t="s">
        <v>46</v>
      </c>
      <c r="O10" s="79">
        <f>M10*0.6</f>
        <v>625.79999999999995</v>
      </c>
      <c r="P10" s="7"/>
      <c r="Q10" s="15"/>
    </row>
    <row r="11" spans="1:17" x14ac:dyDescent="0.25">
      <c r="A11" s="74"/>
      <c r="B11" s="14" t="s">
        <v>45</v>
      </c>
      <c r="C11" s="52"/>
      <c r="D11" s="16">
        <v>1000</v>
      </c>
      <c r="E11" s="6" t="s">
        <v>46</v>
      </c>
      <c r="F11" s="6">
        <f>D11*0.6</f>
        <v>600</v>
      </c>
      <c r="G11" s="7"/>
      <c r="H11" s="15"/>
      <c r="J11" s="74"/>
      <c r="K11" s="14" t="s">
        <v>45</v>
      </c>
      <c r="L11" s="52"/>
      <c r="M11" s="16">
        <v>1000</v>
      </c>
      <c r="N11" s="6" t="s">
        <v>46</v>
      </c>
      <c r="O11" s="6">
        <f>M11*0.6</f>
        <v>600</v>
      </c>
      <c r="P11" s="7"/>
      <c r="Q11" s="15"/>
    </row>
    <row r="12" spans="1:17" ht="15.75" thickBot="1" x14ac:dyDescent="0.3">
      <c r="A12" s="75"/>
      <c r="B12" s="17"/>
      <c r="C12" s="18"/>
      <c r="D12" s="19"/>
      <c r="E12" s="18"/>
      <c r="F12" s="18"/>
      <c r="G12" s="20"/>
      <c r="H12" s="21"/>
      <c r="J12" s="75"/>
      <c r="K12" s="17"/>
      <c r="L12" s="18"/>
      <c r="M12" s="19"/>
      <c r="N12" s="18"/>
      <c r="O12" s="18"/>
      <c r="P12" s="20"/>
      <c r="Q12" s="21"/>
    </row>
    <row r="13" spans="1:17" ht="15.75" thickBot="1" x14ac:dyDescent="0.3">
      <c r="A13" s="22"/>
      <c r="B13" s="23"/>
      <c r="C13" s="24"/>
      <c r="D13" s="24"/>
      <c r="E13" s="24"/>
      <c r="F13" s="24"/>
      <c r="G13" s="25"/>
      <c r="H13" s="26"/>
      <c r="J13" s="22"/>
      <c r="K13" s="23"/>
      <c r="L13" s="24"/>
      <c r="M13" s="24"/>
      <c r="N13" s="24"/>
      <c r="O13" s="24"/>
      <c r="P13" s="25"/>
      <c r="Q13" s="26"/>
    </row>
    <row r="14" spans="1:17" x14ac:dyDescent="0.25">
      <c r="A14" s="73"/>
      <c r="B14" s="27"/>
      <c r="C14" s="28"/>
      <c r="D14" s="28"/>
      <c r="E14" s="28"/>
      <c r="F14" s="28"/>
      <c r="G14" s="29"/>
      <c r="H14" s="48"/>
      <c r="J14" s="73"/>
      <c r="K14" s="27"/>
      <c r="L14" s="28"/>
      <c r="M14" s="28"/>
      <c r="N14" s="28"/>
      <c r="O14" s="28"/>
      <c r="P14" s="29"/>
      <c r="Q14" s="48"/>
    </row>
    <row r="15" spans="1:17" x14ac:dyDescent="0.25">
      <c r="A15" s="74"/>
      <c r="B15" s="30" t="s">
        <v>5</v>
      </c>
      <c r="C15" s="6"/>
      <c r="D15" s="6">
        <v>1</v>
      </c>
      <c r="E15" s="13" t="s">
        <v>6</v>
      </c>
      <c r="F15" s="42">
        <v>276</v>
      </c>
      <c r="G15" s="31"/>
      <c r="H15" s="49">
        <f>F15</f>
        <v>276</v>
      </c>
      <c r="J15" s="74"/>
      <c r="K15" s="30" t="s">
        <v>5</v>
      </c>
      <c r="L15" s="6"/>
      <c r="M15" s="6">
        <v>1</v>
      </c>
      <c r="N15" s="13" t="s">
        <v>6</v>
      </c>
      <c r="O15" s="42">
        <f>F15</f>
        <v>276</v>
      </c>
      <c r="P15" s="31"/>
      <c r="Q15" s="49">
        <f>O15</f>
        <v>276</v>
      </c>
    </row>
    <row r="16" spans="1:17" x14ac:dyDescent="0.25">
      <c r="A16" s="74"/>
      <c r="B16" s="14" t="s">
        <v>29</v>
      </c>
      <c r="C16" s="6"/>
      <c r="D16" s="32">
        <f>D7</f>
        <v>580</v>
      </c>
      <c r="E16" s="13" t="s">
        <v>6</v>
      </c>
      <c r="F16" s="77">
        <v>32.31</v>
      </c>
      <c r="G16" s="31"/>
      <c r="H16" s="49">
        <f>D16*F16</f>
        <v>18739.800000000003</v>
      </c>
      <c r="J16" s="74"/>
      <c r="K16" s="14" t="s">
        <v>29</v>
      </c>
      <c r="L16" s="6"/>
      <c r="M16" s="32">
        <f>M7</f>
        <v>580</v>
      </c>
      <c r="N16" s="13" t="s">
        <v>6</v>
      </c>
      <c r="O16" s="77">
        <f>F16</f>
        <v>32.31</v>
      </c>
      <c r="P16" s="31"/>
      <c r="Q16" s="49">
        <f>M16*O16</f>
        <v>18739.800000000003</v>
      </c>
    </row>
    <row r="17" spans="1:17" x14ac:dyDescent="0.25">
      <c r="A17" s="74"/>
      <c r="B17" s="14" t="s">
        <v>43</v>
      </c>
      <c r="C17" s="6"/>
      <c r="D17" s="32">
        <f>D8</f>
        <v>603</v>
      </c>
      <c r="E17" s="13" t="s">
        <v>6</v>
      </c>
      <c r="F17" s="77">
        <v>2</v>
      </c>
      <c r="G17" s="31"/>
      <c r="H17" s="49">
        <f>D17*F17</f>
        <v>1206</v>
      </c>
      <c r="J17" s="74"/>
      <c r="K17" s="14" t="s">
        <v>43</v>
      </c>
      <c r="L17" s="6"/>
      <c r="M17" s="32">
        <f>M8</f>
        <v>603</v>
      </c>
      <c r="N17" s="13"/>
      <c r="O17" s="77">
        <f>F17</f>
        <v>2</v>
      </c>
      <c r="P17" s="31"/>
      <c r="Q17" s="49">
        <f>M17*O17</f>
        <v>1206</v>
      </c>
    </row>
    <row r="18" spans="1:17" x14ac:dyDescent="0.25">
      <c r="A18" s="74"/>
      <c r="B18" s="14" t="s">
        <v>30</v>
      </c>
      <c r="C18" s="6"/>
      <c r="D18" s="32">
        <f>D6</f>
        <v>380160</v>
      </c>
      <c r="E18" s="13" t="s">
        <v>6</v>
      </c>
      <c r="F18" s="43">
        <v>3.5749999999999997E-2</v>
      </c>
      <c r="G18" s="7"/>
      <c r="H18" s="49">
        <f>D18*F18</f>
        <v>13590.72</v>
      </c>
      <c r="J18" s="74"/>
      <c r="K18" s="14" t="s">
        <v>30</v>
      </c>
      <c r="L18" s="6"/>
      <c r="M18" s="32">
        <f>M6</f>
        <v>380160</v>
      </c>
      <c r="N18" s="13" t="s">
        <v>6</v>
      </c>
      <c r="O18" s="43">
        <f>F18</f>
        <v>3.5749999999999997E-2</v>
      </c>
      <c r="P18" s="7"/>
      <c r="Q18" s="49">
        <f>M18*O18</f>
        <v>13590.72</v>
      </c>
    </row>
    <row r="19" spans="1:17" x14ac:dyDescent="0.25">
      <c r="A19" s="74"/>
      <c r="B19" s="14" t="s">
        <v>31</v>
      </c>
      <c r="C19" s="6"/>
      <c r="D19" s="80">
        <f>IF($D$9&gt;($D$7/2),$D$9-($D$7/2),0)</f>
        <v>0</v>
      </c>
      <c r="E19" s="13" t="s">
        <v>6</v>
      </c>
      <c r="F19" s="43">
        <v>0.69</v>
      </c>
      <c r="G19" s="7"/>
      <c r="H19" s="49">
        <f>D19*F19</f>
        <v>0</v>
      </c>
      <c r="J19" s="74"/>
      <c r="K19" s="14" t="s">
        <v>31</v>
      </c>
      <c r="L19" s="6"/>
      <c r="M19" s="80">
        <f>IF($M$9&gt;($M$7/2),$M$9-($M$7/2),0)</f>
        <v>0</v>
      </c>
      <c r="N19" s="13" t="s">
        <v>6</v>
      </c>
      <c r="O19" s="43">
        <v>0.69</v>
      </c>
      <c r="P19" s="7"/>
      <c r="Q19" s="49">
        <f>M19*O19</f>
        <v>0</v>
      </c>
    </row>
    <row r="20" spans="1:17" x14ac:dyDescent="0.25">
      <c r="A20" s="74"/>
      <c r="B20" s="14" t="s">
        <v>47</v>
      </c>
      <c r="C20" s="6"/>
      <c r="D20" s="80">
        <f>MAX(F10,F11)</f>
        <v>625.79999999999995</v>
      </c>
      <c r="E20" s="13" t="s">
        <v>6</v>
      </c>
      <c r="F20" s="43">
        <v>30.88</v>
      </c>
      <c r="G20" s="7"/>
      <c r="H20" s="81">
        <f>IF(F20*D20&gt;(H16+H17), F20*D20-H16-H17, 0)</f>
        <v>0</v>
      </c>
      <c r="J20" s="74"/>
      <c r="K20" s="14" t="s">
        <v>47</v>
      </c>
      <c r="L20" s="6"/>
      <c r="M20" s="80">
        <f>MAX(O10,O11)</f>
        <v>625.79999999999995</v>
      </c>
      <c r="N20" s="13"/>
      <c r="O20" s="43">
        <v>0.69</v>
      </c>
      <c r="P20" s="7"/>
      <c r="Q20" s="81">
        <f>IF(O20*M20&gt;(Q16+Q17), O20*M20-Q16-Q17, 0)</f>
        <v>0</v>
      </c>
    </row>
    <row r="21" spans="1:17" x14ac:dyDescent="0.25">
      <c r="A21" s="74"/>
      <c r="B21" s="14"/>
      <c r="C21" s="5"/>
      <c r="D21" s="33"/>
      <c r="E21" s="13"/>
      <c r="F21" s="33"/>
      <c r="G21" s="34" t="s">
        <v>7</v>
      </c>
      <c r="H21" s="53">
        <f>SUM(H15:H20)</f>
        <v>33812.520000000004</v>
      </c>
      <c r="J21" s="74"/>
      <c r="K21" s="14"/>
      <c r="L21" s="5"/>
      <c r="M21" s="33"/>
      <c r="N21" s="13"/>
      <c r="O21" s="33"/>
      <c r="P21" s="34" t="s">
        <v>7</v>
      </c>
      <c r="Q21" s="53">
        <f>SUM(Q15:Q19)</f>
        <v>33812.520000000004</v>
      </c>
    </row>
    <row r="22" spans="1:17" x14ac:dyDescent="0.25">
      <c r="A22" s="74"/>
      <c r="B22" s="14"/>
      <c r="C22" s="5"/>
      <c r="D22" s="33"/>
      <c r="E22" s="13"/>
      <c r="F22" s="33"/>
      <c r="G22" s="34"/>
      <c r="H22" s="35"/>
      <c r="J22" s="74"/>
      <c r="K22" s="14"/>
      <c r="L22" s="5"/>
      <c r="M22" s="33"/>
      <c r="N22" s="13"/>
      <c r="O22" s="33"/>
      <c r="P22" s="34"/>
      <c r="Q22" s="35"/>
    </row>
    <row r="23" spans="1:17" x14ac:dyDescent="0.25">
      <c r="A23" s="74"/>
      <c r="B23" s="14" t="s">
        <v>8</v>
      </c>
      <c r="C23" s="6"/>
      <c r="D23" s="32">
        <f>$D$6</f>
        <v>380160</v>
      </c>
      <c r="E23" s="13" t="s">
        <v>6</v>
      </c>
      <c r="F23" s="44">
        <v>1.3769999999999999E-2</v>
      </c>
      <c r="G23" s="7"/>
      <c r="H23" s="49">
        <f>D23*F23</f>
        <v>5234.8031999999994</v>
      </c>
      <c r="J23" s="74"/>
      <c r="K23" s="14" t="s">
        <v>8</v>
      </c>
      <c r="L23" s="6"/>
      <c r="M23" s="32">
        <f>$M$6</f>
        <v>380160</v>
      </c>
      <c r="N23" s="13" t="s">
        <v>6</v>
      </c>
      <c r="O23" s="44">
        <f>F23</f>
        <v>1.3769999999999999E-2</v>
      </c>
      <c r="P23" s="7"/>
      <c r="Q23" s="49">
        <f>M23*O23</f>
        <v>5234.8031999999994</v>
      </c>
    </row>
    <row r="24" spans="1:17" x14ac:dyDescent="0.25">
      <c r="A24" s="74"/>
      <c r="B24" s="14" t="s">
        <v>9</v>
      </c>
      <c r="C24" s="6"/>
      <c r="D24" s="32">
        <f>$D$6</f>
        <v>380160</v>
      </c>
      <c r="E24" s="13" t="s">
        <v>6</v>
      </c>
      <c r="F24" s="44">
        <v>-2.9E-4</v>
      </c>
      <c r="G24" s="7"/>
      <c r="H24" s="50">
        <f>D24*F24</f>
        <v>-110.24639999999999</v>
      </c>
      <c r="J24" s="74"/>
      <c r="K24" s="14" t="s">
        <v>9</v>
      </c>
      <c r="L24" s="6"/>
      <c r="M24" s="32">
        <f>$M$6</f>
        <v>380160</v>
      </c>
      <c r="N24" s="13" t="s">
        <v>6</v>
      </c>
      <c r="O24" s="44">
        <f>F24</f>
        <v>-2.9E-4</v>
      </c>
      <c r="P24" s="7"/>
      <c r="Q24" s="50">
        <f>M24*O24</f>
        <v>-110.24639999999999</v>
      </c>
    </row>
    <row r="25" spans="1:17" x14ac:dyDescent="0.25">
      <c r="A25" s="74"/>
      <c r="B25" s="14" t="s">
        <v>32</v>
      </c>
      <c r="C25" s="6"/>
      <c r="D25" s="32">
        <v>1</v>
      </c>
      <c r="E25" s="13" t="s">
        <v>6</v>
      </c>
      <c r="F25" s="42">
        <v>1</v>
      </c>
      <c r="G25" s="7"/>
      <c r="H25" s="38">
        <f>F25*D25</f>
        <v>1</v>
      </c>
      <c r="J25" s="74"/>
      <c r="K25" s="14" t="s">
        <v>10</v>
      </c>
      <c r="L25" s="6"/>
      <c r="M25" s="32">
        <v>1</v>
      </c>
      <c r="N25" s="13" t="s">
        <v>6</v>
      </c>
      <c r="O25" s="44">
        <f t="shared" ref="O25:O30" si="0">F25</f>
        <v>1</v>
      </c>
      <c r="P25" s="7"/>
      <c r="Q25" s="38">
        <f>O25*M25</f>
        <v>1</v>
      </c>
    </row>
    <row r="26" spans="1:17" x14ac:dyDescent="0.25">
      <c r="A26" s="74"/>
      <c r="B26" s="14" t="s">
        <v>12</v>
      </c>
      <c r="C26" s="6"/>
      <c r="D26" s="32">
        <f>$D$6</f>
        <v>380160</v>
      </c>
      <c r="E26" s="13" t="s">
        <v>6</v>
      </c>
      <c r="F26" s="45">
        <v>6.9999999999999994E-5</v>
      </c>
      <c r="G26" s="7"/>
      <c r="H26" s="38">
        <f>D26*F26</f>
        <v>26.611199999999997</v>
      </c>
      <c r="J26" s="74"/>
      <c r="K26" s="14" t="s">
        <v>12</v>
      </c>
      <c r="L26" s="6"/>
      <c r="M26" s="32">
        <f>$M$6</f>
        <v>380160</v>
      </c>
      <c r="N26" s="13" t="s">
        <v>6</v>
      </c>
      <c r="O26" s="44">
        <f t="shared" si="0"/>
        <v>6.9999999999999994E-5</v>
      </c>
      <c r="P26" s="7"/>
      <c r="Q26" s="38">
        <f>M26*O26</f>
        <v>26.611199999999997</v>
      </c>
    </row>
    <row r="27" spans="1:17" x14ac:dyDescent="0.25">
      <c r="A27" s="74"/>
      <c r="B27" s="14" t="s">
        <v>12</v>
      </c>
      <c r="C27" s="6"/>
      <c r="D27" s="32">
        <f>F10</f>
        <v>625.79999999999995</v>
      </c>
      <c r="E27" s="13" t="s">
        <v>6</v>
      </c>
      <c r="F27" s="45">
        <v>0.04</v>
      </c>
      <c r="G27" s="7"/>
      <c r="H27" s="38">
        <f>D27*F27</f>
        <v>25.032</v>
      </c>
      <c r="J27" s="74"/>
      <c r="K27" s="14" t="s">
        <v>12</v>
      </c>
      <c r="L27" s="6"/>
      <c r="M27" s="32">
        <f>O10</f>
        <v>625.79999999999995</v>
      </c>
      <c r="N27" s="13" t="s">
        <v>6</v>
      </c>
      <c r="O27" s="44">
        <f t="shared" si="0"/>
        <v>0.04</v>
      </c>
      <c r="P27" s="7"/>
      <c r="Q27" s="38">
        <f>M27*O27</f>
        <v>25.032</v>
      </c>
    </row>
    <row r="28" spans="1:17" x14ac:dyDescent="0.25">
      <c r="A28" s="74"/>
      <c r="B28" s="14" t="s">
        <v>13</v>
      </c>
      <c r="C28" s="6"/>
      <c r="D28" s="32">
        <f>$D$6</f>
        <v>380160</v>
      </c>
      <c r="E28" s="13" t="s">
        <v>6</v>
      </c>
      <c r="F28" s="45">
        <v>-5.8E-4</v>
      </c>
      <c r="G28" s="7"/>
      <c r="H28" s="49">
        <f>D28*F28</f>
        <v>-220.49279999999999</v>
      </c>
      <c r="J28" s="74"/>
      <c r="K28" s="14" t="s">
        <v>13</v>
      </c>
      <c r="L28" s="6"/>
      <c r="M28" s="32">
        <f>$M$6</f>
        <v>380160</v>
      </c>
      <c r="N28" s="13" t="s">
        <v>6</v>
      </c>
      <c r="O28" s="44">
        <f t="shared" si="0"/>
        <v>-5.8E-4</v>
      </c>
      <c r="P28" s="7"/>
      <c r="Q28" s="49">
        <f>M28*O28</f>
        <v>-220.49279999999999</v>
      </c>
    </row>
    <row r="29" spans="1:17" x14ac:dyDescent="0.25">
      <c r="A29" s="74"/>
      <c r="B29" s="14" t="s">
        <v>25</v>
      </c>
      <c r="C29" s="6"/>
      <c r="D29" s="32">
        <f>F10</f>
        <v>625.79999999999995</v>
      </c>
      <c r="E29" s="13" t="s">
        <v>6</v>
      </c>
      <c r="F29" s="45">
        <v>-0.16</v>
      </c>
      <c r="G29" s="7"/>
      <c r="H29" s="49">
        <f>D29*F29</f>
        <v>-100.128</v>
      </c>
      <c r="J29" s="74"/>
      <c r="K29" s="14" t="s">
        <v>25</v>
      </c>
      <c r="L29" s="6"/>
      <c r="M29" s="32">
        <f>O10</f>
        <v>625.79999999999995</v>
      </c>
      <c r="N29" s="13" t="s">
        <v>6</v>
      </c>
      <c r="O29" s="44">
        <f t="shared" si="0"/>
        <v>-0.16</v>
      </c>
      <c r="P29" s="7"/>
      <c r="Q29" s="49">
        <f>M29*O29</f>
        <v>-100.128</v>
      </c>
    </row>
    <row r="30" spans="1:17" x14ac:dyDescent="0.25">
      <c r="A30" s="74"/>
      <c r="B30" s="14" t="s">
        <v>26</v>
      </c>
      <c r="C30" s="6"/>
      <c r="D30" s="32">
        <f>F10</f>
        <v>625.79999999999995</v>
      </c>
      <c r="E30" s="13"/>
      <c r="F30" s="45">
        <v>1.5</v>
      </c>
      <c r="G30" s="7"/>
      <c r="H30" s="38">
        <f>D30*F30</f>
        <v>938.69999999999993</v>
      </c>
      <c r="J30" s="74"/>
      <c r="K30" s="14" t="s">
        <v>26</v>
      </c>
      <c r="L30" s="6"/>
      <c r="M30" s="32">
        <f>O10</f>
        <v>625.79999999999995</v>
      </c>
      <c r="N30" s="13"/>
      <c r="O30" s="44">
        <f t="shared" si="0"/>
        <v>1.5</v>
      </c>
      <c r="P30" s="7"/>
      <c r="Q30" s="38">
        <f>M30*O30</f>
        <v>938.69999999999993</v>
      </c>
    </row>
    <row r="31" spans="1:17" x14ac:dyDescent="0.25">
      <c r="A31" s="74"/>
      <c r="B31" s="14"/>
      <c r="C31" s="6"/>
      <c r="D31" s="32"/>
      <c r="E31" s="13"/>
      <c r="F31" s="36"/>
      <c r="G31" s="34" t="s">
        <v>14</v>
      </c>
      <c r="H31" s="53">
        <f>(SUM(H23:H30))</f>
        <v>5795.2791999999999</v>
      </c>
      <c r="J31" s="74"/>
      <c r="K31" s="14"/>
      <c r="L31" s="6"/>
      <c r="M31" s="32"/>
      <c r="N31" s="13"/>
      <c r="O31" s="36"/>
      <c r="P31" s="34" t="s">
        <v>14</v>
      </c>
      <c r="Q31" s="53">
        <f>(SUM(Q23:Q30))</f>
        <v>5795.2791999999999</v>
      </c>
    </row>
    <row r="32" spans="1:17" x14ac:dyDescent="0.25">
      <c r="A32" s="74"/>
      <c r="B32" s="14"/>
      <c r="C32" s="6"/>
      <c r="D32" s="32"/>
      <c r="E32" s="13"/>
      <c r="F32" s="36"/>
      <c r="G32" s="7"/>
      <c r="H32" s="38"/>
      <c r="J32" s="74"/>
      <c r="K32" s="14"/>
      <c r="L32" s="6"/>
      <c r="M32" s="32"/>
      <c r="N32" s="13"/>
      <c r="O32" s="36"/>
      <c r="P32" s="7"/>
      <c r="Q32" s="38"/>
    </row>
    <row r="33" spans="1:18" x14ac:dyDescent="0.25">
      <c r="A33" s="74"/>
      <c r="B33" s="14"/>
      <c r="C33" s="5"/>
      <c r="D33" s="6"/>
      <c r="E33" s="13"/>
      <c r="F33" s="46"/>
      <c r="G33" s="34" t="s">
        <v>15</v>
      </c>
      <c r="H33" s="37">
        <f>ROUND(H21+H31,2)</f>
        <v>39607.800000000003</v>
      </c>
      <c r="J33" s="74"/>
      <c r="K33" s="14"/>
      <c r="L33" s="5"/>
      <c r="M33" s="6"/>
      <c r="N33" s="13"/>
      <c r="O33" s="46"/>
      <c r="P33" s="34" t="s">
        <v>15</v>
      </c>
      <c r="Q33" s="37">
        <f>ROUND(Q21+Q31,2)</f>
        <v>39607.800000000003</v>
      </c>
    </row>
    <row r="34" spans="1:18" x14ac:dyDescent="0.25">
      <c r="A34" s="74"/>
      <c r="B34" s="14"/>
      <c r="C34" s="5"/>
      <c r="D34" s="6"/>
      <c r="E34" s="13"/>
      <c r="F34" s="46"/>
      <c r="G34" s="34"/>
      <c r="H34" s="37"/>
      <c r="J34" s="74"/>
      <c r="K34" s="14"/>
      <c r="L34" s="5"/>
      <c r="M34" s="6"/>
      <c r="N34" s="13"/>
      <c r="O34" s="46"/>
      <c r="P34" s="34"/>
      <c r="Q34" s="37"/>
    </row>
    <row r="35" spans="1:18" x14ac:dyDescent="0.25">
      <c r="A35" s="74"/>
      <c r="B35" s="14" t="s">
        <v>16</v>
      </c>
      <c r="C35" s="39"/>
      <c r="D35" s="40">
        <f>$H$45</f>
        <v>21523.588800000005</v>
      </c>
      <c r="E35" s="13" t="s">
        <v>6</v>
      </c>
      <c r="F35" s="47">
        <v>1.35E-4</v>
      </c>
      <c r="G35" s="7"/>
      <c r="H35" s="38">
        <f>D35*F35</f>
        <v>2.9056844880000008</v>
      </c>
      <c r="J35" s="74"/>
      <c r="K35" s="14" t="s">
        <v>16</v>
      </c>
      <c r="L35" s="39"/>
      <c r="M35" s="40">
        <f>$Q$45</f>
        <v>21523.588800000005</v>
      </c>
      <c r="N35" s="13" t="s">
        <v>6</v>
      </c>
      <c r="O35" s="47">
        <f t="shared" ref="O35:O37" si="1">F35</f>
        <v>1.35E-4</v>
      </c>
      <c r="P35" s="7"/>
      <c r="Q35" s="38">
        <f>M35*O35</f>
        <v>2.9056844880000008</v>
      </c>
    </row>
    <row r="36" spans="1:18" x14ac:dyDescent="0.25">
      <c r="A36" s="74"/>
      <c r="B36" s="14" t="s">
        <v>17</v>
      </c>
      <c r="C36" s="6"/>
      <c r="D36" s="40">
        <f>$H$45</f>
        <v>21523.588800000005</v>
      </c>
      <c r="E36" s="13" t="s">
        <v>6</v>
      </c>
      <c r="F36" s="47">
        <v>5.7903999999999997E-2</v>
      </c>
      <c r="G36" s="7"/>
      <c r="H36" s="38">
        <f>ROUND(+D36*F36,3)</f>
        <v>1246.3019999999999</v>
      </c>
      <c r="J36" s="74"/>
      <c r="K36" s="14" t="s">
        <v>17</v>
      </c>
      <c r="L36" s="6"/>
      <c r="M36" s="40">
        <f>$Q$45</f>
        <v>21523.588800000005</v>
      </c>
      <c r="N36" s="13" t="s">
        <v>6</v>
      </c>
      <c r="O36" s="47">
        <f t="shared" si="1"/>
        <v>5.7903999999999997E-2</v>
      </c>
      <c r="P36" s="7"/>
      <c r="Q36" s="38">
        <f>ROUND(+M36*O36,3)</f>
        <v>1246.3019999999999</v>
      </c>
    </row>
    <row r="37" spans="1:18" x14ac:dyDescent="0.25">
      <c r="A37" s="74"/>
      <c r="B37" s="14" t="s">
        <v>19</v>
      </c>
      <c r="C37" s="6"/>
      <c r="D37" s="40">
        <f>$H$45</f>
        <v>21523.588800000005</v>
      </c>
      <c r="E37" s="13" t="s">
        <v>6</v>
      </c>
      <c r="F37" s="47">
        <v>0.12859499999999999</v>
      </c>
      <c r="G37" s="7"/>
      <c r="H37" s="38">
        <f>ROUND(+D37*F37,3)</f>
        <v>2767.826</v>
      </c>
      <c r="J37" s="74"/>
      <c r="K37" s="14" t="s">
        <v>19</v>
      </c>
      <c r="L37" s="6"/>
      <c r="M37" s="55">
        <f>$Q$46</f>
        <v>21526.494484488005</v>
      </c>
      <c r="N37" s="13" t="s">
        <v>6</v>
      </c>
      <c r="O37" s="47">
        <f t="shared" si="1"/>
        <v>0.12859499999999999</v>
      </c>
      <c r="P37" s="7"/>
      <c r="Q37" s="38">
        <f>ROUND(+M37*O37,3)</f>
        <v>2768.2</v>
      </c>
    </row>
    <row r="38" spans="1:18" ht="15.75" thickBot="1" x14ac:dyDescent="0.3">
      <c r="A38" s="74"/>
      <c r="B38" s="14"/>
      <c r="C38" s="6"/>
      <c r="D38" s="6"/>
      <c r="E38" s="6"/>
      <c r="F38" s="6"/>
      <c r="G38" s="34" t="s">
        <v>18</v>
      </c>
      <c r="H38" s="51">
        <f>ROUND(SUM(H33:H37),2)</f>
        <v>43624.83</v>
      </c>
      <c r="J38" s="74"/>
      <c r="K38" s="14"/>
      <c r="L38" s="6"/>
      <c r="M38" s="6"/>
      <c r="N38" s="6"/>
      <c r="O38" s="6"/>
      <c r="P38" s="34" t="s">
        <v>18</v>
      </c>
      <c r="Q38" s="56">
        <f>ROUND(SUM(Q33:Q37),2)</f>
        <v>43625.21</v>
      </c>
      <c r="R38" s="78"/>
    </row>
    <row r="39" spans="1:18" ht="16.5" thickTop="1" thickBot="1" x14ac:dyDescent="0.3">
      <c r="A39" s="75"/>
      <c r="B39" s="14"/>
      <c r="C39" s="6"/>
      <c r="D39" s="6"/>
      <c r="E39" s="6"/>
      <c r="F39" s="6"/>
      <c r="G39" s="34"/>
      <c r="H39" s="41"/>
      <c r="J39" s="75"/>
      <c r="K39" s="14"/>
      <c r="L39" s="6"/>
      <c r="M39" s="6"/>
      <c r="N39" s="6"/>
      <c r="O39" s="6"/>
      <c r="P39" s="34"/>
      <c r="Q39" s="41"/>
    </row>
    <row r="40" spans="1:18" ht="15.75" thickBot="1" x14ac:dyDescent="0.3">
      <c r="A40" s="22"/>
      <c r="B40" s="23"/>
      <c r="C40" s="24"/>
      <c r="D40" s="24"/>
      <c r="E40" s="24"/>
      <c r="F40" s="24"/>
      <c r="G40" s="25"/>
      <c r="H40" s="26"/>
      <c r="J40" s="22"/>
      <c r="K40" s="23"/>
      <c r="L40" s="24"/>
      <c r="M40" s="24"/>
      <c r="N40" s="24"/>
      <c r="O40" s="24"/>
      <c r="P40" s="25"/>
      <c r="Q40" s="26"/>
    </row>
    <row r="41" spans="1:18" ht="15.75" thickBot="1" x14ac:dyDescent="0.3">
      <c r="A41" s="5"/>
      <c r="B41" s="6"/>
      <c r="C41" s="6"/>
      <c r="D41" s="6"/>
      <c r="E41" s="6"/>
      <c r="F41" s="6"/>
      <c r="G41" s="7"/>
      <c r="H41" s="6"/>
    </row>
    <row r="42" spans="1:18" x14ac:dyDescent="0.25">
      <c r="A42" s="5"/>
      <c r="B42" s="27"/>
      <c r="C42" s="28"/>
      <c r="D42" s="28"/>
      <c r="E42" s="28"/>
      <c r="F42" s="28"/>
      <c r="G42" s="57"/>
      <c r="H42" s="58">
        <f>H33</f>
        <v>39607.800000000003</v>
      </c>
      <c r="K42" s="27"/>
      <c r="L42" s="28"/>
      <c r="M42" s="28"/>
      <c r="N42" s="28"/>
      <c r="O42" s="28"/>
      <c r="P42" s="57"/>
      <c r="Q42" s="58">
        <f>Q33</f>
        <v>39607.800000000003</v>
      </c>
    </row>
    <row r="43" spans="1:18" x14ac:dyDescent="0.25">
      <c r="B43" s="30" t="s">
        <v>33</v>
      </c>
      <c r="C43" s="6"/>
      <c r="D43" s="32">
        <f>$D$6</f>
        <v>380160</v>
      </c>
      <c r="E43" s="13"/>
      <c r="F43" s="43">
        <v>3.3799999999999997E-2</v>
      </c>
      <c r="G43" s="31"/>
      <c r="H43" s="49">
        <f>D43*F43</f>
        <v>12849.407999999999</v>
      </c>
      <c r="K43" s="30" t="s">
        <v>33</v>
      </c>
      <c r="L43" s="6"/>
      <c r="M43" s="32">
        <f>$D$6</f>
        <v>380160</v>
      </c>
      <c r="N43" s="13"/>
      <c r="O43" s="43">
        <v>3.3799999999999997E-2</v>
      </c>
      <c r="P43" s="31"/>
      <c r="Q43" s="49">
        <f>M43*O43</f>
        <v>12849.407999999999</v>
      </c>
    </row>
    <row r="44" spans="1:18" x14ac:dyDescent="0.25">
      <c r="B44" s="30" t="s">
        <v>34</v>
      </c>
      <c r="C44" s="6"/>
      <c r="D44" s="32">
        <f>$D$6</f>
        <v>380160</v>
      </c>
      <c r="E44" s="13"/>
      <c r="F44" s="43">
        <f>F23</f>
        <v>1.3769999999999999E-2</v>
      </c>
      <c r="G44" s="31"/>
      <c r="H44" s="49">
        <f>D44*F44</f>
        <v>5234.8031999999994</v>
      </c>
      <c r="K44" s="30" t="s">
        <v>34</v>
      </c>
      <c r="L44" s="6"/>
      <c r="M44" s="32">
        <f>$D$6</f>
        <v>380160</v>
      </c>
      <c r="N44" s="13"/>
      <c r="O44" s="43">
        <f>O23</f>
        <v>1.3769999999999999E-2</v>
      </c>
      <c r="P44" s="31"/>
      <c r="Q44" s="49">
        <f>M44*O44</f>
        <v>5234.8031999999994</v>
      </c>
    </row>
    <row r="45" spans="1:18" ht="15.75" thickBot="1" x14ac:dyDescent="0.3">
      <c r="B45" s="59" t="s">
        <v>35</v>
      </c>
      <c r="C45" s="18"/>
      <c r="D45" s="60"/>
      <c r="E45" s="61"/>
      <c r="F45" s="62"/>
      <c r="G45" s="63"/>
      <c r="H45" s="64">
        <f>H42-H43-H44</f>
        <v>21523.588800000005</v>
      </c>
      <c r="K45" s="30" t="s">
        <v>36</v>
      </c>
      <c r="L45" s="6"/>
      <c r="M45" s="72"/>
      <c r="N45" s="13"/>
      <c r="O45" s="43"/>
      <c r="P45" s="31"/>
      <c r="Q45" s="49">
        <f>Q42-Q43-Q44</f>
        <v>21523.588800000005</v>
      </c>
    </row>
    <row r="46" spans="1:18" ht="15.75" thickBot="1" x14ac:dyDescent="0.3">
      <c r="K46" s="65" t="s">
        <v>37</v>
      </c>
      <c r="L46" s="66"/>
      <c r="M46" s="67"/>
      <c r="N46" s="68"/>
      <c r="O46" s="69"/>
      <c r="P46" s="70"/>
      <c r="Q46" s="71">
        <f>Q45+Q35</f>
        <v>21526.494484488005</v>
      </c>
    </row>
  </sheetData>
  <mergeCells count="4">
    <mergeCell ref="A4:A12"/>
    <mergeCell ref="J4:J12"/>
    <mergeCell ref="A14:A39"/>
    <mergeCell ref="J14:J39"/>
  </mergeCells>
  <pageMargins left="0.7" right="0.7" top="0.75" bottom="0.75" header="0.3" footer="0.3"/>
  <pageSetup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WrappedLabelHistory xmlns:xsd="http://www.w3.org/2001/XMLSchema" xmlns:xsi="http://www.w3.org/2001/XMLSchema-instance" xmlns="http://www.boldonjames.com/2016/02/Classifier/internal/wrappedLabelHistory">
  <Value>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WQ+e0RBRTJEMUEzLUI4QTEtNENDQS1BMEExLUY1QzU0RTFBQTRCNH08L2lkPjxWYWxpZD50cnVlPC9WYWxpZD48aXRlbT48c2lzbCBzaXNsVmVyc2lvbj0iMCIgcG9saWN5PSJlOWMwYjhkNy1iZGI0LTRmZDMtYjYyYS1mNTAzMjdhYWVmY2UiIG9yaWdpbj0idXNlclNlbGVjdGVkIj48ZWxlbWVudCB1aWQ9IjUwYzMxODI0LTA3ODAtNDkxMC04N2QxLWVhYWZmZDE4MmQ0MiIgdmFsdWU9IiIgeG1sbnM9Imh0dHA6Ly93d3cuYm9sZG9uamFtZXMuY29tLzIwMDgvMDEvc2llL2ludGVybmFsL2xhYmVsIiAvPjxlbGVtZW50IHVpZD0iZDE0ZjVjMzYtZjQ0YS00MzE1LWI0MzgtMDA1Y2ZlOGYwNjlmIiB2YWx1ZT0iIiB4bWxucz0iaHR0cDovL3d3dy5ib2xkb25qYW1lcy5jb20vMjAwOC8wMS9zaWUvaW50ZXJuYWwvbGFiZWwiIC8+PC9zaXNsPjxVc2VyTmFtZT5DT1JQXHMyOTA3OTI8L1VzZXJOYW1lPjxEYXRlVGltZT43LzIyLzIwMjYgMToxNzo0NiBQTTwvRGF0ZVRpbWU+PExhYmVsU3RyaW5nPkFFUCBJbnRlcm5hbDwvTGFiZWxTdHJpbmc+PC9pdGVtPjwvbGFiZWxIaXN0b3J5Pg==</Value>
  <Signature xmlns="http://www.w3.org/2000/09/xmldsig#">
    <SignedInfo>
      <CanonicalizationMethod Algorithm="http://www.w3.org/TR/2001/REC-xml-c14n-20010315"/>
      <SignatureMethod Algorithm="http://www.w3.org/2001/04/xmldsig-more#rsa-sha256"/>
      <Reference URI="">
        <Transforms>
          <Transform Algorithm="http://www.w3.org/2000/09/xmldsig#enveloped-signature"/>
        </Transforms>
        <DigestMethod Algorithm="http://www.w3.org/2001/04/xmlenc#sha256"/>
        <DigestValue>qDyKbhe3u6hWLduC20APQBzxOB/QBkyyk2LysUrDOeE=</DigestValue>
      </Reference>
      <Reference URI="#CLASSIFICATIONHISTORY">
        <DigestMethod Algorithm="http://www.w3.org/2001/04/xmlenc#sha256"/>
        <DigestValue>f8xMrrZhuqqsobxHd7griBFR1Bxd9uPdx5MP1/OlJqw=</DigestValue>
      </Reference>
    </SignedInfo>
    <SignatureValue>saVOnte+3nzFAE9IK2x1fFBXRdQzkadX4PtVV+CwWQTKpBaqjnsk73IvMgBRnRJMXEbSg4I0TGdmJe5q+tCZ2A==</SignatureValue>
    <Object Id="CLASSIFICATIONHISTORY">
      <ArrayOfString xmlns:xsd="http://www.w3.org/2001/XMLSchema" xmlns:xsi="http://www.w3.org/2001/XMLSchema-instance" xmlns="">
        <string>E6Bm/+tA+pDKhQHIR1c6MxFZx+pmpQY/</string>
      </ArrayOfString>
    </Object>
  </Signature>
</WrappedLabelHistory>
</file>

<file path=customXml/item2.xml><?xml version="1.0" encoding="utf-8"?>
<sisl xmlns:xsd="http://www.w3.org/2001/XMLSchema" xmlns:xsi="http://www.w3.org/2001/XMLSchema-instance" xmlns="http://www.boldonjames.com/2008/01/sie/internal/label" sislVersion="0" policy="e9c0b8d7-bdb4-4fd3-b62a-f50327aaefce" origin="userSelected">
  <element uid="50c31824-0780-4910-87d1-eaaffd182d42" value=""/>
  <element uid="d14f5c36-f44a-4315-b438-005cfe8f069f" value=""/>
</sisl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DF805D1E1DA4A49A223477D3B105720" ma:contentTypeVersion="21" ma:contentTypeDescription="Create a new document." ma:contentTypeScope="" ma:versionID="1883b834d3aa6d865b50bdf81bb54b4d">
  <xsd:schema xmlns:xsd="http://www.w3.org/2001/XMLSchema" xmlns:xs="http://www.w3.org/2001/XMLSchema" xmlns:p="http://schemas.microsoft.com/office/2006/metadata/properties" xmlns:ns2="f88ffb1c-9230-4705-a789-27bae69f5829" xmlns:ns3="b6888f76-1100-40b0-929b-1efe9044426d" targetNamespace="http://schemas.microsoft.com/office/2006/metadata/properties" ma:root="true" ma:fieldsID="41f3d3bb6af9996bd7003e59ea38af24" ns2:_="" ns3:_="">
    <xsd:import namespace="f88ffb1c-9230-4705-a789-27bae69f5829"/>
    <xsd:import namespace="b6888f76-1100-40b0-929b-1efe90444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Owner" minOccurs="0"/>
                <xsd:element ref="ns2:OriginalFileDate" minOccurs="0"/>
                <xsd:element ref="ns2:_Flow_SignoffStatus" minOccurs="0"/>
                <xsd:element ref="ns2:MediaServiceLocation" minOccurs="0"/>
                <xsd:element ref="ns2:Not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8ffb1c-9230-4705-a789-27bae69f58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fefa54f2-5b03-49c6-9483-51c08a9736b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Owner" ma:index="22" nillable="true" ma:displayName="Owner" ma:format="Dropdown" ma:list="UserInfo" ma:SharePointGroup="0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OriginalFileDate" ma:index="23" nillable="true" ma:displayName="Original File Date" ma:format="DateOnly" ma:internalName="OriginalFileDate">
      <xsd:simpleType>
        <xsd:restriction base="dms:DateTime"/>
      </xsd:simpleType>
    </xsd:element>
    <xsd:element name="_Flow_SignoffStatus" ma:index="24" nillable="true" ma:displayName="Sign-off status" ma:internalName="_x0024_Resources_x003a_core_x002c_Signoff_Status">
      <xsd:simpleType>
        <xsd:restriction base="dms:Text"/>
      </xsd:simple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Notes" ma:index="26" nillable="true" ma:displayName="Notes" ma:format="Dropdown" ma:internalName="Notes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888f76-1100-40b0-929b-1efe90444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6b0cac33-65cc-488e-b290-aff2b08f7242}" ma:internalName="TaxCatchAll" ma:showField="CatchAllData" ma:web="b6888f76-1100-40b0-929b-1efe904442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88ffb1c-9230-4705-a789-27bae69f5829">
      <Terms xmlns="http://schemas.microsoft.com/office/infopath/2007/PartnerControls"/>
    </lcf76f155ced4ddcb4097134ff3c332f>
    <TaxCatchAll xmlns="b6888f76-1100-40b0-929b-1efe9044426d" xsi:nil="true"/>
    <Notes xmlns="f88ffb1c-9230-4705-a789-27bae69f5829" xsi:nil="true"/>
    <OriginalFileDate xmlns="f88ffb1c-9230-4705-a789-27bae69f5829" xsi:nil="true"/>
    <Owner xmlns="f88ffb1c-9230-4705-a789-27bae69f5829">
      <UserInfo>
        <DisplayName/>
        <AccountId xsi:nil="true"/>
        <AccountType/>
      </UserInfo>
    </Owner>
    <_Flow_SignoffStatus xmlns="f88ffb1c-9230-4705-a789-27bae69f5829" xsi:nil="true"/>
  </documentManagement>
</p:properties>
</file>

<file path=customXml/itemProps1.xml><?xml version="1.0" encoding="utf-8"?>
<ds:datastoreItem xmlns:ds="http://schemas.openxmlformats.org/officeDocument/2006/customXml" ds:itemID="{DAE2D1A3-B8A1-4CCA-A0A1-F5C54E1AA4B4}">
  <ds:schemaRefs>
    <ds:schemaRef ds:uri="http://www.w3.org/2001/XMLSchema"/>
    <ds:schemaRef ds:uri="http://www.boldonjames.com/2016/02/Classifier/internal/wrappedLabelHistory"/>
    <ds:schemaRef ds:uri="http://www.w3.org/2000/09/xmldsig#"/>
    <ds:schemaRef ds:uri=""/>
  </ds:schemaRefs>
</ds:datastoreItem>
</file>

<file path=customXml/itemProps2.xml><?xml version="1.0" encoding="utf-8"?>
<ds:datastoreItem xmlns:ds="http://schemas.openxmlformats.org/officeDocument/2006/customXml" ds:itemID="{18A7EA57-AA89-49EC-A17A-481F3849704B}">
  <ds:schemaRefs>
    <ds:schemaRef ds:uri="http://www.w3.org/2001/XMLSchema"/>
    <ds:schemaRef ds:uri="http://www.boldonjames.com/2008/01/sie/internal/label"/>
  </ds:schemaRefs>
</ds:datastoreItem>
</file>

<file path=customXml/itemProps3.xml><?xml version="1.0" encoding="utf-8"?>
<ds:datastoreItem xmlns:ds="http://schemas.openxmlformats.org/officeDocument/2006/customXml" ds:itemID="{1BE98B42-4CA5-4DEF-935A-D64D62621CE8}"/>
</file>

<file path=customXml/itemProps4.xml><?xml version="1.0" encoding="utf-8"?>
<ds:datastoreItem xmlns:ds="http://schemas.openxmlformats.org/officeDocument/2006/customXml" ds:itemID="{E38FA24D-1566-461B-9E5D-B6D91C0DDC20}"/>
</file>

<file path=customXml/itemProps5.xml><?xml version="1.0" encoding="utf-8"?>
<ds:datastoreItem xmlns:ds="http://schemas.openxmlformats.org/officeDocument/2006/customXml" ds:itemID="{034226BC-3829-4885-AA7F-E1D0B1802F5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Res</vt:lpstr>
      <vt:lpstr>Comm</vt:lpstr>
      <vt:lpstr>Ind</vt:lpstr>
    </vt:vector>
  </TitlesOfParts>
  <Company>American Electric Power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Lerah M Kahn</dc:creator>
  <cp:lastModifiedBy>Lerah M Kahn</cp:lastModifiedBy>
  <dcterms:created xsi:type="dcterms:W3CDTF">2026-07-22T12:29:36Z</dcterms:created>
  <dcterms:modified xsi:type="dcterms:W3CDTF">2026-08-03T14:11:36Z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5622805b-d3f9-42ef-9a8a-73f073ca27f2</vt:lpwstr>
  </property>
  <property fmtid="{D5CDD505-2E9C-101B-9397-08002B2CF9AE}" pid="3" name="bjClsUserRVM">
    <vt:lpwstr>[]</vt:lpwstr>
  </property>
  <property fmtid="{D5CDD505-2E9C-101B-9397-08002B2CF9AE}" pid="4" name="bjSaver">
    <vt:lpwstr>Yzo6iu4RCOp5VcJWjy40zzIEO7NbA0wx</vt:lpwstr>
  </property>
  <property fmtid="{D5CDD505-2E9C-101B-9397-08002B2CF9AE}" pid="5" name="bjDocumentLabelXML">
    <vt:lpwstr>&lt;?xml version="1.0" encoding="us-ascii"?&gt;&lt;sisl xmlns:xsd="http://www.w3.org/2001/XMLSchema" xmlns:xsi="http://www.w3.org/2001/XMLSchema-instance" sislVersion="0" policy="e9c0b8d7-bdb4-4fd3-b62a-f50327aaefce" origin="userSelected" xmlns="http://www.boldonj</vt:lpwstr>
  </property>
  <property fmtid="{D5CDD505-2E9C-101B-9397-08002B2CF9AE}" pid="6" name="bjDocumentLabelXML-0">
    <vt:lpwstr>ames.com/2008/01/sie/internal/label"&gt;&lt;element uid="50c31824-0780-4910-87d1-eaaffd182d42" value="" /&gt;&lt;element uid="d14f5c36-f44a-4315-b438-005cfe8f069f" value="" /&gt;&lt;/sisl&gt;</vt:lpwstr>
  </property>
  <property fmtid="{D5CDD505-2E9C-101B-9397-08002B2CF9AE}" pid="7" name="bjDocumentSecurityLabel">
    <vt:lpwstr>AEP Internal</vt:lpwstr>
  </property>
  <property fmtid="{D5CDD505-2E9C-101B-9397-08002B2CF9AE}" pid="8" name="MSIP_Label_69f43042-6bda-44b2-91eb-eca3d3d484f4_SiteId">
    <vt:lpwstr>15f3c881-6b03-4ff6-8559-77bf5177818f</vt:lpwstr>
  </property>
  <property fmtid="{D5CDD505-2E9C-101B-9397-08002B2CF9AE}" pid="9" name="MSIP_Label_69f43042-6bda-44b2-91eb-eca3d3d484f4_Name">
    <vt:lpwstr>AEP Internal</vt:lpwstr>
  </property>
  <property fmtid="{D5CDD505-2E9C-101B-9397-08002B2CF9AE}" pid="10" name="MSIP_Label_69f43042-6bda-44b2-91eb-eca3d3d484f4_Enabled">
    <vt:lpwstr>true</vt:lpwstr>
  </property>
  <property fmtid="{D5CDD505-2E9C-101B-9397-08002B2CF9AE}" pid="11" name="bjpmDocIH">
    <vt:lpwstr>UlCBV6MZkbRiHma6CQZ9UtsxQkWfju0H</vt:lpwstr>
  </property>
  <property fmtid="{D5CDD505-2E9C-101B-9397-08002B2CF9AE}" pid="12" name="bjLabelHistoryID">
    <vt:lpwstr>{DAE2D1A3-B8A1-4CCA-A0A1-F5C54E1AA4B4}</vt:lpwstr>
  </property>
  <property fmtid="{D5CDD505-2E9C-101B-9397-08002B2CF9AE}" pid="13" name="ContentTypeId">
    <vt:lpwstr>0x0101004DF805D1E1DA4A49A223477D3B105720</vt:lpwstr>
  </property>
</Properties>
</file>