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iders/2025-00307 PPA-Decommissioning Rider/Motion for Rehearing/"/>
    </mc:Choice>
  </mc:AlternateContent>
  <xr:revisionPtr revIDLastSave="14" documentId="13_ncr:1_{CEE5474B-90AA-444A-921F-2437B7BDCF7E}" xr6:coauthVersionLast="47" xr6:coauthVersionMax="47" xr10:uidLastSave="{F3E2BBE9-1632-4005-AC2B-5531E695750A}"/>
  <bookViews>
    <workbookView xWindow="28680" yWindow="960" windowWidth="29040" windowHeight="15720" xr2:uid="{D6F0D783-E4D2-4AA9-98E3-E409339B88FC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6" i="1" l="1"/>
  <c r="K13" i="1"/>
  <c r="R16" i="1"/>
  <c r="S21" i="1"/>
  <c r="S3" i="1"/>
  <c r="AD5" i="1"/>
  <c r="P9" i="1" l="1"/>
  <c r="P5" i="1"/>
  <c r="AC24" i="1" l="1"/>
  <c r="AB24" i="1"/>
  <c r="AA24" i="1"/>
  <c r="Z24" i="1"/>
  <c r="Y24" i="1"/>
  <c r="X24" i="1"/>
  <c r="W24" i="1"/>
  <c r="V24" i="1"/>
  <c r="U24" i="1"/>
  <c r="T24" i="1"/>
  <c r="S24" i="1"/>
  <c r="R24" i="1"/>
  <c r="AC6" i="1"/>
  <c r="AB6" i="1"/>
  <c r="AA6" i="1"/>
  <c r="Z6" i="1"/>
  <c r="Y6" i="1"/>
  <c r="X6" i="1"/>
  <c r="W6" i="1"/>
  <c r="V6" i="1"/>
  <c r="U6" i="1"/>
  <c r="T6" i="1"/>
  <c r="S6" i="1"/>
  <c r="R6" i="1"/>
  <c r="O6" i="1"/>
  <c r="O7" i="1" s="1"/>
  <c r="N6" i="1"/>
  <c r="N7" i="1" s="1"/>
  <c r="M6" i="1"/>
  <c r="M7" i="1" s="1"/>
  <c r="L6" i="1"/>
  <c r="L7" i="1" s="1"/>
  <c r="K6" i="1"/>
  <c r="K7" i="1" s="1"/>
  <c r="J6" i="1"/>
  <c r="J7" i="1" s="1"/>
  <c r="I6" i="1"/>
  <c r="I7" i="1" s="1"/>
  <c r="H6" i="1"/>
  <c r="H7" i="1" s="1"/>
  <c r="G6" i="1"/>
  <c r="G7" i="1" s="1"/>
  <c r="F6" i="1"/>
  <c r="F7" i="1" s="1"/>
  <c r="E6" i="1"/>
  <c r="E7" i="1" s="1"/>
  <c r="D6" i="1"/>
  <c r="O24" i="1"/>
  <c r="N24" i="1"/>
  <c r="M24" i="1"/>
  <c r="L24" i="1"/>
  <c r="K24" i="1"/>
  <c r="J24" i="1"/>
  <c r="I24" i="1"/>
  <c r="H24" i="1"/>
  <c r="G24" i="1"/>
  <c r="F24" i="1"/>
  <c r="E24" i="1"/>
  <c r="D24" i="1"/>
  <c r="L23" i="1"/>
  <c r="D23" i="1"/>
  <c r="E3" i="1"/>
  <c r="R7" i="1" l="1"/>
  <c r="AD6" i="1"/>
  <c r="AC7" i="1"/>
  <c r="W7" i="1"/>
  <c r="U7" i="1"/>
  <c r="V7" i="1"/>
  <c r="X7" i="1"/>
  <c r="AB7" i="1"/>
  <c r="S7" i="1"/>
  <c r="Y7" i="1"/>
  <c r="Z7" i="1"/>
  <c r="T7" i="1"/>
  <c r="AA7" i="1"/>
  <c r="D7" i="1"/>
  <c r="P24" i="1"/>
  <c r="D25" i="1"/>
  <c r="L25" i="1"/>
  <c r="E21" i="1"/>
  <c r="D11" i="1"/>
  <c r="AD24" i="1"/>
  <c r="P6" i="1"/>
  <c r="AC23" i="1"/>
  <c r="AC25" i="1" s="1"/>
  <c r="AB23" i="1"/>
  <c r="AB25" i="1" s="1"/>
  <c r="AA23" i="1"/>
  <c r="AA25" i="1" s="1"/>
  <c r="Z23" i="1"/>
  <c r="Z25" i="1" s="1"/>
  <c r="Y23" i="1"/>
  <c r="Y25" i="1" s="1"/>
  <c r="X23" i="1"/>
  <c r="X25" i="1" s="1"/>
  <c r="W23" i="1"/>
  <c r="W25" i="1" s="1"/>
  <c r="V23" i="1"/>
  <c r="V25" i="1" s="1"/>
  <c r="U23" i="1"/>
  <c r="U25" i="1" s="1"/>
  <c r="T23" i="1"/>
  <c r="T25" i="1" s="1"/>
  <c r="S23" i="1"/>
  <c r="S25" i="1" s="1"/>
  <c r="R23" i="1"/>
  <c r="R25" i="1" s="1"/>
  <c r="O27" i="1"/>
  <c r="N27" i="1"/>
  <c r="M27" i="1"/>
  <c r="L27" i="1"/>
  <c r="K27" i="1"/>
  <c r="J27" i="1"/>
  <c r="I27" i="1"/>
  <c r="H27" i="1"/>
  <c r="G27" i="1"/>
  <c r="F27" i="1"/>
  <c r="E27" i="1"/>
  <c r="D27" i="1"/>
  <c r="O23" i="1"/>
  <c r="O25" i="1" s="1"/>
  <c r="N23" i="1"/>
  <c r="N25" i="1" s="1"/>
  <c r="M23" i="1"/>
  <c r="M25" i="1" s="1"/>
  <c r="K23" i="1"/>
  <c r="K25" i="1" s="1"/>
  <c r="J23" i="1"/>
  <c r="J25" i="1" s="1"/>
  <c r="I23" i="1"/>
  <c r="I25" i="1" s="1"/>
  <c r="H23" i="1"/>
  <c r="H25" i="1" s="1"/>
  <c r="G23" i="1"/>
  <c r="G25" i="1" s="1"/>
  <c r="F23" i="1"/>
  <c r="F25" i="1" s="1"/>
  <c r="E23" i="1"/>
  <c r="E25" i="1" s="1"/>
  <c r="O11" i="1"/>
  <c r="O13" i="1" s="1"/>
  <c r="O16" i="1" s="1"/>
  <c r="AD25" i="1" l="1"/>
  <c r="AD23" i="1"/>
  <c r="AD7" i="1"/>
  <c r="P7" i="1"/>
  <c r="D13" i="1"/>
  <c r="O29" i="1"/>
  <c r="O32" i="1" s="1"/>
  <c r="N29" i="1"/>
  <c r="N32" i="1" s="1"/>
  <c r="E29" i="1"/>
  <c r="E32" i="1" s="1"/>
  <c r="F29" i="1"/>
  <c r="F32" i="1" s="1"/>
  <c r="H29" i="1"/>
  <c r="H32" i="1" s="1"/>
  <c r="G29" i="1"/>
  <c r="G32" i="1" s="1"/>
  <c r="I29" i="1"/>
  <c r="I32" i="1" s="1"/>
  <c r="J29" i="1"/>
  <c r="J32" i="1" s="1"/>
  <c r="L29" i="1"/>
  <c r="L32" i="1" s="1"/>
  <c r="K29" i="1"/>
  <c r="K32" i="1" s="1"/>
  <c r="M29" i="1"/>
  <c r="M32" i="1" s="1"/>
  <c r="D29" i="1"/>
  <c r="P25" i="1"/>
  <c r="P23" i="1"/>
  <c r="P27" i="1"/>
  <c r="G11" i="1"/>
  <c r="G13" i="1" s="1"/>
  <c r="G16" i="1" s="1"/>
  <c r="L11" i="1"/>
  <c r="L13" i="1" s="1"/>
  <c r="L16" i="1" s="1"/>
  <c r="M11" i="1"/>
  <c r="M13" i="1" s="1"/>
  <c r="M16" i="1" s="1"/>
  <c r="E11" i="1"/>
  <c r="E13" i="1" s="1"/>
  <c r="E16" i="1" s="1"/>
  <c r="F11" i="1"/>
  <c r="F13" i="1" s="1"/>
  <c r="F16" i="1" s="1"/>
  <c r="H11" i="1"/>
  <c r="H13" i="1" s="1"/>
  <c r="H16" i="1" s="1"/>
  <c r="I11" i="1"/>
  <c r="I13" i="1" s="1"/>
  <c r="I16" i="1" s="1"/>
  <c r="J11" i="1"/>
  <c r="J13" i="1" s="1"/>
  <c r="J16" i="1" s="1"/>
  <c r="K11" i="1"/>
  <c r="N11" i="1"/>
  <c r="N13" i="1" s="1"/>
  <c r="N16" i="1" s="1"/>
  <c r="D16" i="1" l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P13" i="1"/>
  <c r="D32" i="1"/>
  <c r="D33" i="1" s="1"/>
  <c r="E33" i="1" s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P29" i="1"/>
  <c r="D30" i="1"/>
  <c r="E30" i="1" s="1"/>
  <c r="F30" i="1" s="1"/>
  <c r="G30" i="1" s="1"/>
  <c r="H30" i="1" s="1"/>
  <c r="I30" i="1" s="1"/>
  <c r="J30" i="1" s="1"/>
  <c r="K30" i="1" s="1"/>
  <c r="D14" i="1"/>
  <c r="P16" i="1" l="1"/>
  <c r="P18" i="1" s="1"/>
  <c r="P32" i="1"/>
  <c r="L30" i="1"/>
  <c r="M30" i="1" s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l="1"/>
  <c r="R11" i="1"/>
  <c r="N30" i="1"/>
  <c r="AB11" i="1" l="1"/>
  <c r="AB13" i="1" s="1"/>
  <c r="AB16" i="1" s="1"/>
  <c r="S11" i="1"/>
  <c r="S13" i="1" s="1"/>
  <c r="T11" i="1"/>
  <c r="U11" i="1"/>
  <c r="V11" i="1"/>
  <c r="W11" i="1"/>
  <c r="X11" i="1"/>
  <c r="Y11" i="1"/>
  <c r="Z11" i="1"/>
  <c r="AA11" i="1"/>
  <c r="AA13" i="1" s="1"/>
  <c r="AA16" i="1" s="1"/>
  <c r="AC11" i="1"/>
  <c r="O30" i="1"/>
  <c r="P30" i="1" l="1"/>
  <c r="AD9" i="1"/>
  <c r="Z13" i="1"/>
  <c r="Z16" i="1" s="1"/>
  <c r="W13" i="1"/>
  <c r="W16" i="1" s="1"/>
  <c r="Y13" i="1"/>
  <c r="Y16" i="1" s="1"/>
  <c r="X13" i="1"/>
  <c r="X16" i="1" s="1"/>
  <c r="U13" i="1"/>
  <c r="U16" i="1" s="1"/>
  <c r="AC13" i="1"/>
  <c r="AC16" i="1" s="1"/>
  <c r="V13" i="1"/>
  <c r="V16" i="1" s="1"/>
  <c r="T13" i="1"/>
  <c r="T16" i="1" s="1"/>
  <c r="R13" i="1"/>
  <c r="R14" i="1" s="1"/>
  <c r="S14" i="1" s="1"/>
  <c r="AD11" i="1"/>
  <c r="S16" i="1"/>
  <c r="T14" i="1" l="1"/>
  <c r="U14" i="1" s="1"/>
  <c r="V14" i="1" s="1"/>
  <c r="W14" i="1" s="1"/>
  <c r="X14" i="1" s="1"/>
  <c r="R27" i="1"/>
  <c r="R29" i="1" s="1"/>
  <c r="Y27" i="1"/>
  <c r="Y29" i="1" s="1"/>
  <c r="Y32" i="1" s="1"/>
  <c r="Z27" i="1"/>
  <c r="Z29" i="1" s="1"/>
  <c r="Z32" i="1" s="1"/>
  <c r="AA27" i="1"/>
  <c r="AA29" i="1" s="1"/>
  <c r="AA32" i="1" s="1"/>
  <c r="AB27" i="1"/>
  <c r="AB29" i="1" s="1"/>
  <c r="AB32" i="1" s="1"/>
  <c r="W27" i="1"/>
  <c r="W29" i="1" s="1"/>
  <c r="W32" i="1" s="1"/>
  <c r="S27" i="1"/>
  <c r="S29" i="1" s="1"/>
  <c r="S32" i="1" s="1"/>
  <c r="U27" i="1"/>
  <c r="V27" i="1"/>
  <c r="V29" i="1" s="1"/>
  <c r="V32" i="1" s="1"/>
  <c r="X27" i="1"/>
  <c r="X29" i="1" s="1"/>
  <c r="X32" i="1" s="1"/>
  <c r="AC27" i="1"/>
  <c r="AC29" i="1" s="1"/>
  <c r="AC32" i="1" s="1"/>
  <c r="T27" i="1"/>
  <c r="T29" i="1" s="1"/>
  <c r="T32" i="1" s="1"/>
  <c r="R17" i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Y14" i="1"/>
  <c r="Z14" i="1" s="1"/>
  <c r="AA14" i="1" s="1"/>
  <c r="AB14" i="1" s="1"/>
  <c r="AC14" i="1" s="1"/>
  <c r="AD13" i="1"/>
  <c r="AD14" i="1" s="1"/>
  <c r="AD16" i="1" l="1"/>
  <c r="AD18" i="1" s="1"/>
  <c r="AD27" i="1"/>
  <c r="U29" i="1"/>
  <c r="U32" i="1" s="1"/>
  <c r="R32" i="1"/>
  <c r="R30" i="1"/>
  <c r="S30" i="1" s="1"/>
  <c r="T30" i="1" s="1"/>
  <c r="AD17" i="1" l="1"/>
  <c r="AD29" i="1"/>
  <c r="AD32" i="1"/>
  <c r="R33" i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AC33" i="1" s="1"/>
  <c r="AD33" i="1" s="1"/>
  <c r="U30" i="1"/>
  <c r="V30" i="1" s="1"/>
  <c r="W30" i="1" s="1"/>
  <c r="X30" i="1" s="1"/>
  <c r="Y30" i="1" s="1"/>
  <c r="Z30" i="1" s="1"/>
  <c r="AA30" i="1" s="1"/>
  <c r="AB30" i="1" s="1"/>
  <c r="AC30" i="1" s="1"/>
  <c r="AD34" i="1" l="1"/>
  <c r="AD30" i="1"/>
</calcChain>
</file>

<file path=xl/sharedStrings.xml><?xml version="1.0" encoding="utf-8"?>
<sst xmlns="http://schemas.openxmlformats.org/spreadsheetml/2006/main" count="72" uniqueCount="27">
  <si>
    <t>January</t>
  </si>
  <si>
    <t>February</t>
  </si>
  <si>
    <t>July</t>
  </si>
  <si>
    <t>August</t>
  </si>
  <si>
    <t>September</t>
  </si>
  <si>
    <t>October</t>
  </si>
  <si>
    <t>November</t>
  </si>
  <si>
    <t>December</t>
  </si>
  <si>
    <t>March</t>
  </si>
  <si>
    <t>April</t>
  </si>
  <si>
    <t>May</t>
  </si>
  <si>
    <t>June</t>
  </si>
  <si>
    <t>Year 1 Rev Req</t>
  </si>
  <si>
    <t>Year 2 Rev Req</t>
  </si>
  <si>
    <t>Previous</t>
  </si>
  <si>
    <t>Cumulative (Over)/Under</t>
  </si>
  <si>
    <t>Monthly (Over)/Under</t>
  </si>
  <si>
    <t>Actual Total Expense</t>
  </si>
  <si>
    <t>Profit or (Loss)</t>
  </si>
  <si>
    <t>Monthly Profit or (Loss)</t>
  </si>
  <si>
    <t>Cumulative Profit or (Loss)</t>
  </si>
  <si>
    <t xml:space="preserve"> </t>
  </si>
  <si>
    <t>Commission Order in Case No. 2025-00307 Dated May 28, 2026</t>
  </si>
  <si>
    <t>Tariff PPA Expense</t>
  </si>
  <si>
    <t>Tariff PPA Revenues</t>
  </si>
  <si>
    <t>1/12 of Tariff PPA Revenue Requirement</t>
  </si>
  <si>
    <t>Base Rate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</si>
</sst>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4" fillId="0" borderId="0" xfId="0" applyFont="1"/>
    <xf numFmtId="164" fontId="3" fillId="0" borderId="0" xfId="0" applyNumberFormat="1" applyFont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0" fontId="4" fillId="3" borderId="1" xfId="0" applyFont="1" applyFill="1" applyBorder="1"/>
    <xf numFmtId="164" fontId="4" fillId="3" borderId="2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/>
    <xf numFmtId="0" fontId="3" fillId="3" borderId="3" xfId="0" applyFont="1" applyFill="1" applyBorder="1"/>
    <xf numFmtId="164" fontId="3" fillId="0" borderId="4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164" fontId="3" fillId="0" borderId="6" xfId="0" applyNumberFormat="1" applyFont="1" applyBorder="1"/>
    <xf numFmtId="164" fontId="3" fillId="0" borderId="7" xfId="0" applyNumberFormat="1" applyFont="1" applyBorder="1"/>
    <xf numFmtId="164" fontId="3" fillId="0" borderId="8" xfId="0" applyNumberFormat="1" applyFont="1" applyBorder="1"/>
    <xf numFmtId="164" fontId="3" fillId="0" borderId="0" xfId="0" applyNumberFormat="1" applyFont="1"/>
    <xf numFmtId="164" fontId="3" fillId="0" borderId="9" xfId="1" applyNumberFormat="1" applyFont="1" applyBorder="1" applyAlignment="1">
      <alignment horizontal="center"/>
    </xf>
    <xf numFmtId="164" fontId="3" fillId="0" borderId="10" xfId="1" applyNumberFormat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3" fillId="0" borderId="4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164" fontId="3" fillId="0" borderId="4" xfId="0" applyNumberFormat="1" applyFont="1" applyBorder="1"/>
    <xf numFmtId="164" fontId="3" fillId="0" borderId="5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48DD4-A547-4108-A243-2A24785A9980}">
  <dimension ref="A2:AD48"/>
  <sheetViews>
    <sheetView showGridLines="0"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17" sqref="K17"/>
    </sheetView>
  </sheetViews>
  <sheetFormatPr defaultColWidth="9.1796875" defaultRowHeight="13" x14ac:dyDescent="0.3"/>
  <cols>
    <col min="1" max="1" width="9.1796875" style="1"/>
    <col min="2" max="2" width="33.1796875" style="6" customWidth="1"/>
    <col min="3" max="3" width="2.81640625" style="1" customWidth="1"/>
    <col min="4" max="4" width="13.54296875" style="1" customWidth="1"/>
    <col min="5" max="15" width="12.26953125" style="2" customWidth="1"/>
    <col min="16" max="16" width="10.7265625" style="2" bestFit="1" customWidth="1"/>
    <col min="17" max="17" width="2.7265625" style="1" customWidth="1"/>
    <col min="18" max="18" width="13.81640625" style="1" customWidth="1"/>
    <col min="19" max="29" width="12.26953125" style="1" customWidth="1"/>
    <col min="30" max="30" width="14.1796875" style="1" customWidth="1"/>
    <col min="31" max="16384" width="9.1796875" style="1"/>
  </cols>
  <sheetData>
    <row r="2" spans="1:30" s="12" customFormat="1" ht="16" thickBot="1" x14ac:dyDescent="0.4">
      <c r="A2" s="8" t="s">
        <v>22</v>
      </c>
      <c r="B2" s="9"/>
      <c r="C2" s="10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30" x14ac:dyDescent="0.3">
      <c r="D3" s="17" t="s">
        <v>12</v>
      </c>
      <c r="E3" s="18">
        <f>500000*12</f>
        <v>6000000</v>
      </c>
      <c r="F3" s="19"/>
      <c r="G3" s="19"/>
      <c r="H3" s="19"/>
      <c r="I3" s="19"/>
      <c r="J3" s="19"/>
      <c r="K3" s="19"/>
      <c r="L3" s="19"/>
      <c r="M3" s="19"/>
      <c r="N3" s="19"/>
      <c r="O3" s="20"/>
      <c r="P3" s="4"/>
      <c r="R3" s="17" t="s">
        <v>13</v>
      </c>
      <c r="S3" s="18">
        <f>P7+O14</f>
        <v>8269999.9999999991</v>
      </c>
      <c r="T3" s="21"/>
      <c r="U3" s="21"/>
      <c r="V3" s="21"/>
      <c r="W3" s="21"/>
      <c r="X3" s="21"/>
      <c r="Y3" s="21"/>
      <c r="Z3" s="21"/>
      <c r="AA3" s="21"/>
      <c r="AB3" s="21"/>
      <c r="AC3" s="22"/>
    </row>
    <row r="4" spans="1:30" x14ac:dyDescent="0.3">
      <c r="D4" s="13" t="s">
        <v>0</v>
      </c>
      <c r="E4" s="4" t="s">
        <v>1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2</v>
      </c>
      <c r="K4" s="4" t="s">
        <v>3</v>
      </c>
      <c r="L4" s="4" t="s">
        <v>4</v>
      </c>
      <c r="M4" s="4" t="s">
        <v>5</v>
      </c>
      <c r="N4" s="4" t="s">
        <v>6</v>
      </c>
      <c r="O4" s="14" t="s">
        <v>7</v>
      </c>
      <c r="P4" s="4"/>
      <c r="R4" s="13" t="s">
        <v>0</v>
      </c>
      <c r="S4" s="4" t="s">
        <v>1</v>
      </c>
      <c r="T4" s="4" t="s">
        <v>8</v>
      </c>
      <c r="U4" s="4" t="s">
        <v>9</v>
      </c>
      <c r="V4" s="4" t="s">
        <v>10</v>
      </c>
      <c r="W4" s="4" t="s">
        <v>11</v>
      </c>
      <c r="X4" s="4" t="s">
        <v>2</v>
      </c>
      <c r="Y4" s="4" t="s">
        <v>3</v>
      </c>
      <c r="Z4" s="4" t="s">
        <v>4</v>
      </c>
      <c r="AA4" s="4" t="s">
        <v>5</v>
      </c>
      <c r="AB4" s="4" t="s">
        <v>6</v>
      </c>
      <c r="AC4" s="14" t="s">
        <v>7</v>
      </c>
    </row>
    <row r="5" spans="1:30" x14ac:dyDescent="0.3">
      <c r="B5" s="6" t="s">
        <v>17</v>
      </c>
      <c r="D5" s="15">
        <v>520000</v>
      </c>
      <c r="E5" s="5">
        <v>650000</v>
      </c>
      <c r="F5" s="5">
        <v>500000</v>
      </c>
      <c r="G5" s="5">
        <v>100000</v>
      </c>
      <c r="H5" s="5">
        <v>250000</v>
      </c>
      <c r="I5" s="5">
        <v>520000</v>
      </c>
      <c r="J5" s="5">
        <v>100000</v>
      </c>
      <c r="K5" s="5">
        <v>5000000</v>
      </c>
      <c r="L5" s="5">
        <v>3500000</v>
      </c>
      <c r="M5" s="5">
        <v>1200000</v>
      </c>
      <c r="N5" s="5">
        <v>450000</v>
      </c>
      <c r="O5" s="16">
        <v>180000</v>
      </c>
      <c r="P5" s="5">
        <f>SUM(D5:O5)</f>
        <v>12970000</v>
      </c>
      <c r="R5" s="15">
        <v>150000</v>
      </c>
      <c r="S5" s="5">
        <v>250000</v>
      </c>
      <c r="T5" s="5">
        <v>275000</v>
      </c>
      <c r="U5" s="5">
        <v>350000</v>
      </c>
      <c r="V5" s="5">
        <v>450000</v>
      </c>
      <c r="W5" s="5">
        <v>650000</v>
      </c>
      <c r="X5" s="5">
        <v>950000</v>
      </c>
      <c r="Y5" s="5">
        <v>1200000</v>
      </c>
      <c r="Z5" s="5">
        <v>185000</v>
      </c>
      <c r="AA5" s="5">
        <v>120000</v>
      </c>
      <c r="AB5" s="5">
        <v>550000</v>
      </c>
      <c r="AC5" s="16">
        <v>475000</v>
      </c>
      <c r="AD5" s="5">
        <f>SUM(R5:AC5)</f>
        <v>5605000</v>
      </c>
    </row>
    <row r="6" spans="1:30" x14ac:dyDescent="0.3">
      <c r="B6" s="6" t="s">
        <v>26</v>
      </c>
      <c r="D6" s="15">
        <f>5000000/12</f>
        <v>416666.66666666669</v>
      </c>
      <c r="E6" s="5">
        <f t="shared" ref="E6:O6" si="0">5000000/12</f>
        <v>416666.66666666669</v>
      </c>
      <c r="F6" s="5">
        <f t="shared" si="0"/>
        <v>416666.66666666669</v>
      </c>
      <c r="G6" s="5">
        <f t="shared" si="0"/>
        <v>416666.66666666669</v>
      </c>
      <c r="H6" s="5">
        <f t="shared" si="0"/>
        <v>416666.66666666669</v>
      </c>
      <c r="I6" s="5">
        <f t="shared" si="0"/>
        <v>416666.66666666669</v>
      </c>
      <c r="J6" s="5">
        <f t="shared" si="0"/>
        <v>416666.66666666669</v>
      </c>
      <c r="K6" s="5">
        <f t="shared" si="0"/>
        <v>416666.66666666669</v>
      </c>
      <c r="L6" s="5">
        <f t="shared" si="0"/>
        <v>416666.66666666669</v>
      </c>
      <c r="M6" s="5">
        <f t="shared" si="0"/>
        <v>416666.66666666669</v>
      </c>
      <c r="N6" s="5">
        <f t="shared" si="0"/>
        <v>416666.66666666669</v>
      </c>
      <c r="O6" s="16">
        <f t="shared" si="0"/>
        <v>416666.66666666669</v>
      </c>
      <c r="P6" s="5">
        <f>SUM(D6:O6)</f>
        <v>5000000</v>
      </c>
      <c r="R6" s="15">
        <f>5000000/12</f>
        <v>416666.66666666669</v>
      </c>
      <c r="S6" s="5">
        <f t="shared" ref="S6:AC6" si="1">5000000/12</f>
        <v>416666.66666666669</v>
      </c>
      <c r="T6" s="5">
        <f t="shared" si="1"/>
        <v>416666.66666666669</v>
      </c>
      <c r="U6" s="5">
        <f t="shared" si="1"/>
        <v>416666.66666666669</v>
      </c>
      <c r="V6" s="5">
        <f t="shared" si="1"/>
        <v>416666.66666666669</v>
      </c>
      <c r="W6" s="5">
        <f t="shared" si="1"/>
        <v>416666.66666666669</v>
      </c>
      <c r="X6" s="5">
        <f t="shared" si="1"/>
        <v>416666.66666666669</v>
      </c>
      <c r="Y6" s="5">
        <f t="shared" si="1"/>
        <v>416666.66666666669</v>
      </c>
      <c r="Z6" s="5">
        <f t="shared" si="1"/>
        <v>416666.66666666669</v>
      </c>
      <c r="AA6" s="5">
        <f t="shared" si="1"/>
        <v>416666.66666666669</v>
      </c>
      <c r="AB6" s="5">
        <f t="shared" si="1"/>
        <v>416666.66666666669</v>
      </c>
      <c r="AC6" s="16">
        <f t="shared" si="1"/>
        <v>416666.66666666669</v>
      </c>
      <c r="AD6" s="5">
        <f>SUM(R6:AC6)</f>
        <v>5000000</v>
      </c>
    </row>
    <row r="7" spans="1:30" x14ac:dyDescent="0.3">
      <c r="B7" s="6" t="s">
        <v>23</v>
      </c>
      <c r="D7" s="30">
        <f>D5-D6</f>
        <v>103333.33333333331</v>
      </c>
      <c r="E7" s="31">
        <f t="shared" ref="E7" si="2">E5-E6</f>
        <v>233333.33333333331</v>
      </c>
      <c r="F7" s="31">
        <f t="shared" ref="F7" si="3">F5-F6</f>
        <v>83333.333333333314</v>
      </c>
      <c r="G7" s="31">
        <f t="shared" ref="G7" si="4">G5-G6</f>
        <v>-316666.66666666669</v>
      </c>
      <c r="H7" s="31">
        <f t="shared" ref="H7" si="5">H5-H6</f>
        <v>-166666.66666666669</v>
      </c>
      <c r="I7" s="31">
        <f t="shared" ref="I7" si="6">I5-I6</f>
        <v>103333.33333333331</v>
      </c>
      <c r="J7" s="31">
        <f t="shared" ref="J7" si="7">J5-J6</f>
        <v>-316666.66666666669</v>
      </c>
      <c r="K7" s="31">
        <f t="shared" ref="K7" si="8">K5-K6</f>
        <v>4583333.333333333</v>
      </c>
      <c r="L7" s="31">
        <f t="shared" ref="L7" si="9">L5-L6</f>
        <v>3083333.3333333335</v>
      </c>
      <c r="M7" s="31">
        <f t="shared" ref="M7" si="10">M5-M6</f>
        <v>783333.33333333326</v>
      </c>
      <c r="N7" s="31">
        <f t="shared" ref="N7" si="11">N5-N6</f>
        <v>33333.333333333314</v>
      </c>
      <c r="O7" s="32">
        <f t="shared" ref="O7" si="12">O5-O6</f>
        <v>-236666.66666666669</v>
      </c>
      <c r="P7" s="3">
        <f>SUM(D7:O7)</f>
        <v>7969999.9999999991</v>
      </c>
      <c r="R7" s="30">
        <f>R5-R6</f>
        <v>-266666.66666666669</v>
      </c>
      <c r="S7" s="31">
        <f t="shared" ref="S7" si="13">S5-S6</f>
        <v>-166666.66666666669</v>
      </c>
      <c r="T7" s="31">
        <f t="shared" ref="T7" si="14">T5-T6</f>
        <v>-141666.66666666669</v>
      </c>
      <c r="U7" s="31">
        <f t="shared" ref="U7" si="15">U5-U6</f>
        <v>-66666.666666666686</v>
      </c>
      <c r="V7" s="31">
        <f t="shared" ref="V7" si="16">V5-V6</f>
        <v>33333.333333333314</v>
      </c>
      <c r="W7" s="31">
        <f t="shared" ref="W7" si="17">W5-W6</f>
        <v>233333.33333333331</v>
      </c>
      <c r="X7" s="31">
        <f t="shared" ref="X7" si="18">X5-X6</f>
        <v>533333.33333333326</v>
      </c>
      <c r="Y7" s="31">
        <f t="shared" ref="Y7" si="19">Y5-Y6</f>
        <v>783333.33333333326</v>
      </c>
      <c r="Z7" s="31">
        <f t="shared" ref="Z7" si="20">Z5-Z6</f>
        <v>-231666.66666666669</v>
      </c>
      <c r="AA7" s="31">
        <f t="shared" ref="AA7" si="21">AA5-AA6</f>
        <v>-296666.66666666669</v>
      </c>
      <c r="AB7" s="31">
        <f t="shared" ref="AB7" si="22">AB5-AB6</f>
        <v>133333.33333333331</v>
      </c>
      <c r="AC7" s="32">
        <f t="shared" ref="AC7" si="23">AC5-AC6</f>
        <v>58333.333333333314</v>
      </c>
      <c r="AD7" s="5">
        <f>SUM(R7:AC7)</f>
        <v>604999.99999999953</v>
      </c>
    </row>
    <row r="8" spans="1:30" x14ac:dyDescent="0.3">
      <c r="D8" s="15"/>
      <c r="E8" s="5"/>
      <c r="F8" s="5"/>
      <c r="G8" s="5"/>
      <c r="H8" s="5"/>
      <c r="I8" s="5"/>
      <c r="J8" s="5"/>
      <c r="K8" s="5"/>
      <c r="L8" s="5"/>
      <c r="M8" s="5"/>
      <c r="N8" s="5"/>
      <c r="O8" s="16"/>
      <c r="P8" s="5"/>
      <c r="R8" s="15"/>
      <c r="S8" s="5"/>
      <c r="T8" s="5"/>
      <c r="U8" s="5"/>
      <c r="V8" s="5"/>
      <c r="W8" s="5"/>
      <c r="X8" s="5"/>
      <c r="Y8" s="5"/>
      <c r="Z8" s="5"/>
      <c r="AA8" s="5"/>
      <c r="AB8" s="5"/>
      <c r="AC8" s="16"/>
      <c r="AD8" s="5"/>
    </row>
    <row r="9" spans="1:30" x14ac:dyDescent="0.3">
      <c r="B9" s="6" t="s">
        <v>24</v>
      </c>
      <c r="D9" s="23">
        <v>450000</v>
      </c>
      <c r="E9" s="24">
        <v>480000</v>
      </c>
      <c r="F9" s="24">
        <v>325000</v>
      </c>
      <c r="G9" s="24">
        <v>355000</v>
      </c>
      <c r="H9" s="24">
        <v>380000</v>
      </c>
      <c r="I9" s="24">
        <v>680000</v>
      </c>
      <c r="J9" s="24">
        <v>780000</v>
      </c>
      <c r="K9" s="24">
        <v>825000</v>
      </c>
      <c r="L9" s="24">
        <v>550000</v>
      </c>
      <c r="M9" s="24">
        <v>250000</v>
      </c>
      <c r="N9" s="24">
        <v>285000</v>
      </c>
      <c r="O9" s="25">
        <v>340000</v>
      </c>
      <c r="P9" s="5">
        <f>SUM(D9:O9)</f>
        <v>5700000</v>
      </c>
      <c r="R9" s="15">
        <v>620000</v>
      </c>
      <c r="S9" s="5">
        <v>662000</v>
      </c>
      <c r="T9" s="5">
        <v>448000</v>
      </c>
      <c r="U9" s="5">
        <v>489000</v>
      </c>
      <c r="V9" s="5">
        <v>524000</v>
      </c>
      <c r="W9" s="5">
        <v>937000</v>
      </c>
      <c r="X9" s="5">
        <v>1075000</v>
      </c>
      <c r="Y9" s="5">
        <v>1137000</v>
      </c>
      <c r="Z9" s="5">
        <v>758000</v>
      </c>
      <c r="AA9" s="5">
        <v>345000</v>
      </c>
      <c r="AB9" s="5">
        <v>393000</v>
      </c>
      <c r="AC9" s="16">
        <v>469000</v>
      </c>
      <c r="AD9" s="5">
        <f>SUM(R9:AC9)</f>
        <v>7857000</v>
      </c>
    </row>
    <row r="10" spans="1:30" x14ac:dyDescent="0.3"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5"/>
      <c r="P10" s="5"/>
      <c r="R10" s="15"/>
      <c r="S10" s="5"/>
      <c r="T10" s="5"/>
      <c r="U10" s="5"/>
      <c r="V10" s="5"/>
      <c r="W10" s="5"/>
      <c r="X10" s="5"/>
      <c r="Y10" s="5"/>
      <c r="Z10" s="5"/>
      <c r="AA10" s="5"/>
      <c r="AB10" s="5"/>
      <c r="AC10" s="16"/>
      <c r="AD10" s="5"/>
    </row>
    <row r="11" spans="1:30" x14ac:dyDescent="0.3">
      <c r="B11" s="6" t="s">
        <v>25</v>
      </c>
      <c r="D11" s="23">
        <f>$E$3/12</f>
        <v>500000</v>
      </c>
      <c r="E11" s="24">
        <f t="shared" ref="E11:O11" si="24">$E$3/12</f>
        <v>500000</v>
      </c>
      <c r="F11" s="24">
        <f t="shared" si="24"/>
        <v>500000</v>
      </c>
      <c r="G11" s="24">
        <f t="shared" si="24"/>
        <v>500000</v>
      </c>
      <c r="H11" s="24">
        <f t="shared" si="24"/>
        <v>500000</v>
      </c>
      <c r="I11" s="24">
        <f t="shared" si="24"/>
        <v>500000</v>
      </c>
      <c r="J11" s="24">
        <f t="shared" si="24"/>
        <v>500000</v>
      </c>
      <c r="K11" s="24">
        <f t="shared" si="24"/>
        <v>500000</v>
      </c>
      <c r="L11" s="24">
        <f t="shared" si="24"/>
        <v>500000</v>
      </c>
      <c r="M11" s="24">
        <f t="shared" si="24"/>
        <v>500000</v>
      </c>
      <c r="N11" s="24">
        <f t="shared" si="24"/>
        <v>500000</v>
      </c>
      <c r="O11" s="25">
        <f t="shared" si="24"/>
        <v>500000</v>
      </c>
      <c r="P11" s="5"/>
      <c r="R11" s="15">
        <f>$S$3/12</f>
        <v>689166.66666666663</v>
      </c>
      <c r="S11" s="5">
        <f t="shared" ref="S11:AC11" si="25">$S$3/12</f>
        <v>689166.66666666663</v>
      </c>
      <c r="T11" s="5">
        <f t="shared" si="25"/>
        <v>689166.66666666663</v>
      </c>
      <c r="U11" s="5">
        <f t="shared" si="25"/>
        <v>689166.66666666663</v>
      </c>
      <c r="V11" s="5">
        <f t="shared" si="25"/>
        <v>689166.66666666663</v>
      </c>
      <c r="W11" s="5">
        <f t="shared" si="25"/>
        <v>689166.66666666663</v>
      </c>
      <c r="X11" s="5">
        <f t="shared" si="25"/>
        <v>689166.66666666663</v>
      </c>
      <c r="Y11" s="5">
        <f t="shared" si="25"/>
        <v>689166.66666666663</v>
      </c>
      <c r="Z11" s="5">
        <f t="shared" si="25"/>
        <v>689166.66666666663</v>
      </c>
      <c r="AA11" s="5">
        <f t="shared" si="25"/>
        <v>689166.66666666663</v>
      </c>
      <c r="AB11" s="5">
        <f t="shared" si="25"/>
        <v>689166.66666666663</v>
      </c>
      <c r="AC11" s="16">
        <f t="shared" si="25"/>
        <v>689166.66666666663</v>
      </c>
      <c r="AD11" s="5">
        <f>SUM(R11:AC11)</f>
        <v>8270000.0000000009</v>
      </c>
    </row>
    <row r="12" spans="1:30" x14ac:dyDescent="0.3"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5"/>
      <c r="P12" s="5"/>
      <c r="R12" s="15"/>
      <c r="S12" s="5"/>
      <c r="T12" s="5"/>
      <c r="U12" s="5"/>
      <c r="V12" s="5"/>
      <c r="W12" s="5"/>
      <c r="X12" s="5"/>
      <c r="Y12" s="5"/>
      <c r="Z12" s="5"/>
      <c r="AA12" s="5"/>
      <c r="AB12" s="5"/>
      <c r="AC12" s="16"/>
      <c r="AD12" s="5"/>
    </row>
    <row r="13" spans="1:30" x14ac:dyDescent="0.3">
      <c r="B13" s="6" t="s">
        <v>16</v>
      </c>
      <c r="D13" s="23">
        <f>D11-D9</f>
        <v>50000</v>
      </c>
      <c r="E13" s="24">
        <f>E11-E9</f>
        <v>20000</v>
      </c>
      <c r="F13" s="24">
        <f t="shared" ref="F13:O13" si="26">F11-F9</f>
        <v>175000</v>
      </c>
      <c r="G13" s="24">
        <f t="shared" si="26"/>
        <v>145000</v>
      </c>
      <c r="H13" s="24">
        <f t="shared" si="26"/>
        <v>120000</v>
      </c>
      <c r="I13" s="24">
        <f t="shared" si="26"/>
        <v>-180000</v>
      </c>
      <c r="J13" s="24">
        <f t="shared" si="26"/>
        <v>-280000</v>
      </c>
      <c r="K13" s="24">
        <f>K11-K9</f>
        <v>-325000</v>
      </c>
      <c r="L13" s="24">
        <f t="shared" si="26"/>
        <v>-50000</v>
      </c>
      <c r="M13" s="24">
        <f t="shared" si="26"/>
        <v>250000</v>
      </c>
      <c r="N13" s="24">
        <f t="shared" si="26"/>
        <v>215000</v>
      </c>
      <c r="O13" s="25">
        <f t="shared" si="26"/>
        <v>160000</v>
      </c>
      <c r="P13" s="5">
        <f>SUM(D13:O13)</f>
        <v>300000</v>
      </c>
      <c r="R13" s="15">
        <f>R11-R9</f>
        <v>69166.666666666628</v>
      </c>
      <c r="S13" s="5">
        <f t="shared" ref="S13:AC13" si="27">S11-S9</f>
        <v>27166.666666666628</v>
      </c>
      <c r="T13" s="5">
        <f t="shared" si="27"/>
        <v>241166.66666666663</v>
      </c>
      <c r="U13" s="5">
        <f t="shared" si="27"/>
        <v>200166.66666666663</v>
      </c>
      <c r="V13" s="5">
        <f t="shared" si="27"/>
        <v>165166.66666666663</v>
      </c>
      <c r="W13" s="5">
        <f t="shared" si="27"/>
        <v>-247833.33333333337</v>
      </c>
      <c r="X13" s="5">
        <f t="shared" si="27"/>
        <v>-385833.33333333337</v>
      </c>
      <c r="Y13" s="5">
        <f t="shared" si="27"/>
        <v>-447833.33333333337</v>
      </c>
      <c r="Z13" s="5">
        <f t="shared" si="27"/>
        <v>-68833.333333333372</v>
      </c>
      <c r="AA13" s="5">
        <f t="shared" si="27"/>
        <v>344166.66666666663</v>
      </c>
      <c r="AB13" s="5">
        <f t="shared" si="27"/>
        <v>296166.66666666663</v>
      </c>
      <c r="AC13" s="16">
        <f t="shared" si="27"/>
        <v>220166.66666666663</v>
      </c>
      <c r="AD13" s="5">
        <f>SUM(R13:AC13)</f>
        <v>412999.99999999953</v>
      </c>
    </row>
    <row r="14" spans="1:30" s="33" customFormat="1" x14ac:dyDescent="0.35">
      <c r="B14" s="34" t="s">
        <v>15</v>
      </c>
      <c r="D14" s="35">
        <f>D13</f>
        <v>50000</v>
      </c>
      <c r="E14" s="36">
        <f>E13+D14</f>
        <v>70000</v>
      </c>
      <c r="F14" s="36">
        <f t="shared" ref="F14:O14" si="28">F13+E14</f>
        <v>245000</v>
      </c>
      <c r="G14" s="36">
        <f t="shared" si="28"/>
        <v>390000</v>
      </c>
      <c r="H14" s="36">
        <f t="shared" si="28"/>
        <v>510000</v>
      </c>
      <c r="I14" s="36">
        <f t="shared" si="28"/>
        <v>330000</v>
      </c>
      <c r="J14" s="36">
        <f t="shared" si="28"/>
        <v>50000</v>
      </c>
      <c r="K14" s="36">
        <f t="shared" si="28"/>
        <v>-275000</v>
      </c>
      <c r="L14" s="36">
        <f t="shared" si="28"/>
        <v>-325000</v>
      </c>
      <c r="M14" s="36">
        <f t="shared" si="28"/>
        <v>-75000</v>
      </c>
      <c r="N14" s="36">
        <f t="shared" si="28"/>
        <v>140000</v>
      </c>
      <c r="O14" s="37">
        <f t="shared" si="28"/>
        <v>300000</v>
      </c>
      <c r="P14" s="38">
        <f>O14</f>
        <v>300000</v>
      </c>
      <c r="R14" s="39">
        <f>O14+R13</f>
        <v>369166.66666666663</v>
      </c>
      <c r="S14" s="40">
        <f>S13+R14</f>
        <v>396333.33333333326</v>
      </c>
      <c r="T14" s="40">
        <f t="shared" ref="T14" si="29">T13+S14</f>
        <v>637499.99999999988</v>
      </c>
      <c r="U14" s="40">
        <f t="shared" ref="U14" si="30">U13+T14</f>
        <v>837666.66666666651</v>
      </c>
      <c r="V14" s="40">
        <f t="shared" ref="V14" si="31">V13+U14</f>
        <v>1002833.3333333331</v>
      </c>
      <c r="W14" s="40">
        <f t="shared" ref="W14" si="32">W13+V14</f>
        <v>754999.99999999977</v>
      </c>
      <c r="X14" s="40">
        <f t="shared" ref="X14" si="33">X13+W14</f>
        <v>369166.6666666664</v>
      </c>
      <c r="Y14" s="40">
        <f t="shared" ref="Y14" si="34">Y13+X14</f>
        <v>-78666.666666666977</v>
      </c>
      <c r="Z14" s="40">
        <f t="shared" ref="Z14" si="35">Z13+Y14</f>
        <v>-147500.00000000035</v>
      </c>
      <c r="AA14" s="40">
        <f t="shared" ref="AA14" si="36">AA13+Z14</f>
        <v>196666.66666666628</v>
      </c>
      <c r="AB14" s="40">
        <f t="shared" ref="AB14" si="37">AB13+AA14</f>
        <v>492833.33333333291</v>
      </c>
      <c r="AC14" s="41">
        <f t="shared" ref="AC14" si="38">AC13+AB14</f>
        <v>712999.99999999953</v>
      </c>
      <c r="AD14" s="38">
        <f>AD13+P14</f>
        <v>712999.99999999953</v>
      </c>
    </row>
    <row r="15" spans="1:30" s="33" customFormat="1" x14ac:dyDescent="0.35">
      <c r="B15" s="34"/>
      <c r="D15" s="35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  <c r="P15" s="38"/>
      <c r="R15" s="3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1"/>
      <c r="AD15" s="38"/>
    </row>
    <row r="16" spans="1:30" x14ac:dyDescent="0.3">
      <c r="B16" s="6" t="s">
        <v>19</v>
      </c>
      <c r="D16" s="42">
        <f>D9+D13-D7</f>
        <v>396666.66666666669</v>
      </c>
      <c r="E16" s="29">
        <f t="shared" ref="E16:O16" si="39">E9+E13-E7</f>
        <v>266666.66666666669</v>
      </c>
      <c r="F16" s="29">
        <f t="shared" si="39"/>
        <v>416666.66666666669</v>
      </c>
      <c r="G16" s="29">
        <f t="shared" si="39"/>
        <v>816666.66666666674</v>
      </c>
      <c r="H16" s="29">
        <f t="shared" si="39"/>
        <v>666666.66666666674</v>
      </c>
      <c r="I16" s="29">
        <f t="shared" si="39"/>
        <v>396666.66666666669</v>
      </c>
      <c r="J16" s="29">
        <f t="shared" si="39"/>
        <v>816666.66666666674</v>
      </c>
      <c r="K16" s="29">
        <f>K9+K13-K7</f>
        <v>-4083333.333333333</v>
      </c>
      <c r="L16" s="29">
        <f t="shared" si="39"/>
        <v>-2583333.3333333335</v>
      </c>
      <c r="M16" s="29">
        <f t="shared" si="39"/>
        <v>-283333.33333333326</v>
      </c>
      <c r="N16" s="29">
        <f t="shared" si="39"/>
        <v>466666.66666666669</v>
      </c>
      <c r="O16" s="43">
        <f t="shared" si="39"/>
        <v>736666.66666666674</v>
      </c>
      <c r="P16" s="7">
        <f>SUM(D16:O16)</f>
        <v>-1969999.9999999998</v>
      </c>
      <c r="R16" s="42">
        <f>R9+R13-R7</f>
        <v>955833.33333333326</v>
      </c>
      <c r="S16" s="29">
        <f t="shared" ref="S16:AC16" si="40">S9+S13-S7</f>
        <v>855833.33333333326</v>
      </c>
      <c r="T16" s="29">
        <f t="shared" si="40"/>
        <v>830833.33333333326</v>
      </c>
      <c r="U16" s="29">
        <f t="shared" si="40"/>
        <v>755833.33333333326</v>
      </c>
      <c r="V16" s="29">
        <f t="shared" si="40"/>
        <v>655833.33333333326</v>
      </c>
      <c r="W16" s="29">
        <f t="shared" si="40"/>
        <v>455833.33333333331</v>
      </c>
      <c r="X16" s="29">
        <f t="shared" si="40"/>
        <v>155833.33333333337</v>
      </c>
      <c r="Y16" s="29">
        <f t="shared" si="40"/>
        <v>-94166.666666666628</v>
      </c>
      <c r="Z16" s="29">
        <f t="shared" si="40"/>
        <v>920833.33333333326</v>
      </c>
      <c r="AA16" s="29">
        <f t="shared" si="40"/>
        <v>985833.33333333326</v>
      </c>
      <c r="AB16" s="29">
        <f t="shared" si="40"/>
        <v>555833.33333333326</v>
      </c>
      <c r="AC16" s="43">
        <f t="shared" si="40"/>
        <v>630833.33333333326</v>
      </c>
      <c r="AD16" s="5">
        <f>SUM(R16:AC16)</f>
        <v>7664999.9999999972</v>
      </c>
    </row>
    <row r="17" spans="1:30" ht="13.5" thickBot="1" x14ac:dyDescent="0.35">
      <c r="B17" s="6" t="s">
        <v>20</v>
      </c>
      <c r="D17" s="26">
        <f>D16</f>
        <v>396666.66666666669</v>
      </c>
      <c r="E17" s="27">
        <f>D17+E16</f>
        <v>663333.33333333337</v>
      </c>
      <c r="F17" s="27">
        <f t="shared" ref="F17:O17" si="41">E17+F16</f>
        <v>1080000</v>
      </c>
      <c r="G17" s="27">
        <f t="shared" si="41"/>
        <v>1896666.6666666667</v>
      </c>
      <c r="H17" s="27">
        <f t="shared" si="41"/>
        <v>2563333.3333333335</v>
      </c>
      <c r="I17" s="27">
        <f t="shared" si="41"/>
        <v>2960000</v>
      </c>
      <c r="J17" s="27">
        <f t="shared" si="41"/>
        <v>3776666.666666667</v>
      </c>
      <c r="K17" s="27">
        <f t="shared" si="41"/>
        <v>-306666.66666666605</v>
      </c>
      <c r="L17" s="27">
        <f t="shared" si="41"/>
        <v>-2889999.9999999995</v>
      </c>
      <c r="M17" s="27">
        <f t="shared" si="41"/>
        <v>-3173333.333333333</v>
      </c>
      <c r="N17" s="27">
        <f t="shared" si="41"/>
        <v>-2706666.6666666665</v>
      </c>
      <c r="O17" s="28">
        <f t="shared" si="41"/>
        <v>-1969999.9999999998</v>
      </c>
      <c r="P17" s="29">
        <f>O17</f>
        <v>-1969999.9999999998</v>
      </c>
      <c r="R17" s="26">
        <f>O17+R16</f>
        <v>-1014166.6666666665</v>
      </c>
      <c r="S17" s="27">
        <f>S16+R17</f>
        <v>-158333.33333333326</v>
      </c>
      <c r="T17" s="27">
        <f t="shared" ref="T17:AC17" si="42">T16+S17</f>
        <v>672500</v>
      </c>
      <c r="U17" s="27">
        <f t="shared" si="42"/>
        <v>1428333.3333333333</v>
      </c>
      <c r="V17" s="27">
        <f t="shared" si="42"/>
        <v>2084166.6666666665</v>
      </c>
      <c r="W17" s="27">
        <f t="shared" si="42"/>
        <v>2540000</v>
      </c>
      <c r="X17" s="27">
        <f t="shared" si="42"/>
        <v>2695833.3333333335</v>
      </c>
      <c r="Y17" s="27">
        <f t="shared" si="42"/>
        <v>2601666.666666667</v>
      </c>
      <c r="Z17" s="27">
        <f t="shared" si="42"/>
        <v>3522500</v>
      </c>
      <c r="AA17" s="27">
        <f t="shared" si="42"/>
        <v>4508333.333333333</v>
      </c>
      <c r="AB17" s="27">
        <f t="shared" si="42"/>
        <v>5064166.666666666</v>
      </c>
      <c r="AC17" s="28">
        <f t="shared" si="42"/>
        <v>5694999.9999999991</v>
      </c>
      <c r="AD17" s="29">
        <f>AD16+P16</f>
        <v>5694999.9999999972</v>
      </c>
    </row>
    <row r="18" spans="1:30" x14ac:dyDescent="0.3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9">
        <f>P9+SUM(D13:O13)-P7-P16</f>
        <v>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9">
        <f>AD9+SUM(R13:AC13)-AD7-AD16</f>
        <v>0</v>
      </c>
    </row>
    <row r="19" spans="1:30" x14ac:dyDescent="0.3"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30" s="12" customFormat="1" ht="16" thickBot="1" x14ac:dyDescent="0.4">
      <c r="A20" s="8" t="s">
        <v>14</v>
      </c>
      <c r="B20" s="9"/>
      <c r="C20" s="10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1:30" x14ac:dyDescent="0.3">
      <c r="D21" s="17" t="s">
        <v>12</v>
      </c>
      <c r="E21" s="18">
        <f>E3</f>
        <v>6000000</v>
      </c>
      <c r="F21" s="19"/>
      <c r="G21" s="19"/>
      <c r="H21" s="19"/>
      <c r="I21" s="19"/>
      <c r="J21" s="19"/>
      <c r="K21" s="19"/>
      <c r="L21" s="19"/>
      <c r="M21" s="19"/>
      <c r="N21" s="19"/>
      <c r="O21" s="20"/>
      <c r="P21" s="4"/>
      <c r="R21" s="17" t="s">
        <v>13</v>
      </c>
      <c r="S21" s="18">
        <f>P25+(E21-P27)</f>
        <v>8269999.9999999991</v>
      </c>
      <c r="T21" s="19"/>
      <c r="U21" s="19"/>
      <c r="V21" s="19"/>
      <c r="W21" s="19"/>
      <c r="X21" s="19"/>
      <c r="Y21" s="19"/>
      <c r="Z21" s="19"/>
      <c r="AA21" s="19"/>
      <c r="AB21" s="19"/>
      <c r="AC21" s="20"/>
    </row>
    <row r="22" spans="1:30" x14ac:dyDescent="0.3">
      <c r="D22" s="13" t="s">
        <v>0</v>
      </c>
      <c r="E22" s="4" t="s">
        <v>1</v>
      </c>
      <c r="F22" s="4" t="s">
        <v>8</v>
      </c>
      <c r="G22" s="4" t="s">
        <v>9</v>
      </c>
      <c r="H22" s="4" t="s">
        <v>10</v>
      </c>
      <c r="I22" s="4" t="s">
        <v>11</v>
      </c>
      <c r="J22" s="4" t="s">
        <v>2</v>
      </c>
      <c r="K22" s="4" t="s">
        <v>3</v>
      </c>
      <c r="L22" s="4" t="s">
        <v>4</v>
      </c>
      <c r="M22" s="4" t="s">
        <v>5</v>
      </c>
      <c r="N22" s="4" t="s">
        <v>6</v>
      </c>
      <c r="O22" s="14" t="s">
        <v>7</v>
      </c>
      <c r="P22" s="4"/>
      <c r="R22" s="13" t="s">
        <v>0</v>
      </c>
      <c r="S22" s="4" t="s">
        <v>1</v>
      </c>
      <c r="T22" s="4" t="s">
        <v>8</v>
      </c>
      <c r="U22" s="4" t="s">
        <v>9</v>
      </c>
      <c r="V22" s="4" t="s">
        <v>10</v>
      </c>
      <c r="W22" s="4" t="s">
        <v>11</v>
      </c>
      <c r="X22" s="4" t="s">
        <v>2</v>
      </c>
      <c r="Y22" s="4" t="s">
        <v>3</v>
      </c>
      <c r="Z22" s="4" t="s">
        <v>4</v>
      </c>
      <c r="AA22" s="4" t="s">
        <v>5</v>
      </c>
      <c r="AB22" s="4" t="s">
        <v>6</v>
      </c>
      <c r="AC22" s="14" t="s">
        <v>7</v>
      </c>
    </row>
    <row r="23" spans="1:30" x14ac:dyDescent="0.3">
      <c r="B23" s="6" t="s">
        <v>17</v>
      </c>
      <c r="D23" s="15">
        <f t="shared" ref="D23:M23" si="43">D5</f>
        <v>520000</v>
      </c>
      <c r="E23" s="5">
        <f t="shared" si="43"/>
        <v>650000</v>
      </c>
      <c r="F23" s="5">
        <f t="shared" si="43"/>
        <v>500000</v>
      </c>
      <c r="G23" s="5">
        <f t="shared" si="43"/>
        <v>100000</v>
      </c>
      <c r="H23" s="5">
        <f t="shared" si="43"/>
        <v>250000</v>
      </c>
      <c r="I23" s="5">
        <f t="shared" si="43"/>
        <v>520000</v>
      </c>
      <c r="J23" s="5">
        <f t="shared" si="43"/>
        <v>100000</v>
      </c>
      <c r="K23" s="5">
        <f t="shared" si="43"/>
        <v>5000000</v>
      </c>
      <c r="L23" s="5">
        <f t="shared" si="43"/>
        <v>3500000</v>
      </c>
      <c r="M23" s="5">
        <f t="shared" si="43"/>
        <v>1200000</v>
      </c>
      <c r="N23" s="5">
        <f>N5</f>
        <v>450000</v>
      </c>
      <c r="O23" s="16">
        <f>O5</f>
        <v>180000</v>
      </c>
      <c r="P23" s="3">
        <f>SUM(D23:O23)</f>
        <v>12970000</v>
      </c>
      <c r="R23" s="15">
        <f t="shared" ref="R23:AC23" si="44">R5</f>
        <v>150000</v>
      </c>
      <c r="S23" s="5">
        <f t="shared" si="44"/>
        <v>250000</v>
      </c>
      <c r="T23" s="5">
        <f t="shared" si="44"/>
        <v>275000</v>
      </c>
      <c r="U23" s="5">
        <f t="shared" si="44"/>
        <v>350000</v>
      </c>
      <c r="V23" s="5">
        <f t="shared" si="44"/>
        <v>450000</v>
      </c>
      <c r="W23" s="5">
        <f t="shared" si="44"/>
        <v>650000</v>
      </c>
      <c r="X23" s="5">
        <f t="shared" si="44"/>
        <v>950000</v>
      </c>
      <c r="Y23" s="5">
        <f t="shared" si="44"/>
        <v>1200000</v>
      </c>
      <c r="Z23" s="5">
        <f t="shared" si="44"/>
        <v>185000</v>
      </c>
      <c r="AA23" s="5">
        <f t="shared" si="44"/>
        <v>120000</v>
      </c>
      <c r="AB23" s="5">
        <f t="shared" si="44"/>
        <v>550000</v>
      </c>
      <c r="AC23" s="16">
        <f t="shared" si="44"/>
        <v>475000</v>
      </c>
      <c r="AD23" s="3">
        <f>SUM(R23:AC23)</f>
        <v>5605000</v>
      </c>
    </row>
    <row r="24" spans="1:30" x14ac:dyDescent="0.3">
      <c r="B24" s="6" t="s">
        <v>26</v>
      </c>
      <c r="D24" s="15">
        <f>5000000/12</f>
        <v>416666.66666666669</v>
      </c>
      <c r="E24" s="5">
        <f t="shared" ref="E24:O24" si="45">5000000/12</f>
        <v>416666.66666666669</v>
      </c>
      <c r="F24" s="5">
        <f t="shared" si="45"/>
        <v>416666.66666666669</v>
      </c>
      <c r="G24" s="5">
        <f t="shared" si="45"/>
        <v>416666.66666666669</v>
      </c>
      <c r="H24" s="5">
        <f t="shared" si="45"/>
        <v>416666.66666666669</v>
      </c>
      <c r="I24" s="5">
        <f t="shared" si="45"/>
        <v>416666.66666666669</v>
      </c>
      <c r="J24" s="5">
        <f t="shared" si="45"/>
        <v>416666.66666666669</v>
      </c>
      <c r="K24" s="5">
        <f t="shared" si="45"/>
        <v>416666.66666666669</v>
      </c>
      <c r="L24" s="5">
        <f t="shared" si="45"/>
        <v>416666.66666666669</v>
      </c>
      <c r="M24" s="5">
        <f t="shared" si="45"/>
        <v>416666.66666666669</v>
      </c>
      <c r="N24" s="5">
        <f t="shared" si="45"/>
        <v>416666.66666666669</v>
      </c>
      <c r="O24" s="16">
        <f t="shared" si="45"/>
        <v>416666.66666666669</v>
      </c>
      <c r="P24" s="3">
        <f>SUM(D24:O24)</f>
        <v>5000000</v>
      </c>
      <c r="R24" s="15">
        <f>5000000/12</f>
        <v>416666.66666666669</v>
      </c>
      <c r="S24" s="5">
        <f t="shared" ref="S24:AC24" si="46">5000000/12</f>
        <v>416666.66666666669</v>
      </c>
      <c r="T24" s="5">
        <f t="shared" si="46"/>
        <v>416666.66666666669</v>
      </c>
      <c r="U24" s="5">
        <f t="shared" si="46"/>
        <v>416666.66666666669</v>
      </c>
      <c r="V24" s="5">
        <f t="shared" si="46"/>
        <v>416666.66666666669</v>
      </c>
      <c r="W24" s="5">
        <f t="shared" si="46"/>
        <v>416666.66666666669</v>
      </c>
      <c r="X24" s="5">
        <f t="shared" si="46"/>
        <v>416666.66666666669</v>
      </c>
      <c r="Y24" s="5">
        <f t="shared" si="46"/>
        <v>416666.66666666669</v>
      </c>
      <c r="Z24" s="5">
        <f t="shared" si="46"/>
        <v>416666.66666666669</v>
      </c>
      <c r="AA24" s="5">
        <f t="shared" si="46"/>
        <v>416666.66666666669</v>
      </c>
      <c r="AB24" s="5">
        <f t="shared" si="46"/>
        <v>416666.66666666669</v>
      </c>
      <c r="AC24" s="16">
        <f t="shared" si="46"/>
        <v>416666.66666666669</v>
      </c>
      <c r="AD24" s="3">
        <f>SUM(R24:AC24)</f>
        <v>5000000</v>
      </c>
    </row>
    <row r="25" spans="1:30" x14ac:dyDescent="0.3">
      <c r="B25" s="6" t="s">
        <v>23</v>
      </c>
      <c r="D25" s="30">
        <f>D23-D24</f>
        <v>103333.33333333331</v>
      </c>
      <c r="E25" s="31">
        <f t="shared" ref="E25:O25" si="47">E23-E24</f>
        <v>233333.33333333331</v>
      </c>
      <c r="F25" s="31">
        <f t="shared" si="47"/>
        <v>83333.333333333314</v>
      </c>
      <c r="G25" s="31">
        <f t="shared" si="47"/>
        <v>-316666.66666666669</v>
      </c>
      <c r="H25" s="31">
        <f t="shared" si="47"/>
        <v>-166666.66666666669</v>
      </c>
      <c r="I25" s="31">
        <f t="shared" si="47"/>
        <v>103333.33333333331</v>
      </c>
      <c r="J25" s="31">
        <f t="shared" si="47"/>
        <v>-316666.66666666669</v>
      </c>
      <c r="K25" s="31">
        <f t="shared" si="47"/>
        <v>4583333.333333333</v>
      </c>
      <c r="L25" s="31">
        <f t="shared" si="47"/>
        <v>3083333.3333333335</v>
      </c>
      <c r="M25" s="31">
        <f t="shared" si="47"/>
        <v>783333.33333333326</v>
      </c>
      <c r="N25" s="31">
        <f t="shared" si="47"/>
        <v>33333.333333333314</v>
      </c>
      <c r="O25" s="32">
        <f t="shared" si="47"/>
        <v>-236666.66666666669</v>
      </c>
      <c r="P25" s="3">
        <f>SUM(D25:O25)</f>
        <v>7969999.9999999991</v>
      </c>
      <c r="R25" s="30">
        <f>R23-R24</f>
        <v>-266666.66666666669</v>
      </c>
      <c r="S25" s="31">
        <f t="shared" ref="S25" si="48">S23-S24</f>
        <v>-166666.66666666669</v>
      </c>
      <c r="T25" s="31">
        <f t="shared" ref="T25" si="49">T23-T24</f>
        <v>-141666.66666666669</v>
      </c>
      <c r="U25" s="31">
        <f t="shared" ref="U25" si="50">U23-U24</f>
        <v>-66666.666666666686</v>
      </c>
      <c r="V25" s="31">
        <f t="shared" ref="V25" si="51">V23-V24</f>
        <v>33333.333333333314</v>
      </c>
      <c r="W25" s="31">
        <f t="shared" ref="W25" si="52">W23-W24</f>
        <v>233333.33333333331</v>
      </c>
      <c r="X25" s="31">
        <f t="shared" ref="X25" si="53">X23-X24</f>
        <v>533333.33333333326</v>
      </c>
      <c r="Y25" s="31">
        <f t="shared" ref="Y25" si="54">Y23-Y24</f>
        <v>783333.33333333326</v>
      </c>
      <c r="Z25" s="31">
        <f t="shared" ref="Z25" si="55">Z23-Z24</f>
        <v>-231666.66666666669</v>
      </c>
      <c r="AA25" s="31">
        <f t="shared" ref="AA25" si="56">AA23-AA24</f>
        <v>-296666.66666666669</v>
      </c>
      <c r="AB25" s="31">
        <f t="shared" ref="AB25" si="57">AB23-AB24</f>
        <v>133333.33333333331</v>
      </c>
      <c r="AC25" s="32">
        <f t="shared" ref="AC25" si="58">AC23-AC24</f>
        <v>58333.333333333314</v>
      </c>
      <c r="AD25" s="3">
        <f>SUM(R25:AC25)</f>
        <v>604999.99999999953</v>
      </c>
    </row>
    <row r="26" spans="1:30" x14ac:dyDescent="0.3">
      <c r="D26" s="15"/>
      <c r="E26" s="5"/>
      <c r="F26" s="5"/>
      <c r="G26" s="5"/>
      <c r="H26" s="5"/>
      <c r="I26" s="5"/>
      <c r="J26" s="5"/>
      <c r="K26" s="5"/>
      <c r="L26" s="5"/>
      <c r="M26" s="5"/>
      <c r="N26" s="5"/>
      <c r="O26" s="16"/>
      <c r="P26" s="3"/>
      <c r="R26" s="15"/>
      <c r="S26" s="5"/>
      <c r="T26" s="5"/>
      <c r="U26" s="5"/>
      <c r="V26" s="5"/>
      <c r="W26" s="5"/>
      <c r="X26" s="5"/>
      <c r="Y26" s="5"/>
      <c r="Z26" s="5"/>
      <c r="AA26" s="5"/>
      <c r="AB26" s="5"/>
      <c r="AC26" s="16"/>
      <c r="AD26" s="3"/>
    </row>
    <row r="27" spans="1:30" x14ac:dyDescent="0.3">
      <c r="B27" s="6" t="s">
        <v>24</v>
      </c>
      <c r="D27" s="15">
        <f t="shared" ref="D27:M27" si="59">D9</f>
        <v>450000</v>
      </c>
      <c r="E27" s="5">
        <f t="shared" si="59"/>
        <v>480000</v>
      </c>
      <c r="F27" s="5">
        <f t="shared" si="59"/>
        <v>325000</v>
      </c>
      <c r="G27" s="5">
        <f t="shared" si="59"/>
        <v>355000</v>
      </c>
      <c r="H27" s="5">
        <f t="shared" si="59"/>
        <v>380000</v>
      </c>
      <c r="I27" s="5">
        <f t="shared" si="59"/>
        <v>680000</v>
      </c>
      <c r="J27" s="5">
        <f t="shared" si="59"/>
        <v>780000</v>
      </c>
      <c r="K27" s="5">
        <f t="shared" si="59"/>
        <v>825000</v>
      </c>
      <c r="L27" s="5">
        <f t="shared" si="59"/>
        <v>550000</v>
      </c>
      <c r="M27" s="5">
        <f t="shared" si="59"/>
        <v>250000</v>
      </c>
      <c r="N27" s="5">
        <f>N9</f>
        <v>285000</v>
      </c>
      <c r="O27" s="16">
        <f>O9</f>
        <v>340000</v>
      </c>
      <c r="P27" s="3">
        <f>SUM(D27:O27)</f>
        <v>5700000</v>
      </c>
      <c r="R27" s="15">
        <f>ROUND(((D27/$E$21)*$S$21),-3)</f>
        <v>620000</v>
      </c>
      <c r="S27" s="5">
        <f t="shared" ref="S27:AC27" si="60">ROUND(((E27/$E$21)*$S$21),-3)</f>
        <v>662000</v>
      </c>
      <c r="T27" s="5">
        <f t="shared" si="60"/>
        <v>448000</v>
      </c>
      <c r="U27" s="5">
        <f t="shared" si="60"/>
        <v>489000</v>
      </c>
      <c r="V27" s="5">
        <f t="shared" si="60"/>
        <v>524000</v>
      </c>
      <c r="W27" s="5">
        <f t="shared" si="60"/>
        <v>937000</v>
      </c>
      <c r="X27" s="5">
        <f t="shared" si="60"/>
        <v>1075000</v>
      </c>
      <c r="Y27" s="5">
        <f t="shared" si="60"/>
        <v>1137000</v>
      </c>
      <c r="Z27" s="5">
        <f t="shared" si="60"/>
        <v>758000</v>
      </c>
      <c r="AA27" s="5">
        <f t="shared" si="60"/>
        <v>345000</v>
      </c>
      <c r="AB27" s="5">
        <f t="shared" si="60"/>
        <v>393000</v>
      </c>
      <c r="AC27" s="16">
        <f t="shared" si="60"/>
        <v>469000</v>
      </c>
      <c r="AD27" s="3">
        <f>SUM(R27:AC27)</f>
        <v>7857000</v>
      </c>
    </row>
    <row r="28" spans="1:30" x14ac:dyDescent="0.3">
      <c r="D28" s="15"/>
      <c r="E28" s="5"/>
      <c r="F28" s="5"/>
      <c r="G28" s="5"/>
      <c r="H28" s="5"/>
      <c r="I28" s="5"/>
      <c r="J28" s="5"/>
      <c r="K28" s="5"/>
      <c r="L28" s="5"/>
      <c r="M28" s="5"/>
      <c r="N28" s="5"/>
      <c r="O28" s="16"/>
      <c r="P28" s="3"/>
      <c r="R28" s="15"/>
      <c r="S28" s="5"/>
      <c r="T28" s="5"/>
      <c r="U28" s="5"/>
      <c r="V28" s="5"/>
      <c r="W28" s="5"/>
      <c r="X28" s="5"/>
      <c r="Y28" s="5"/>
      <c r="Z28" s="5"/>
      <c r="AA28" s="5"/>
      <c r="AB28" s="5"/>
      <c r="AC28" s="16"/>
      <c r="AD28" s="3"/>
    </row>
    <row r="29" spans="1:30" x14ac:dyDescent="0.3">
      <c r="B29" s="6" t="s">
        <v>16</v>
      </c>
      <c r="D29" s="15">
        <f>D25-D27</f>
        <v>-346666.66666666669</v>
      </c>
      <c r="E29" s="5">
        <f t="shared" ref="E29:O29" si="61">E25-E27</f>
        <v>-246666.66666666669</v>
      </c>
      <c r="F29" s="5">
        <f t="shared" si="61"/>
        <v>-241666.66666666669</v>
      </c>
      <c r="G29" s="5">
        <f t="shared" si="61"/>
        <v>-671666.66666666674</v>
      </c>
      <c r="H29" s="5">
        <f t="shared" si="61"/>
        <v>-546666.66666666674</v>
      </c>
      <c r="I29" s="5">
        <f t="shared" si="61"/>
        <v>-576666.66666666674</v>
      </c>
      <c r="J29" s="5">
        <f t="shared" si="61"/>
        <v>-1096666.6666666667</v>
      </c>
      <c r="K29" s="5">
        <f t="shared" si="61"/>
        <v>3758333.333333333</v>
      </c>
      <c r="L29" s="5">
        <f t="shared" si="61"/>
        <v>2533333.3333333335</v>
      </c>
      <c r="M29" s="5">
        <f t="shared" si="61"/>
        <v>533333.33333333326</v>
      </c>
      <c r="N29" s="5">
        <f t="shared" si="61"/>
        <v>-251666.66666666669</v>
      </c>
      <c r="O29" s="16">
        <f t="shared" si="61"/>
        <v>-576666.66666666674</v>
      </c>
      <c r="P29" s="3">
        <f>SUM(D29:O29)</f>
        <v>2270000</v>
      </c>
      <c r="R29" s="15">
        <f>R25-R27</f>
        <v>-886666.66666666674</v>
      </c>
      <c r="S29" s="5">
        <f t="shared" ref="S29:AC29" si="62">S25-S27</f>
        <v>-828666.66666666674</v>
      </c>
      <c r="T29" s="5">
        <f t="shared" si="62"/>
        <v>-589666.66666666674</v>
      </c>
      <c r="U29" s="5">
        <f t="shared" si="62"/>
        <v>-555666.66666666674</v>
      </c>
      <c r="V29" s="5">
        <f t="shared" si="62"/>
        <v>-490666.66666666669</v>
      </c>
      <c r="W29" s="5">
        <f t="shared" si="62"/>
        <v>-703666.66666666674</v>
      </c>
      <c r="X29" s="5">
        <f t="shared" si="62"/>
        <v>-541666.66666666674</v>
      </c>
      <c r="Y29" s="5">
        <f t="shared" si="62"/>
        <v>-353666.66666666674</v>
      </c>
      <c r="Z29" s="5">
        <f t="shared" si="62"/>
        <v>-989666.66666666674</v>
      </c>
      <c r="AA29" s="5">
        <f t="shared" si="62"/>
        <v>-641666.66666666674</v>
      </c>
      <c r="AB29" s="5">
        <f t="shared" si="62"/>
        <v>-259666.66666666669</v>
      </c>
      <c r="AC29" s="16">
        <f t="shared" si="62"/>
        <v>-410666.66666666669</v>
      </c>
      <c r="AD29" s="3">
        <f>SUM(R29:AC29)</f>
        <v>-7252000.0000000019</v>
      </c>
    </row>
    <row r="30" spans="1:30" s="33" customFormat="1" x14ac:dyDescent="0.35">
      <c r="B30" s="34" t="s">
        <v>15</v>
      </c>
      <c r="D30" s="35">
        <f>D29</f>
        <v>-346666.66666666669</v>
      </c>
      <c r="E30" s="36">
        <f>E29+D30</f>
        <v>-593333.33333333337</v>
      </c>
      <c r="F30" s="36">
        <f t="shared" ref="F30:M30" si="63">F29+E30</f>
        <v>-835000</v>
      </c>
      <c r="G30" s="36">
        <f t="shared" si="63"/>
        <v>-1506666.6666666667</v>
      </c>
      <c r="H30" s="36">
        <f t="shared" si="63"/>
        <v>-2053333.3333333335</v>
      </c>
      <c r="I30" s="36">
        <f t="shared" si="63"/>
        <v>-2630000</v>
      </c>
      <c r="J30" s="36">
        <f t="shared" si="63"/>
        <v>-3726666.666666667</v>
      </c>
      <c r="K30" s="36">
        <f t="shared" si="63"/>
        <v>31666.666666666046</v>
      </c>
      <c r="L30" s="36">
        <f>L29+K30</f>
        <v>2564999.9999999995</v>
      </c>
      <c r="M30" s="36">
        <f t="shared" si="63"/>
        <v>3098333.333333333</v>
      </c>
      <c r="N30" s="36">
        <f>N29+M30</f>
        <v>2846666.6666666665</v>
      </c>
      <c r="O30" s="37">
        <f>O29+N30</f>
        <v>2270000</v>
      </c>
      <c r="P30" s="38">
        <f>O30</f>
        <v>2270000</v>
      </c>
      <c r="R30" s="39">
        <f>R29+O30</f>
        <v>1383333.3333333333</v>
      </c>
      <c r="S30" s="40">
        <f>S29+R30</f>
        <v>554666.66666666651</v>
      </c>
      <c r="T30" s="40">
        <f t="shared" ref="T30" si="64">T29+S30</f>
        <v>-35000.000000000233</v>
      </c>
      <c r="U30" s="40">
        <f t="shared" ref="U30" si="65">U29+T30</f>
        <v>-590666.66666666698</v>
      </c>
      <c r="V30" s="40">
        <f t="shared" ref="V30" si="66">V29+U30</f>
        <v>-1081333.3333333337</v>
      </c>
      <c r="W30" s="40">
        <f t="shared" ref="W30" si="67">W29+V30</f>
        <v>-1785000.0000000005</v>
      </c>
      <c r="X30" s="40">
        <f t="shared" ref="X30" si="68">X29+W30</f>
        <v>-2326666.666666667</v>
      </c>
      <c r="Y30" s="40">
        <f t="shared" ref="Y30" si="69">Y29+X30</f>
        <v>-2680333.333333334</v>
      </c>
      <c r="Z30" s="40">
        <f t="shared" ref="Z30" si="70">Z29+Y30</f>
        <v>-3670000.0000000009</v>
      </c>
      <c r="AA30" s="40">
        <f t="shared" ref="AA30" si="71">AA29+Z30</f>
        <v>-4311666.6666666679</v>
      </c>
      <c r="AB30" s="40">
        <f t="shared" ref="AB30" si="72">AB29+AA30</f>
        <v>-4571333.3333333349</v>
      </c>
      <c r="AC30" s="41">
        <f t="shared" ref="AC30" si="73">AC29+AB30</f>
        <v>-4982000.0000000019</v>
      </c>
      <c r="AD30" s="38">
        <f>AD29+P30</f>
        <v>-4982000.0000000019</v>
      </c>
    </row>
    <row r="31" spans="1:30" s="33" customFormat="1" x14ac:dyDescent="0.35">
      <c r="B31" s="34"/>
      <c r="D31" s="35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7"/>
      <c r="P31" s="38"/>
      <c r="R31" s="3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1"/>
      <c r="AD31" s="38"/>
    </row>
    <row r="32" spans="1:30" x14ac:dyDescent="0.3">
      <c r="B32" s="6" t="s">
        <v>18</v>
      </c>
      <c r="D32" s="42">
        <f>D27-D25+D29</f>
        <v>0</v>
      </c>
      <c r="E32" s="29">
        <f t="shared" ref="E32:O32" si="74">E27-E25+E29</f>
        <v>0</v>
      </c>
      <c r="F32" s="29">
        <f t="shared" si="74"/>
        <v>0</v>
      </c>
      <c r="G32" s="29">
        <f t="shared" si="74"/>
        <v>0</v>
      </c>
      <c r="H32" s="29">
        <f t="shared" si="74"/>
        <v>0</v>
      </c>
      <c r="I32" s="29">
        <f t="shared" si="74"/>
        <v>0</v>
      </c>
      <c r="J32" s="29">
        <f t="shared" si="74"/>
        <v>0</v>
      </c>
      <c r="K32" s="29">
        <f t="shared" si="74"/>
        <v>0</v>
      </c>
      <c r="L32" s="29">
        <f t="shared" si="74"/>
        <v>0</v>
      </c>
      <c r="M32" s="29">
        <f t="shared" si="74"/>
        <v>0</v>
      </c>
      <c r="N32" s="29">
        <f t="shared" si="74"/>
        <v>0</v>
      </c>
      <c r="O32" s="43">
        <f t="shared" si="74"/>
        <v>0</v>
      </c>
      <c r="P32" s="7">
        <f>SUM(D32:O32)</f>
        <v>0</v>
      </c>
      <c r="R32" s="42">
        <f>R27-R25+R29</f>
        <v>0</v>
      </c>
      <c r="S32" s="29">
        <f t="shared" ref="S32:AC32" si="75">S27-S25+S29</f>
        <v>0</v>
      </c>
      <c r="T32" s="29">
        <f t="shared" si="75"/>
        <v>0</v>
      </c>
      <c r="U32" s="29">
        <f t="shared" si="75"/>
        <v>0</v>
      </c>
      <c r="V32" s="29">
        <f t="shared" si="75"/>
        <v>0</v>
      </c>
      <c r="W32" s="29">
        <f t="shared" si="75"/>
        <v>0</v>
      </c>
      <c r="X32" s="29">
        <f t="shared" si="75"/>
        <v>0</v>
      </c>
      <c r="Y32" s="29">
        <f t="shared" si="75"/>
        <v>0</v>
      </c>
      <c r="Z32" s="29">
        <f t="shared" si="75"/>
        <v>0</v>
      </c>
      <c r="AA32" s="29">
        <f t="shared" si="75"/>
        <v>0</v>
      </c>
      <c r="AB32" s="29">
        <f t="shared" si="75"/>
        <v>0</v>
      </c>
      <c r="AC32" s="43">
        <f t="shared" si="75"/>
        <v>0</v>
      </c>
      <c r="AD32" s="29">
        <f>SUM(R32:AC32)</f>
        <v>0</v>
      </c>
    </row>
    <row r="33" spans="2:30" ht="13.5" thickBot="1" x14ac:dyDescent="0.35">
      <c r="B33" s="6" t="s">
        <v>20</v>
      </c>
      <c r="D33" s="26">
        <f>D32</f>
        <v>0</v>
      </c>
      <c r="E33" s="27">
        <f>D33+E32</f>
        <v>0</v>
      </c>
      <c r="F33" s="27">
        <f t="shared" ref="F33" si="76">E33+F32</f>
        <v>0</v>
      </c>
      <c r="G33" s="27">
        <f t="shared" ref="G33" si="77">F33+G32</f>
        <v>0</v>
      </c>
      <c r="H33" s="27">
        <f t="shared" ref="H33" si="78">G33+H32</f>
        <v>0</v>
      </c>
      <c r="I33" s="27">
        <f t="shared" ref="I33" si="79">H33+I32</f>
        <v>0</v>
      </c>
      <c r="J33" s="27">
        <f t="shared" ref="J33" si="80">I33+J32</f>
        <v>0</v>
      </c>
      <c r="K33" s="27">
        <f t="shared" ref="K33" si="81">J33+K32</f>
        <v>0</v>
      </c>
      <c r="L33" s="27">
        <f t="shared" ref="L33" si="82">K33+L32</f>
        <v>0</v>
      </c>
      <c r="M33" s="27">
        <f t="shared" ref="M33" si="83">L33+M32</f>
        <v>0</v>
      </c>
      <c r="N33" s="27">
        <f t="shared" ref="N33" si="84">M33+N32</f>
        <v>0</v>
      </c>
      <c r="O33" s="28">
        <f t="shared" ref="O33" si="85">N33+O32</f>
        <v>0</v>
      </c>
      <c r="P33" s="29">
        <f>O33</f>
        <v>0</v>
      </c>
      <c r="R33" s="26">
        <f>O33+R32</f>
        <v>0</v>
      </c>
      <c r="S33" s="27">
        <f>S32+R33</f>
        <v>0</v>
      </c>
      <c r="T33" s="27">
        <f t="shared" ref="T33" si="86">T32+S33</f>
        <v>0</v>
      </c>
      <c r="U33" s="27">
        <f t="shared" ref="U33" si="87">U32+T33</f>
        <v>0</v>
      </c>
      <c r="V33" s="27">
        <f t="shared" ref="V33" si="88">V32+U33</f>
        <v>0</v>
      </c>
      <c r="W33" s="27">
        <f t="shared" ref="W33" si="89">W32+V33</f>
        <v>0</v>
      </c>
      <c r="X33" s="27">
        <f t="shared" ref="X33" si="90">X32+W33</f>
        <v>0</v>
      </c>
      <c r="Y33" s="27">
        <f t="shared" ref="Y33" si="91">Y32+X33</f>
        <v>0</v>
      </c>
      <c r="Z33" s="27">
        <f t="shared" ref="Z33" si="92">Z32+Y33</f>
        <v>0</v>
      </c>
      <c r="AA33" s="27">
        <f t="shared" ref="AA33" si="93">AA32+Z33</f>
        <v>0</v>
      </c>
      <c r="AB33" s="27">
        <f t="shared" ref="AB33" si="94">AB32+AA33</f>
        <v>0</v>
      </c>
      <c r="AC33" s="28">
        <f t="shared" ref="AC33" si="95">AC32+AB33</f>
        <v>0</v>
      </c>
      <c r="AD33" s="29">
        <f>AC33</f>
        <v>0</v>
      </c>
    </row>
    <row r="34" spans="2:30" x14ac:dyDescent="0.3">
      <c r="P34" s="29"/>
      <c r="AD34" s="29">
        <f>AD27-AD25+AD29</f>
        <v>0</v>
      </c>
    </row>
    <row r="37" spans="2:30" x14ac:dyDescent="0.3">
      <c r="O37" s="7"/>
      <c r="P37" s="7"/>
    </row>
    <row r="38" spans="2:30" x14ac:dyDescent="0.3">
      <c r="O38" s="7"/>
      <c r="P38" s="7"/>
    </row>
    <row r="39" spans="2:30" x14ac:dyDescent="0.3">
      <c r="O39" s="7"/>
      <c r="P39" s="7"/>
    </row>
    <row r="48" spans="2:30" x14ac:dyDescent="0.3">
      <c r="S48" s="1" t="s">
        <v>21</v>
      </c>
    </row>
  </sheetData>
  <phoneticPr fontId="2" type="noConversion"/>
  <pageMargins left="0.7" right="0.7" top="0.75" bottom="0.75" header="0.3" footer="0.3"/>
  <ignoredErrors>
    <ignoredError sqref="D24 E24:O24 Q24:AC2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3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0VBQjZBNDc2LUFGRDQtNDlBMS1CNjE5LTczQUI2NTU2NzRFOH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OTA3OTI8L1VzZXJOYW1lPjxEYXRlVGltZT42LzExLzIwMjYgMzoyMjo1MSBQTTwvRGF0ZVRpbWU+PExhYmVsU3RyaW5nPkFFUCBJbnRlcm5hbDwvTGFiZWxTdHJpbmc+PC9pdGVtPjwvbGFiZWxIaXN0b3J5Pg=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erJrKEGyBjd9uPXAO7ej7Ylk7Jrl2QCN8BtCK+chQdM=</DigestValue>
      </Reference>
      <Reference URI="#CLASSIFICATIONHISTORY">
        <DigestMethod Algorithm="http://www.w3.org/2001/04/xmlenc#sha256"/>
        <DigestValue>A+ms2hT8QYGVUPjshLZeCGaqV2/aBcnR7GraaQCoWss=</DigestValue>
      </Reference>
    </SignedInfo>
    <SignatureValue>X0XLDnIkYsEES6v33gvofg4tpVKF4a/rfqgZC5Z8ndS0lZxGpqw0i8p8RvpSV9+sBXcUg1s9MJYrQbET5D823A==</SignatureValue>
    <Object Id="CLASSIFICATIONHISTORY">
      <ArrayOfString xmlns:xsd="http://www.w3.org/2001/XMLSchema" xmlns:xsi="http://www.w3.org/2001/XMLSchema-instance" xmlns="">
        <string>BOsLBZCdY895GMZPRNsFiBInlFu1Ioo/</string>
      </ArrayOfString>
    </Object>
  </Signature>
</WrappedLabelHistory>
</file>

<file path=customXml/item4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644C06-38B7-419D-B008-A98C2C3E20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3F1238-053E-4D32-94CF-2DFAC920DF6E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b6888f76-1100-40b0-929b-1efe9044426d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f88ffb1c-9230-4705-a789-27bae69f5829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AB6A476-AFD4-49A1-B619-73AB655674E8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4.xml><?xml version="1.0" encoding="utf-8"?>
<ds:datastoreItem xmlns:ds="http://schemas.openxmlformats.org/officeDocument/2006/customXml" ds:itemID="{3688F360-5417-4AA4-9345-2F8B53895EFA}">
  <ds:schemaRefs>
    <ds:schemaRef ds:uri="http://www.w3.org/2001/XMLSchema"/>
    <ds:schemaRef ds:uri="http://www.boldonjames.com/2008/01/sie/internal/label"/>
  </ds:schemaRefs>
</ds:datastoreItem>
</file>

<file path=customXml/itemProps5.xml><?xml version="1.0" encoding="utf-8"?>
<ds:datastoreItem xmlns:ds="http://schemas.openxmlformats.org/officeDocument/2006/customXml" ds:itemID="{7A2AF3B9-2CE7-4F69-8031-7EBD5EE951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Lerah M Kahn</dc:creator>
  <cp:lastModifiedBy>Katharine I Walsh</cp:lastModifiedBy>
  <dcterms:created xsi:type="dcterms:W3CDTF">2026-06-11T14:52:15Z</dcterms:created>
  <dcterms:modified xsi:type="dcterms:W3CDTF">2026-06-17T14:13:28Z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ad66e8f2-87e6-40a8-bcb5-cb3216aa5e15</vt:lpwstr>
  </property>
  <property fmtid="{D5CDD505-2E9C-101B-9397-08002B2CF9AE}" pid="3" name="bjClsUserRVM">
    <vt:lpwstr>[]</vt:lpwstr>
  </property>
  <property fmtid="{D5CDD505-2E9C-101B-9397-08002B2CF9AE}" pid="4" name="bjSaver">
    <vt:lpwstr>Yzo6iu4RCOp5VcJWjy40zzIEO7NbA0wx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pmDocIH">
    <vt:lpwstr>UlCBV6MZkbRiHma6CQZ9UtsxQkWfju0H</vt:lpwstr>
  </property>
  <property fmtid="{D5CDD505-2E9C-101B-9397-08002B2CF9AE}" pid="12" name="bjLabelHistoryID">
    <vt:lpwstr>{EAB6A476-AFD4-49A1-B619-73AB655674E8}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