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naker Law Office\Clients\03930 - Kentucky Frontier\0002 - 2025 Rate Case\Drafts\Staff's 1st DR\Final for Filing\"/>
    </mc:Choice>
  </mc:AlternateContent>
  <xr:revisionPtr revIDLastSave="0" documentId="8_{DCCC6A29-C43A-4E32-B06A-2E7A7C2F4F6D}" xr6:coauthVersionLast="47" xr6:coauthVersionMax="47" xr10:uidLastSave="{00000000-0000-0000-0000-000000000000}"/>
  <bookViews>
    <workbookView xWindow="-110" yWindow="-110" windowWidth="23540" windowHeight="16860" firstSheet="3" activeTab="7" xr2:uid="{57DA7F59-9EBE-4CC8-95D7-C925AA7F7BFA}"/>
  </bookViews>
  <sheets>
    <sheet name="DR1-2 COSS" sheetId="9" r:id="rId1"/>
    <sheet name="DR1-3 Other Chgs" sheetId="7" r:id="rId2"/>
    <sheet name="DR1-6 TrialBal KFG23" sheetId="1" r:id="rId3"/>
    <sheet name="DR1-6 TrialBal KFG24" sheetId="3" r:id="rId4"/>
    <sheet name="DR1-6 TrialBal AUX23" sheetId="5" r:id="rId5"/>
    <sheet name="DR1-6 TrialBal AUX24" sheetId="4" r:id="rId6"/>
    <sheet name="DR1-9 Payroll" sheetId="10" r:id="rId7"/>
    <sheet name="DR1-10 Benefits" sheetId="11" r:id="rId8"/>
    <sheet name="DR1-14 new Taps" sheetId="6" r:id="rId9"/>
    <sheet name="DR1-15 Late fees" sheetId="8" r:id="rId10"/>
  </sheets>
  <externalReferences>
    <externalReference r:id="rId11"/>
  </externalReferences>
  <definedNames>
    <definedName name="Depr_Life">#REF!</definedName>
    <definedName name="Dr">[1]Sheet2!$D$20</definedName>
    <definedName name="FD">[1]Sheet2!$D$7</definedName>
    <definedName name="Fl">[1]Sheet2!$D$15</definedName>
    <definedName name="Ho">[1]Sheet2!$D$16</definedName>
    <definedName name="ID">[1]Sheet2!$D$6</definedName>
    <definedName name="In">[1]Sheet2!$D$13</definedName>
    <definedName name="LC">[1]Sheet2!$D$18</definedName>
    <definedName name="LD">[1]Sheet2!$D$4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e">[1]Sheet2!$D$17</definedName>
    <definedName name="Mf">[1]Sheet2!$D$14</definedName>
    <definedName name="MU">[1]Sheet2!$D$12</definedName>
    <definedName name="Of">[1]Sheet2!$D$10</definedName>
    <definedName name="PO">[1]Sheet2!$D$19</definedName>
    <definedName name="_xlnm.Print_Area" localSheetId="7">'DR1-10 Benefits'!$A$1:$I$52</definedName>
    <definedName name="_xlnm.Print_Area" localSheetId="8">'DR1-14 new Taps'!$A$1:$G$26</definedName>
    <definedName name="_xlnm.Print_Area" localSheetId="9">'DR1-15 Late fees'!$A$1:$E$32</definedName>
    <definedName name="_xlnm.Print_Area" localSheetId="0">'DR1-2 COSS'!$A$1:$J$63</definedName>
    <definedName name="_xlnm.Print_Area" localSheetId="2">'DR1-6 TrialBal KFG23'!$A$1:$D$472</definedName>
    <definedName name="_xlnm.Print_Area" localSheetId="3">'DR1-6 TrialBal KFG24'!$A$1:$D$479</definedName>
    <definedName name="_xlnm.Print_Titles" localSheetId="7">'DR1-10 Benefits'!$3:$4</definedName>
    <definedName name="_xlnm.Print_Titles" localSheetId="4">'DR1-6 TrialBal AUX23'!$A:$B,'DR1-6 TrialBal AUX23'!$1:$2</definedName>
    <definedName name="_xlnm.Print_Titles" localSheetId="5">'DR1-6 TrialBal AUX24'!$A:$B,'DR1-6 TrialBal AUX24'!$1:$2</definedName>
    <definedName name="_xlnm.Print_Titles" localSheetId="2">'DR1-6 TrialBal KFG23'!$A:$A,'DR1-6 TrialBal KFG23'!$4:$5</definedName>
    <definedName name="_xlnm.Print_Titles" localSheetId="3">'DR1-6 TrialBal KFG24'!$A:$A,'DR1-6 TrialBal KFG24'!$4:$5</definedName>
    <definedName name="QB_BASIS_4" localSheetId="2" hidden="1">'DR1-6 TrialBal KFG23'!$D$3</definedName>
    <definedName name="QB_BASIS_4" localSheetId="3" hidden="1">'DR1-6 TrialBal KFG24'!$D$3</definedName>
    <definedName name="QB_COLUMN_290" localSheetId="4" hidden="1">'DR1-6 TrialBal AUX23'!$C$1</definedName>
    <definedName name="QB_COLUMN_290" localSheetId="5" hidden="1">'DR1-6 TrialBal AUX24'!$C$1</definedName>
    <definedName name="QB_COLUMN_290" localSheetId="2" hidden="1">'DR1-6 TrialBal KFG23'!$B$4</definedName>
    <definedName name="QB_COLUMN_290" localSheetId="3" hidden="1">'DR1-6 TrialBal KFG24'!$B$4</definedName>
    <definedName name="QB_COLUMN_57200" localSheetId="4" hidden="1">'DR1-6 TrialBal AUX23'!$C$2</definedName>
    <definedName name="QB_COLUMN_57200" localSheetId="5" hidden="1">'DR1-6 TrialBal AUX24'!$C$2</definedName>
    <definedName name="QB_COLUMN_57200" localSheetId="2" hidden="1">'DR1-6 TrialBal KFG23'!$B$5</definedName>
    <definedName name="QB_COLUMN_57200" localSheetId="3" hidden="1">'DR1-6 TrialBal KFG24'!$B$5</definedName>
    <definedName name="QB_COLUMN_58210" localSheetId="4" hidden="1">'DR1-6 TrialBal AUX23'!$E$2</definedName>
    <definedName name="QB_COLUMN_58210" localSheetId="5" hidden="1">'DR1-6 TrialBal AUX24'!$E$2</definedName>
    <definedName name="QB_COLUMN_58210" localSheetId="2" hidden="1">'DR1-6 TrialBal KFG23'!$D$5</definedName>
    <definedName name="QB_COLUMN_58210" localSheetId="3" hidden="1">'DR1-6 TrialBal KFG24'!$D$5</definedName>
    <definedName name="QB_COMPANY_0" localSheetId="2" hidden="1">'DR1-6 TrialBal KFG23'!$A$1</definedName>
    <definedName name="QB_COMPANY_0" localSheetId="3" hidden="1">'DR1-6 TrialBal KFG24'!$A$1</definedName>
    <definedName name="QB_DATA_0" localSheetId="4" hidden="1">'DR1-6 TrialBal AUX23'!$3:$3,'DR1-6 TrialBal AUX23'!$4:$4,'DR1-6 TrialBal AUX23'!$5:$5,'DR1-6 TrialBal AUX23'!$6:$6,'DR1-6 TrialBal AUX23'!$7:$7,'DR1-6 TrialBal AUX23'!$8:$8,'DR1-6 TrialBal AUX23'!$9:$9,'DR1-6 TrialBal AUX23'!$10:$10,'DR1-6 TrialBal AUX23'!$11:$11,'DR1-6 TrialBal AUX23'!$12:$12,'DR1-6 TrialBal AUX23'!$13:$13,'DR1-6 TrialBal AUX23'!$14:$14,'DR1-6 TrialBal AUX23'!$15:$15,'DR1-6 TrialBal AUX23'!$16:$16,'DR1-6 TrialBal AUX23'!$17:$17,'DR1-6 TrialBal AUX23'!$18:$18</definedName>
    <definedName name="QB_DATA_0" localSheetId="5" hidden="1">'DR1-6 TrialBal AUX24'!$3:$3,'DR1-6 TrialBal AUX24'!$4:$4,'DR1-6 TrialBal AUX24'!$5:$5,'DR1-6 TrialBal AUX24'!$6:$6,'DR1-6 TrialBal AUX24'!$7:$7,'DR1-6 TrialBal AUX24'!$8:$8,'DR1-6 TrialBal AUX24'!$9:$9,'DR1-6 TrialBal AUX24'!$10:$10,'DR1-6 TrialBal AUX24'!$11:$11,'DR1-6 TrialBal AUX24'!$12:$12,'DR1-6 TrialBal AUX24'!$13:$13,'DR1-6 TrialBal AUX24'!$14:$14,'DR1-6 TrialBal AUX24'!$15:$15,'DR1-6 TrialBal AUX24'!$16:$16,'DR1-6 TrialBal AUX24'!$17:$17,'DR1-6 TrialBal AUX24'!$18:$18</definedName>
    <definedName name="QB_DATA_0" localSheetId="2" hidden="1">'DR1-6 TrialBal KFG23'!$6:$6,'DR1-6 TrialBal KFG23'!$7:$7,'DR1-6 TrialBal KFG23'!$8:$8,'DR1-6 TrialBal KFG23'!$9:$9,'DR1-6 TrialBal KFG23'!$10:$10,'DR1-6 TrialBal KFG23'!$11:$11,'DR1-6 TrialBal KFG23'!$12:$12,'DR1-6 TrialBal KFG23'!$13:$13,'DR1-6 TrialBal KFG23'!$14:$14,'DR1-6 TrialBal KFG23'!$15:$15,'DR1-6 TrialBal KFG23'!$16:$16,'DR1-6 TrialBal KFG23'!$17:$17,'DR1-6 TrialBal KFG23'!$18:$18,'DR1-6 TrialBal KFG23'!$19:$19,'DR1-6 TrialBal KFG23'!$20:$20,'DR1-6 TrialBal KFG23'!$21:$21</definedName>
    <definedName name="QB_DATA_0" localSheetId="3" hidden="1">'DR1-6 TrialBal KFG24'!$6:$6,'DR1-6 TrialBal KFG24'!$7:$7,'DR1-6 TrialBal KFG24'!$8:$8,'DR1-6 TrialBal KFG24'!$9:$9,'DR1-6 TrialBal KFG24'!$10:$10,'DR1-6 TrialBal KFG24'!$11:$11,'DR1-6 TrialBal KFG24'!$12:$12,'DR1-6 TrialBal KFG24'!$13:$13,'DR1-6 TrialBal KFG24'!$14:$14,'DR1-6 TrialBal KFG24'!$15:$15,'DR1-6 TrialBal KFG24'!$16:$16,'DR1-6 TrialBal KFG24'!$17:$17,'DR1-6 TrialBal KFG24'!$18:$18,'DR1-6 TrialBal KFG24'!$19:$19,'DR1-6 TrialBal KFG24'!$20:$20,'DR1-6 TrialBal KFG24'!$21:$21</definedName>
    <definedName name="QB_DATA_1" localSheetId="4" hidden="1">'DR1-6 TrialBal AUX23'!$19:$19,'DR1-6 TrialBal AUX23'!$20:$20,'DR1-6 TrialBal AUX23'!$21:$21,'DR1-6 TrialBal AUX23'!$22:$22,'DR1-6 TrialBal AUX23'!$23:$23,'DR1-6 TrialBal AUX23'!$24:$24,'DR1-6 TrialBal AUX23'!$25:$25,'DR1-6 TrialBal AUX23'!$26:$26,'DR1-6 TrialBal AUX23'!$27:$27,'DR1-6 TrialBal AUX23'!$28:$28,'DR1-6 TrialBal AUX23'!$29:$29,'DR1-6 TrialBal AUX23'!$30:$30,'DR1-6 TrialBal AUX23'!$31:$31,'DR1-6 TrialBal AUX23'!$32:$32,'DR1-6 TrialBal AUX23'!$33:$33,'DR1-6 TrialBal AUX23'!$34:$34</definedName>
    <definedName name="QB_DATA_1" localSheetId="5" hidden="1">'DR1-6 TrialBal AUX24'!$19:$19,'DR1-6 TrialBal AUX24'!$20:$20,'DR1-6 TrialBal AUX24'!$21:$21,'DR1-6 TrialBal AUX24'!$22:$22,'DR1-6 TrialBal AUX24'!$23:$23,'DR1-6 TrialBal AUX24'!$24:$24,'DR1-6 TrialBal AUX24'!$25:$25,'DR1-6 TrialBal AUX24'!$26:$26,'DR1-6 TrialBal AUX24'!$27:$27,'DR1-6 TrialBal AUX24'!$28:$28,'DR1-6 TrialBal AUX24'!$29:$29,'DR1-6 TrialBal AUX24'!$30:$30,'DR1-6 TrialBal AUX24'!$31:$31,'DR1-6 TrialBal AUX24'!$32:$32,'DR1-6 TrialBal AUX24'!$33:$33,'DR1-6 TrialBal AUX24'!$34:$34</definedName>
    <definedName name="QB_DATA_1" localSheetId="2" hidden="1">'DR1-6 TrialBal KFG23'!$22:$22,'DR1-6 TrialBal KFG23'!$23:$23,'DR1-6 TrialBal KFG23'!$24:$24,'DR1-6 TrialBal KFG23'!$25:$25,'DR1-6 TrialBal KFG23'!$26:$26,'DR1-6 TrialBal KFG23'!$27:$27,'DR1-6 TrialBal KFG23'!$28:$28,'DR1-6 TrialBal KFG23'!$29:$29,'DR1-6 TrialBal KFG23'!$30:$30,'DR1-6 TrialBal KFG23'!$31:$31,'DR1-6 TrialBal KFG23'!$32:$32,'DR1-6 TrialBal KFG23'!$33:$33,'DR1-6 TrialBal KFG23'!$34:$34,'DR1-6 TrialBal KFG23'!$35:$35,'DR1-6 TrialBal KFG23'!$36:$36,'DR1-6 TrialBal KFG23'!$37:$37</definedName>
    <definedName name="QB_DATA_1" localSheetId="3" hidden="1">'DR1-6 TrialBal KFG24'!$22:$22,'DR1-6 TrialBal KFG24'!$23:$23,'DR1-6 TrialBal KFG24'!$24:$24,'DR1-6 TrialBal KFG24'!$25:$25,'DR1-6 TrialBal KFG24'!$26:$26,'DR1-6 TrialBal KFG24'!$27:$27,'DR1-6 TrialBal KFG24'!$28:$28,'DR1-6 TrialBal KFG24'!$29:$29,'DR1-6 TrialBal KFG24'!$30:$30,'DR1-6 TrialBal KFG24'!$31:$31,'DR1-6 TrialBal KFG24'!$32:$32,'DR1-6 TrialBal KFG24'!$33:$33,'DR1-6 TrialBal KFG24'!$34:$34,'DR1-6 TrialBal KFG24'!$35:$35,'DR1-6 TrialBal KFG24'!$36:$36,'DR1-6 TrialBal KFG24'!$37:$37</definedName>
    <definedName name="QB_DATA_10" localSheetId="2" hidden="1">'DR1-6 TrialBal KFG23'!$166:$166,'DR1-6 TrialBal KFG23'!$167:$167,'DR1-6 TrialBal KFG23'!$168:$168,'DR1-6 TrialBal KFG23'!$169:$169,'DR1-6 TrialBal KFG23'!$170:$170,'DR1-6 TrialBal KFG23'!$171:$171,'DR1-6 TrialBal KFG23'!$172:$172,'DR1-6 TrialBal KFG23'!$173:$173,'DR1-6 TrialBal KFG23'!$174:$174,'DR1-6 TrialBal KFG23'!$175:$175,'DR1-6 TrialBal KFG23'!$176:$176,'DR1-6 TrialBal KFG23'!$177:$177,'DR1-6 TrialBal KFG23'!$178:$178,'DR1-6 TrialBal KFG23'!$179:$179,'DR1-6 TrialBal KFG23'!$180:$180,'DR1-6 TrialBal KFG23'!$181:$181</definedName>
    <definedName name="QB_DATA_10" localSheetId="3" hidden="1">'DR1-6 TrialBal KFG24'!$166:$166,'DR1-6 TrialBal KFG24'!$167:$167,'DR1-6 TrialBal KFG24'!$168:$168,'DR1-6 TrialBal KFG24'!$169:$169,'DR1-6 TrialBal KFG24'!$170:$170,'DR1-6 TrialBal KFG24'!$171:$171,'DR1-6 TrialBal KFG24'!$172:$172,'DR1-6 TrialBal KFG24'!$173:$173,'DR1-6 TrialBal KFG24'!$174:$174,'DR1-6 TrialBal KFG24'!$175:$175,'DR1-6 TrialBal KFG24'!$176:$176,'DR1-6 TrialBal KFG24'!$177:$177,'DR1-6 TrialBal KFG24'!$178:$178,'DR1-6 TrialBal KFG24'!$179:$179,'DR1-6 TrialBal KFG24'!$180:$180,'DR1-6 TrialBal KFG24'!$181:$181</definedName>
    <definedName name="QB_DATA_11" localSheetId="2" hidden="1">'DR1-6 TrialBal KFG23'!$182:$182,'DR1-6 TrialBal KFG23'!$183:$183,'DR1-6 TrialBal KFG23'!$184:$184,'DR1-6 TrialBal KFG23'!$185:$185,'DR1-6 TrialBal KFG23'!$186:$186,'DR1-6 TrialBal KFG23'!$187:$187,'DR1-6 TrialBal KFG23'!$188:$188,'DR1-6 TrialBal KFG23'!$189:$189,'DR1-6 TrialBal KFG23'!$190:$190,'DR1-6 TrialBal KFG23'!$191:$191,'DR1-6 TrialBal KFG23'!$192:$192,'DR1-6 TrialBal KFG23'!$193:$193,'DR1-6 TrialBal KFG23'!$194:$194,'DR1-6 TrialBal KFG23'!$195:$195,'DR1-6 TrialBal KFG23'!$196:$196,'DR1-6 TrialBal KFG23'!$197:$197</definedName>
    <definedName name="QB_DATA_11" localSheetId="3" hidden="1">'DR1-6 TrialBal KFG24'!$182:$182,'DR1-6 TrialBal KFG24'!$183:$183,'DR1-6 TrialBal KFG24'!$184:$184,'DR1-6 TrialBal KFG24'!$185:$185,'DR1-6 TrialBal KFG24'!$186:$186,'DR1-6 TrialBal KFG24'!$187:$187,'DR1-6 TrialBal KFG24'!$188:$188,'DR1-6 TrialBal KFG24'!$189:$189,'DR1-6 TrialBal KFG24'!$190:$190,'DR1-6 TrialBal KFG24'!$191:$191,'DR1-6 TrialBal KFG24'!$192:$192,'DR1-6 TrialBal KFG24'!$193:$193,'DR1-6 TrialBal KFG24'!$194:$194,'DR1-6 TrialBal KFG24'!$195:$195,'DR1-6 TrialBal KFG24'!$196:$196,'DR1-6 TrialBal KFG24'!$197:$197</definedName>
    <definedName name="QB_DATA_12" localSheetId="2" hidden="1">'DR1-6 TrialBal KFG23'!$198:$198,'DR1-6 TrialBal KFG23'!$199:$199,'DR1-6 TrialBal KFG23'!$200:$200,'DR1-6 TrialBal KFG23'!$201:$201,'DR1-6 TrialBal KFG23'!$202:$202,'DR1-6 TrialBal KFG23'!$203:$203,'DR1-6 TrialBal KFG23'!$204:$204,'DR1-6 TrialBal KFG23'!$205:$205,'DR1-6 TrialBal KFG23'!$206:$206,'DR1-6 TrialBal KFG23'!$207:$207,'DR1-6 TrialBal KFG23'!$208:$208,'DR1-6 TrialBal KFG23'!$209:$209,'DR1-6 TrialBal KFG23'!$210:$210,'DR1-6 TrialBal KFG23'!$211:$211,'DR1-6 TrialBal KFG23'!$212:$212,'DR1-6 TrialBal KFG23'!$213:$213</definedName>
    <definedName name="QB_DATA_12" localSheetId="3" hidden="1">'DR1-6 TrialBal KFG24'!$198:$198,'DR1-6 TrialBal KFG24'!$199:$199,'DR1-6 TrialBal KFG24'!$200:$200,'DR1-6 TrialBal KFG24'!$201:$201,'DR1-6 TrialBal KFG24'!$202:$202,'DR1-6 TrialBal KFG24'!$203:$203,'DR1-6 TrialBal KFG24'!$204:$204,'DR1-6 TrialBal KFG24'!$205:$205,'DR1-6 TrialBal KFG24'!$206:$206,'DR1-6 TrialBal KFG24'!$207:$207,'DR1-6 TrialBal KFG24'!$208:$208,'DR1-6 TrialBal KFG24'!$209:$209,'DR1-6 TrialBal KFG24'!$210:$210,'DR1-6 TrialBal KFG24'!$211:$211,'DR1-6 TrialBal KFG24'!$212:$212,'DR1-6 TrialBal KFG24'!$213:$213</definedName>
    <definedName name="QB_DATA_13" localSheetId="2" hidden="1">'DR1-6 TrialBal KFG23'!$214:$214,'DR1-6 TrialBal KFG23'!$215:$215,'DR1-6 TrialBal KFG23'!$216:$216,'DR1-6 TrialBal KFG23'!$217:$217,'DR1-6 TrialBal KFG23'!$218:$218,'DR1-6 TrialBal KFG23'!$219:$219,'DR1-6 TrialBal KFG23'!$220:$220,'DR1-6 TrialBal KFG23'!$221:$221,'DR1-6 TrialBal KFG23'!$222:$222,'DR1-6 TrialBal KFG23'!$223:$223,'DR1-6 TrialBal KFG23'!$224:$224,'DR1-6 TrialBal KFG23'!$225:$225,'DR1-6 TrialBal KFG23'!$226:$226,'DR1-6 TrialBal KFG23'!$227:$227,'DR1-6 TrialBal KFG23'!$228:$228,'DR1-6 TrialBal KFG23'!$229:$229</definedName>
    <definedName name="QB_DATA_13" localSheetId="3" hidden="1">'DR1-6 TrialBal KFG24'!$214:$214,'DR1-6 TrialBal KFG24'!$215:$215,'DR1-6 TrialBal KFG24'!$216:$216,'DR1-6 TrialBal KFG24'!$217:$217,'DR1-6 TrialBal KFG24'!$218:$218,'DR1-6 TrialBal KFG24'!$219:$219,'DR1-6 TrialBal KFG24'!$220:$220,'DR1-6 TrialBal KFG24'!$221:$221,'DR1-6 TrialBal KFG24'!$222:$222,'DR1-6 TrialBal KFG24'!$223:$223,'DR1-6 TrialBal KFG24'!$224:$224,'DR1-6 TrialBal KFG24'!$225:$225,'DR1-6 TrialBal KFG24'!$226:$226,'DR1-6 TrialBal KFG24'!$227:$227,'DR1-6 TrialBal KFG24'!$228:$228,'DR1-6 TrialBal KFG24'!$229:$229</definedName>
    <definedName name="QB_DATA_14" localSheetId="2" hidden="1">'DR1-6 TrialBal KFG23'!$230:$230,'DR1-6 TrialBal KFG23'!$231:$231,'DR1-6 TrialBal KFG23'!$232:$232,'DR1-6 TrialBal KFG23'!$233:$233,'DR1-6 TrialBal KFG23'!$234:$234,'DR1-6 TrialBal KFG23'!$235:$235,'DR1-6 TrialBal KFG23'!$236:$236,'DR1-6 TrialBal KFG23'!$237:$237,'DR1-6 TrialBal KFG23'!$238:$238,'DR1-6 TrialBal KFG23'!$239:$239,'DR1-6 TrialBal KFG23'!$240:$240,'DR1-6 TrialBal KFG23'!$241:$241,'DR1-6 TrialBal KFG23'!$242:$242,'DR1-6 TrialBal KFG23'!$243:$243,'DR1-6 TrialBal KFG23'!$244:$244,'DR1-6 TrialBal KFG23'!$245:$245</definedName>
    <definedName name="QB_DATA_14" localSheetId="3" hidden="1">'DR1-6 TrialBal KFG24'!$230:$230,'DR1-6 TrialBal KFG24'!$231:$231,'DR1-6 TrialBal KFG24'!$232:$232,'DR1-6 TrialBal KFG24'!$233:$233,'DR1-6 TrialBal KFG24'!$234:$234,'DR1-6 TrialBal KFG24'!$235:$235,'DR1-6 TrialBal KFG24'!$236:$236,'DR1-6 TrialBal KFG24'!$237:$237,'DR1-6 TrialBal KFG24'!$238:$238,'DR1-6 TrialBal KFG24'!$239:$239,'DR1-6 TrialBal KFG24'!$240:$240,'DR1-6 TrialBal KFG24'!$241:$241,'DR1-6 TrialBal KFG24'!$242:$242,'DR1-6 TrialBal KFG24'!$243:$243,'DR1-6 TrialBal KFG24'!$244:$244,'DR1-6 TrialBal KFG24'!$245:$245</definedName>
    <definedName name="QB_DATA_15" localSheetId="2" hidden="1">'DR1-6 TrialBal KFG23'!$246:$246,'DR1-6 TrialBal KFG23'!$247:$247,'DR1-6 TrialBal KFG23'!$248:$248,'DR1-6 TrialBal KFG23'!$249:$249,'DR1-6 TrialBal KFG23'!$250:$250,'DR1-6 TrialBal KFG23'!$251:$251,'DR1-6 TrialBal KFG23'!$252:$252,'DR1-6 TrialBal KFG23'!$253:$253,'DR1-6 TrialBal KFG23'!$254:$254,'DR1-6 TrialBal KFG23'!$255:$255,'DR1-6 TrialBal KFG23'!$256:$256,'DR1-6 TrialBal KFG23'!$257:$257,'DR1-6 TrialBal KFG23'!$258:$258,'DR1-6 TrialBal KFG23'!$259:$259,'DR1-6 TrialBal KFG23'!$260:$260,'DR1-6 TrialBal KFG23'!$261:$261</definedName>
    <definedName name="QB_DATA_15" localSheetId="3" hidden="1">'DR1-6 TrialBal KFG24'!$246:$246,'DR1-6 TrialBal KFG24'!$247:$247,'DR1-6 TrialBal KFG24'!$248:$248,'DR1-6 TrialBal KFG24'!$249:$249,'DR1-6 TrialBal KFG24'!$250:$250,'DR1-6 TrialBal KFG24'!$251:$251,'DR1-6 TrialBal KFG24'!$252:$252,'DR1-6 TrialBal KFG24'!$253:$253,'DR1-6 TrialBal KFG24'!$254:$254,'DR1-6 TrialBal KFG24'!$255:$255,'DR1-6 TrialBal KFG24'!$256:$256,'DR1-6 TrialBal KFG24'!$257:$257,'DR1-6 TrialBal KFG24'!$258:$258,'DR1-6 TrialBal KFG24'!$259:$259,'DR1-6 TrialBal KFG24'!$260:$260,'DR1-6 TrialBal KFG24'!$261:$261</definedName>
    <definedName name="QB_DATA_16" localSheetId="2" hidden="1">'DR1-6 TrialBal KFG23'!$262:$262,'DR1-6 TrialBal KFG23'!$263:$263,'DR1-6 TrialBal KFG23'!$264:$264,'DR1-6 TrialBal KFG23'!$265:$265,'DR1-6 TrialBal KFG23'!$266:$266,'DR1-6 TrialBal KFG23'!$267:$267,'DR1-6 TrialBal KFG23'!$268:$268,'DR1-6 TrialBal KFG23'!$269:$269,'DR1-6 TrialBal KFG23'!$270:$270,'DR1-6 TrialBal KFG23'!$271:$271,'DR1-6 TrialBal KFG23'!$272:$272,'DR1-6 TrialBal KFG23'!$273:$273,'DR1-6 TrialBal KFG23'!$274:$274,'DR1-6 TrialBal KFG23'!$275:$275,'DR1-6 TrialBal KFG23'!$276:$276,'DR1-6 TrialBal KFG23'!$277:$277</definedName>
    <definedName name="QB_DATA_16" localSheetId="3" hidden="1">'DR1-6 TrialBal KFG24'!$262:$262,'DR1-6 TrialBal KFG24'!$263:$263,'DR1-6 TrialBal KFG24'!$264:$264,'DR1-6 TrialBal KFG24'!$265:$265,'DR1-6 TrialBal KFG24'!$266:$266,'DR1-6 TrialBal KFG24'!$267:$267,'DR1-6 TrialBal KFG24'!$268:$268,'DR1-6 TrialBal KFG24'!$269:$269,'DR1-6 TrialBal KFG24'!$270:$270,'DR1-6 TrialBal KFG24'!$271:$271,'DR1-6 TrialBal KFG24'!$272:$272,'DR1-6 TrialBal KFG24'!$273:$273,'DR1-6 TrialBal KFG24'!$274:$274,'DR1-6 TrialBal KFG24'!$275:$275,'DR1-6 TrialBal KFG24'!$276:$276,'DR1-6 TrialBal KFG24'!$277:$277</definedName>
    <definedName name="QB_DATA_17" localSheetId="2" hidden="1">'DR1-6 TrialBal KFG23'!$278:$278,'DR1-6 TrialBal KFG23'!$279:$279,'DR1-6 TrialBal KFG23'!$280:$280,'DR1-6 TrialBal KFG23'!$281:$281,'DR1-6 TrialBal KFG23'!$282:$282,'DR1-6 TrialBal KFG23'!$283:$283,'DR1-6 TrialBal KFG23'!$284:$284,'DR1-6 TrialBal KFG23'!$285:$285,'DR1-6 TrialBal KFG23'!$286:$286,'DR1-6 TrialBal KFG23'!$287:$287,'DR1-6 TrialBal KFG23'!$288:$288,'DR1-6 TrialBal KFG23'!$289:$289,'DR1-6 TrialBal KFG23'!$290:$290,'DR1-6 TrialBal KFG23'!$291:$291,'DR1-6 TrialBal KFG23'!$292:$292,'DR1-6 TrialBal KFG23'!$293:$293</definedName>
    <definedName name="QB_DATA_17" localSheetId="3" hidden="1">'DR1-6 TrialBal KFG24'!$278:$278,'DR1-6 TrialBal KFG24'!$279:$279,'DR1-6 TrialBal KFG24'!$280:$280,'DR1-6 TrialBal KFG24'!$281:$281,'DR1-6 TrialBal KFG24'!$282:$282,'DR1-6 TrialBal KFG24'!$283:$283,'DR1-6 TrialBal KFG24'!$284:$284,'DR1-6 TrialBal KFG24'!$285:$285,'DR1-6 TrialBal KFG24'!$286:$286,'DR1-6 TrialBal KFG24'!$287:$287,'DR1-6 TrialBal KFG24'!$288:$288,'DR1-6 TrialBal KFG24'!$289:$289,'DR1-6 TrialBal KFG24'!$290:$290,'DR1-6 TrialBal KFG24'!$291:$291,'DR1-6 TrialBal KFG24'!$292:$292,'DR1-6 TrialBal KFG24'!$293:$293</definedName>
    <definedName name="QB_DATA_18" localSheetId="2" hidden="1">'DR1-6 TrialBal KFG23'!$294:$294,'DR1-6 TrialBal KFG23'!$295:$295,'DR1-6 TrialBal KFG23'!$296:$296,'DR1-6 TrialBal KFG23'!$297:$297,'DR1-6 TrialBal KFG23'!$298:$298,'DR1-6 TrialBal KFG23'!$299:$299,'DR1-6 TrialBal KFG23'!$300:$300,'DR1-6 TrialBal KFG23'!$301:$301,'DR1-6 TrialBal KFG23'!$302:$302,'DR1-6 TrialBal KFG23'!$303:$303,'DR1-6 TrialBal KFG23'!$304:$304,'DR1-6 TrialBal KFG23'!$305:$305,'DR1-6 TrialBal KFG23'!$306:$306,'DR1-6 TrialBal KFG23'!$307:$307,'DR1-6 TrialBal KFG23'!$308:$308,'DR1-6 TrialBal KFG23'!$309:$309</definedName>
    <definedName name="QB_DATA_18" localSheetId="3" hidden="1">'DR1-6 TrialBal KFG24'!$294:$294,'DR1-6 TrialBal KFG24'!$295:$295,'DR1-6 TrialBal KFG24'!$296:$296,'DR1-6 TrialBal KFG24'!$297:$297,'DR1-6 TrialBal KFG24'!$298:$298,'DR1-6 TrialBal KFG24'!$299:$299,'DR1-6 TrialBal KFG24'!$300:$300,'DR1-6 TrialBal KFG24'!$301:$301,'DR1-6 TrialBal KFG24'!$302:$302,'DR1-6 TrialBal KFG24'!$303:$303,'DR1-6 TrialBal KFG24'!$304:$304,'DR1-6 TrialBal KFG24'!$305:$305,'DR1-6 TrialBal KFG24'!$306:$306,'DR1-6 TrialBal KFG24'!$307:$307,'DR1-6 TrialBal KFG24'!$308:$308,'DR1-6 TrialBal KFG24'!$309:$309</definedName>
    <definedName name="QB_DATA_19" localSheetId="2" hidden="1">'DR1-6 TrialBal KFG23'!$310:$310,'DR1-6 TrialBal KFG23'!$311:$311,'DR1-6 TrialBal KFG23'!$312:$312,'DR1-6 TrialBal KFG23'!$313:$313,'DR1-6 TrialBal KFG23'!$314:$314,'DR1-6 TrialBal KFG23'!$315:$315,'DR1-6 TrialBal KFG23'!$316:$316,'DR1-6 TrialBal KFG23'!$317:$317,'DR1-6 TrialBal KFG23'!$318:$318,'DR1-6 TrialBal KFG23'!$319:$319,'DR1-6 TrialBal KFG23'!$320:$320,'DR1-6 TrialBal KFG23'!$321:$321,'DR1-6 TrialBal KFG23'!$322:$322,'DR1-6 TrialBal KFG23'!$323:$323,'DR1-6 TrialBal KFG23'!$324:$324,'DR1-6 TrialBal KFG23'!$325:$325</definedName>
    <definedName name="QB_DATA_19" localSheetId="3" hidden="1">'DR1-6 TrialBal KFG24'!$310:$310,'DR1-6 TrialBal KFG24'!$311:$311,'DR1-6 TrialBal KFG24'!$312:$312,'DR1-6 TrialBal KFG24'!$313:$313,'DR1-6 TrialBal KFG24'!$314:$314,'DR1-6 TrialBal KFG24'!$315:$315,'DR1-6 TrialBal KFG24'!$316:$316,'DR1-6 TrialBal KFG24'!$317:$317,'DR1-6 TrialBal KFG24'!$318:$318,'DR1-6 TrialBal KFG24'!$319:$319,'DR1-6 TrialBal KFG24'!$320:$320,'DR1-6 TrialBal KFG24'!$321:$321,'DR1-6 TrialBal KFG24'!$322:$322,'DR1-6 TrialBal KFG24'!$323:$323,'DR1-6 TrialBal KFG24'!$324:$324,'DR1-6 TrialBal KFG24'!$325:$325</definedName>
    <definedName name="QB_DATA_2" localSheetId="4" hidden="1">'DR1-6 TrialBal AUX23'!$35:$35,'DR1-6 TrialBal AUX23'!$36:$36,'DR1-6 TrialBal AUX23'!$37:$37,'DR1-6 TrialBal AUX23'!$38:$38,'DR1-6 TrialBal AUX23'!$39:$39,'DR1-6 TrialBal AUX23'!$40:$40,'DR1-6 TrialBal AUX23'!$41:$41,'DR1-6 TrialBal AUX23'!$42:$42,'DR1-6 TrialBal AUX23'!$43:$43,'DR1-6 TrialBal AUX23'!$44:$44,'DR1-6 TrialBal AUX23'!$45:$45,'DR1-6 TrialBal AUX23'!$46:$46,'DR1-6 TrialBal AUX23'!$47:$47,'DR1-6 TrialBal AUX23'!$48:$48,'DR1-6 TrialBal AUX23'!$49:$49,'DR1-6 TrialBal AUX23'!$50:$50</definedName>
    <definedName name="QB_DATA_2" localSheetId="5" hidden="1">'DR1-6 TrialBal AUX24'!$35:$35,'DR1-6 TrialBal AUX24'!$36:$36,'DR1-6 TrialBal AUX24'!$37:$37,'DR1-6 TrialBal AUX24'!$38:$38,'DR1-6 TrialBal AUX24'!$39:$39,'DR1-6 TrialBal AUX24'!$40:$40,'DR1-6 TrialBal AUX24'!$41:$41,'DR1-6 TrialBal AUX24'!$42:$42,'DR1-6 TrialBal AUX24'!$43:$43,'DR1-6 TrialBal AUX24'!$44:$44,'DR1-6 TrialBal AUX24'!$45:$45,'DR1-6 TrialBal AUX24'!$46:$46,'DR1-6 TrialBal AUX24'!$47:$47,'DR1-6 TrialBal AUX24'!$48:$48,'DR1-6 TrialBal AUX24'!$49:$49,'DR1-6 TrialBal AUX24'!$50:$50</definedName>
    <definedName name="QB_DATA_2" localSheetId="2" hidden="1">'DR1-6 TrialBal KFG23'!$38:$38,'DR1-6 TrialBal KFG23'!$39:$39,'DR1-6 TrialBal KFG23'!$40:$40,'DR1-6 TrialBal KFG23'!$41:$41,'DR1-6 TrialBal KFG23'!$42:$42,'DR1-6 TrialBal KFG23'!$43:$43,'DR1-6 TrialBal KFG23'!$44:$44,'DR1-6 TrialBal KFG23'!$45:$45,'DR1-6 TrialBal KFG23'!$46:$46,'DR1-6 TrialBal KFG23'!$47:$47,'DR1-6 TrialBal KFG23'!$48:$48,'DR1-6 TrialBal KFG23'!$49:$49,'DR1-6 TrialBal KFG23'!$50:$50,'DR1-6 TrialBal KFG23'!$51:$51,'DR1-6 TrialBal KFG23'!$52:$52,'DR1-6 TrialBal KFG23'!$53:$53</definedName>
    <definedName name="QB_DATA_2" localSheetId="3" hidden="1">'DR1-6 TrialBal KFG24'!$38:$38,'DR1-6 TrialBal KFG24'!$39:$39,'DR1-6 TrialBal KFG24'!$40:$40,'DR1-6 TrialBal KFG24'!$41:$41,'DR1-6 TrialBal KFG24'!$42:$42,'DR1-6 TrialBal KFG24'!$43:$43,'DR1-6 TrialBal KFG24'!$44:$44,'DR1-6 TrialBal KFG24'!$45:$45,'DR1-6 TrialBal KFG24'!$46:$46,'DR1-6 TrialBal KFG24'!$47:$47,'DR1-6 TrialBal KFG24'!$48:$48,'DR1-6 TrialBal KFG24'!$49:$49,'DR1-6 TrialBal KFG24'!$50:$50,'DR1-6 TrialBal KFG24'!$51:$51,'DR1-6 TrialBal KFG24'!$52:$52,'DR1-6 TrialBal KFG24'!$53:$53</definedName>
    <definedName name="QB_DATA_20" localSheetId="2" hidden="1">'DR1-6 TrialBal KFG23'!$326:$326,'DR1-6 TrialBal KFG23'!$327:$327,'DR1-6 TrialBal KFG23'!$328:$328,'DR1-6 TrialBal KFG23'!$329:$329,'DR1-6 TrialBal KFG23'!$330:$330,'DR1-6 TrialBal KFG23'!$331:$331,'DR1-6 TrialBal KFG23'!$332:$332,'DR1-6 TrialBal KFG23'!$333:$333,'DR1-6 TrialBal KFG23'!$334:$334,'DR1-6 TrialBal KFG23'!$335:$335,'DR1-6 TrialBal KFG23'!$336:$336,'DR1-6 TrialBal KFG23'!$337:$337,'DR1-6 TrialBal KFG23'!$338:$338,'DR1-6 TrialBal KFG23'!$339:$339,'DR1-6 TrialBal KFG23'!$340:$340,'DR1-6 TrialBal KFG23'!$341:$341</definedName>
    <definedName name="QB_DATA_20" localSheetId="3" hidden="1">'DR1-6 TrialBal KFG24'!$326:$326,'DR1-6 TrialBal KFG24'!$327:$327,'DR1-6 TrialBal KFG24'!$328:$328,'DR1-6 TrialBal KFG24'!$329:$329,'DR1-6 TrialBal KFG24'!$330:$330,'DR1-6 TrialBal KFG24'!$331:$331,'DR1-6 TrialBal KFG24'!$332:$332,'DR1-6 TrialBal KFG24'!$333:$333,'DR1-6 TrialBal KFG24'!$334:$334,'DR1-6 TrialBal KFG24'!$335:$335,'DR1-6 TrialBal KFG24'!$336:$336,'DR1-6 TrialBal KFG24'!$337:$337,'DR1-6 TrialBal KFG24'!$338:$338,'DR1-6 TrialBal KFG24'!$339:$339,'DR1-6 TrialBal KFG24'!$340:$340,'DR1-6 TrialBal KFG24'!$341:$341</definedName>
    <definedName name="QB_DATA_21" localSheetId="2" hidden="1">'DR1-6 TrialBal KFG23'!$342:$342,'DR1-6 TrialBal KFG23'!$343:$343,'DR1-6 TrialBal KFG23'!$344:$344,'DR1-6 TrialBal KFG23'!$345:$345,'DR1-6 TrialBal KFG23'!$346:$346,'DR1-6 TrialBal KFG23'!$347:$347,'DR1-6 TrialBal KFG23'!$348:$348,'DR1-6 TrialBal KFG23'!$349:$349,'DR1-6 TrialBal KFG23'!$350:$350,'DR1-6 TrialBal KFG23'!$351:$351,'DR1-6 TrialBal KFG23'!$352:$352,'DR1-6 TrialBal KFG23'!$353:$353,'DR1-6 TrialBal KFG23'!$354:$354,'DR1-6 TrialBal KFG23'!$355:$355,'DR1-6 TrialBal KFG23'!$356:$356,'DR1-6 TrialBal KFG23'!$357:$357</definedName>
    <definedName name="QB_DATA_21" localSheetId="3" hidden="1">'DR1-6 TrialBal KFG24'!$342:$342,'DR1-6 TrialBal KFG24'!$343:$343,'DR1-6 TrialBal KFG24'!$344:$344,'DR1-6 TrialBal KFG24'!$345:$345,'DR1-6 TrialBal KFG24'!$346:$346,'DR1-6 TrialBal KFG24'!$347:$347,'DR1-6 TrialBal KFG24'!$348:$348,'DR1-6 TrialBal KFG24'!$349:$349,'DR1-6 TrialBal KFG24'!$350:$350,'DR1-6 TrialBal KFG24'!$351:$351,'DR1-6 TrialBal KFG24'!$352:$352,'DR1-6 TrialBal KFG24'!$353:$353,'DR1-6 TrialBal KFG24'!$354:$354,'DR1-6 TrialBal KFG24'!$355:$355,'DR1-6 TrialBal KFG24'!$356:$356,'DR1-6 TrialBal KFG24'!$357:$357</definedName>
    <definedName name="QB_DATA_22" localSheetId="2" hidden="1">'DR1-6 TrialBal KFG23'!$358:$358,'DR1-6 TrialBal KFG23'!$359:$359,'DR1-6 TrialBal KFG23'!$360:$360,'DR1-6 TrialBal KFG23'!$361:$361,'DR1-6 TrialBal KFG23'!$362:$362,'DR1-6 TrialBal KFG23'!$363:$363,'DR1-6 TrialBal KFG23'!$364:$364,'DR1-6 TrialBal KFG23'!$365:$365,'DR1-6 TrialBal KFG23'!$366:$366,'DR1-6 TrialBal KFG23'!$367:$367,'DR1-6 TrialBal KFG23'!$368:$368,'DR1-6 TrialBal KFG23'!$369:$369,'DR1-6 TrialBal KFG23'!$370:$370,'DR1-6 TrialBal KFG23'!$371:$371,'DR1-6 TrialBal KFG23'!$372:$372,'DR1-6 TrialBal KFG23'!$373:$373</definedName>
    <definedName name="QB_DATA_22" localSheetId="3" hidden="1">'DR1-6 TrialBal KFG24'!$358:$358,'DR1-6 TrialBal KFG24'!$359:$359,'DR1-6 TrialBal KFG24'!$360:$360,'DR1-6 TrialBal KFG24'!$361:$361,'DR1-6 TrialBal KFG24'!$362:$362,'DR1-6 TrialBal KFG24'!$363:$363,'DR1-6 TrialBal KFG24'!$364:$364,'DR1-6 TrialBal KFG24'!$365:$365,'DR1-6 TrialBal KFG24'!$366:$366,'DR1-6 TrialBal KFG24'!$367:$367,'DR1-6 TrialBal KFG24'!$368:$368,'DR1-6 TrialBal KFG24'!$369:$369,'DR1-6 TrialBal KFG24'!$370:$370,'DR1-6 TrialBal KFG24'!$371:$371,'DR1-6 TrialBal KFG24'!$372:$372,'DR1-6 TrialBal KFG24'!$373:$373</definedName>
    <definedName name="QB_DATA_23" localSheetId="2" hidden="1">'DR1-6 TrialBal KFG23'!$374:$374,'DR1-6 TrialBal KFG23'!$375:$375,'DR1-6 TrialBal KFG23'!$376:$376,'DR1-6 TrialBal KFG23'!$377:$377,'DR1-6 TrialBal KFG23'!$378:$378,'DR1-6 TrialBal KFG23'!$379:$379,'DR1-6 TrialBal KFG23'!$380:$380,'DR1-6 TrialBal KFG23'!$381:$381,'DR1-6 TrialBal KFG23'!$382:$382,'DR1-6 TrialBal KFG23'!$383:$383,'DR1-6 TrialBal KFG23'!$384:$384,'DR1-6 TrialBal KFG23'!$385:$385,'DR1-6 TrialBal KFG23'!$386:$386,'DR1-6 TrialBal KFG23'!$387:$387,'DR1-6 TrialBal KFG23'!$388:$388,'DR1-6 TrialBal KFG23'!$389:$389</definedName>
    <definedName name="QB_DATA_23" localSheetId="3" hidden="1">'DR1-6 TrialBal KFG24'!$374:$374,'DR1-6 TrialBal KFG24'!$375:$375,'DR1-6 TrialBal KFG24'!$376:$376,'DR1-6 TrialBal KFG24'!$377:$377,'DR1-6 TrialBal KFG24'!$378:$378,'DR1-6 TrialBal KFG24'!$379:$379,'DR1-6 TrialBal KFG24'!$380:$380,'DR1-6 TrialBal KFG24'!$381:$381,'DR1-6 TrialBal KFG24'!$382:$382,'DR1-6 TrialBal KFG24'!$383:$383,'DR1-6 TrialBal KFG24'!$384:$384,'DR1-6 TrialBal KFG24'!$385:$385,'DR1-6 TrialBal KFG24'!$386:$386,'DR1-6 TrialBal KFG24'!$387:$387,'DR1-6 TrialBal KFG24'!$388:$388,'DR1-6 TrialBal KFG24'!$389:$389</definedName>
    <definedName name="QB_DATA_24" localSheetId="2" hidden="1">'DR1-6 TrialBal KFG23'!$390:$390,'DR1-6 TrialBal KFG23'!$391:$391,'DR1-6 TrialBal KFG23'!$392:$392,'DR1-6 TrialBal KFG23'!$393:$393,'DR1-6 TrialBal KFG23'!$394:$394,'DR1-6 TrialBal KFG23'!$395:$395,'DR1-6 TrialBal KFG23'!$396:$396,'DR1-6 TrialBal KFG23'!$397:$397,'DR1-6 TrialBal KFG23'!$398:$398,'DR1-6 TrialBal KFG23'!$399:$399,'DR1-6 TrialBal KFG23'!$400:$400,'DR1-6 TrialBal KFG23'!$401:$401,'DR1-6 TrialBal KFG23'!$402:$402,'DR1-6 TrialBal KFG23'!$403:$403,'DR1-6 TrialBal KFG23'!$404:$404,'DR1-6 TrialBal KFG23'!$405:$405</definedName>
    <definedName name="QB_DATA_24" localSheetId="3" hidden="1">'DR1-6 TrialBal KFG24'!$390:$390,'DR1-6 TrialBal KFG24'!$391:$391,'DR1-6 TrialBal KFG24'!$392:$392,'DR1-6 TrialBal KFG24'!$393:$393,'DR1-6 TrialBal KFG24'!$394:$394,'DR1-6 TrialBal KFG24'!$395:$395,'DR1-6 TrialBal KFG24'!$396:$396,'DR1-6 TrialBal KFG24'!$397:$397,'DR1-6 TrialBal KFG24'!$398:$398,'DR1-6 TrialBal KFG24'!$399:$399,'DR1-6 TrialBal KFG24'!$400:$400,'DR1-6 TrialBal KFG24'!$401:$401,'DR1-6 TrialBal KFG24'!$402:$402,'DR1-6 TrialBal KFG24'!$403:$403,'DR1-6 TrialBal KFG24'!$404:$404,'DR1-6 TrialBal KFG24'!$405:$405</definedName>
    <definedName name="QB_DATA_25" localSheetId="2" hidden="1">'DR1-6 TrialBal KFG23'!$406:$406,'DR1-6 TrialBal KFG23'!$407:$407,'DR1-6 TrialBal KFG23'!$408:$408,'DR1-6 TrialBal KFG23'!$409:$409,'DR1-6 TrialBal KFG23'!$410:$410,'DR1-6 TrialBal KFG23'!$411:$411,'DR1-6 TrialBal KFG23'!$412:$412,'DR1-6 TrialBal KFG23'!$413:$413,'DR1-6 TrialBal KFG23'!$414:$414,'DR1-6 TrialBal KFG23'!$415:$415,'DR1-6 TrialBal KFG23'!$416:$416,'DR1-6 TrialBal KFG23'!$417:$417,'DR1-6 TrialBal KFG23'!$418:$418,'DR1-6 TrialBal KFG23'!$419:$419,'DR1-6 TrialBal KFG23'!$420:$420,'DR1-6 TrialBal KFG23'!$421:$421</definedName>
    <definedName name="QB_DATA_25" localSheetId="3" hidden="1">'DR1-6 TrialBal KFG24'!$406:$406,'DR1-6 TrialBal KFG24'!$407:$407,'DR1-6 TrialBal KFG24'!$408:$408,'DR1-6 TrialBal KFG24'!$409:$409,'DR1-6 TrialBal KFG24'!$410:$410,'DR1-6 TrialBal KFG24'!$411:$411,'DR1-6 TrialBal KFG24'!$412:$412,'DR1-6 TrialBal KFG24'!$413:$413,'DR1-6 TrialBal KFG24'!$414:$414,'DR1-6 TrialBal KFG24'!$415:$415,'DR1-6 TrialBal KFG24'!$416:$416,'DR1-6 TrialBal KFG24'!$417:$417,'DR1-6 TrialBal KFG24'!$418:$418,'DR1-6 TrialBal KFG24'!$419:$419,'DR1-6 TrialBal KFG24'!$420:$420,'DR1-6 TrialBal KFG24'!$421:$421</definedName>
    <definedName name="QB_DATA_26" localSheetId="2" hidden="1">'DR1-6 TrialBal KFG23'!$422:$422,'DR1-6 TrialBal KFG23'!$423:$423,'DR1-6 TrialBal KFG23'!$424:$424,'DR1-6 TrialBal KFG23'!$425:$425,'DR1-6 TrialBal KFG23'!$426:$426,'DR1-6 TrialBal KFG23'!$427:$427,'DR1-6 TrialBal KFG23'!$428:$428,'DR1-6 TrialBal KFG23'!$429:$429,'DR1-6 TrialBal KFG23'!$430:$430,'DR1-6 TrialBal KFG23'!$431:$431,'DR1-6 TrialBal KFG23'!$432:$432,'DR1-6 TrialBal KFG23'!$433:$433,'DR1-6 TrialBal KFG23'!$434:$434,'DR1-6 TrialBal KFG23'!$435:$435,'DR1-6 TrialBal KFG23'!$436:$436,'DR1-6 TrialBal KFG23'!$437:$437</definedName>
    <definedName name="QB_DATA_26" localSheetId="3" hidden="1">'DR1-6 TrialBal KFG24'!$422:$422,'DR1-6 TrialBal KFG24'!$423:$423,'DR1-6 TrialBal KFG24'!$424:$424,'DR1-6 TrialBal KFG24'!$425:$425,'DR1-6 TrialBal KFG24'!$426:$426,'DR1-6 TrialBal KFG24'!$427:$427,'DR1-6 TrialBal KFG24'!$428:$428,'DR1-6 TrialBal KFG24'!$429:$429,'DR1-6 TrialBal KFG24'!$430:$430,'DR1-6 TrialBal KFG24'!$431:$431,'DR1-6 TrialBal KFG24'!$432:$432,'DR1-6 TrialBal KFG24'!$433:$433,'DR1-6 TrialBal KFG24'!$434:$434,'DR1-6 TrialBal KFG24'!$435:$435,'DR1-6 TrialBal KFG24'!$436:$436,'DR1-6 TrialBal KFG24'!$437:$437</definedName>
    <definedName name="QB_DATA_27" localSheetId="2" hidden="1">'DR1-6 TrialBal KFG23'!$438:$438,'DR1-6 TrialBal KFG23'!$439:$439,'DR1-6 TrialBal KFG23'!$440:$440,'DR1-6 TrialBal KFG23'!$441:$441,'DR1-6 TrialBal KFG23'!$442:$442,'DR1-6 TrialBal KFG23'!$443:$443,'DR1-6 TrialBal KFG23'!$444:$444,'DR1-6 TrialBal KFG23'!$445:$445,'DR1-6 TrialBal KFG23'!$446:$446,'DR1-6 TrialBal KFG23'!$447:$447,'DR1-6 TrialBal KFG23'!$448:$448,'DR1-6 TrialBal KFG23'!$449:$449,'DR1-6 TrialBal KFG23'!$450:$450,'DR1-6 TrialBal KFG23'!$451:$451,'DR1-6 TrialBal KFG23'!$452:$452,'DR1-6 TrialBal KFG23'!$453:$453</definedName>
    <definedName name="QB_DATA_27" localSheetId="3" hidden="1">'DR1-6 TrialBal KFG24'!$438:$438,'DR1-6 TrialBal KFG24'!$439:$439,'DR1-6 TrialBal KFG24'!$440:$440,'DR1-6 TrialBal KFG24'!$441:$441,'DR1-6 TrialBal KFG24'!$442:$442,'DR1-6 TrialBal KFG24'!$443:$443,'DR1-6 TrialBal KFG24'!$444:$444,'DR1-6 TrialBal KFG24'!$445:$445,'DR1-6 TrialBal KFG24'!$446:$446,'DR1-6 TrialBal KFG24'!$447:$447,'DR1-6 TrialBal KFG24'!$448:$448,'DR1-6 TrialBal KFG24'!$449:$449,'DR1-6 TrialBal KFG24'!$450:$450,'DR1-6 TrialBal KFG24'!$451:$451,'DR1-6 TrialBal KFG24'!$452:$452,'DR1-6 TrialBal KFG24'!$453:$453</definedName>
    <definedName name="QB_DATA_28" localSheetId="2" hidden="1">'DR1-6 TrialBal KFG23'!$454:$454,'DR1-6 TrialBal KFG23'!$455:$455,'DR1-6 TrialBal KFG23'!$456:$456,'DR1-6 TrialBal KFG23'!$457:$457,'DR1-6 TrialBal KFG23'!$458:$458,'DR1-6 TrialBal KFG23'!$459:$459,'DR1-6 TrialBal KFG23'!$460:$460,'DR1-6 TrialBal KFG23'!$461:$461,'DR1-6 TrialBal KFG23'!$462:$462,'DR1-6 TrialBal KFG23'!$463:$463,'DR1-6 TrialBal KFG23'!$464:$464,'DR1-6 TrialBal KFG23'!$465:$465,'DR1-6 TrialBal KFG23'!$466:$466,'DR1-6 TrialBal KFG23'!$467:$467,'DR1-6 TrialBal KFG23'!$468:$468,'DR1-6 TrialBal KFG23'!$469:$469</definedName>
    <definedName name="QB_DATA_28" localSheetId="3" hidden="1">'DR1-6 TrialBal KFG24'!$454:$454,'DR1-6 TrialBal KFG24'!$455:$455,'DR1-6 TrialBal KFG24'!$456:$456,'DR1-6 TrialBal KFG24'!$457:$457,'DR1-6 TrialBal KFG24'!$458:$458,'DR1-6 TrialBal KFG24'!$459:$459,'DR1-6 TrialBal KFG24'!$460:$460,'DR1-6 TrialBal KFG24'!$461:$461,'DR1-6 TrialBal KFG24'!$462:$462,'DR1-6 TrialBal KFG24'!$463:$463,'DR1-6 TrialBal KFG24'!$464:$464,'DR1-6 TrialBal KFG24'!$465:$465,'DR1-6 TrialBal KFG24'!$466:$466,'DR1-6 TrialBal KFG24'!$467:$467,'DR1-6 TrialBal KFG24'!$468:$468,'DR1-6 TrialBal KFG24'!$469:$469</definedName>
    <definedName name="QB_DATA_29" localSheetId="2" hidden="1">'DR1-6 TrialBal KFG23'!$470:$470,'DR1-6 TrialBal KFG23'!$471:$471</definedName>
    <definedName name="QB_DATA_29" localSheetId="3" hidden="1">'DR1-6 TrialBal KFG24'!$470:$470,'DR1-6 TrialBal KFG24'!$471:$471,'DR1-6 TrialBal KFG24'!$472:$472,'DR1-6 TrialBal KFG24'!$473:$473,'DR1-6 TrialBal KFG24'!$474:$474,'DR1-6 TrialBal KFG24'!$475:$475,'DR1-6 TrialBal KFG24'!$476:$476,'DR1-6 TrialBal KFG24'!$477:$477</definedName>
    <definedName name="QB_DATA_3" localSheetId="4" hidden="1">'DR1-6 TrialBal AUX23'!$51:$51,'DR1-6 TrialBal AUX23'!$52:$52,'DR1-6 TrialBal AUX23'!$53:$53,'DR1-6 TrialBal AUX23'!$54:$54,'DR1-6 TrialBal AUX23'!$55:$55,'DR1-6 TrialBal AUX23'!$56:$56,'DR1-6 TrialBal AUX23'!$57:$57,'DR1-6 TrialBal AUX23'!$58:$58,'DR1-6 TrialBal AUX23'!$59:$59,'DR1-6 TrialBal AUX23'!$60:$60,'DR1-6 TrialBal AUX23'!$61:$61,'DR1-6 TrialBal AUX23'!$62:$62,'DR1-6 TrialBal AUX23'!$63:$63,'DR1-6 TrialBal AUX23'!$64:$64,'DR1-6 TrialBal AUX23'!$65:$65,'DR1-6 TrialBal AUX23'!$66:$66</definedName>
    <definedName name="QB_DATA_3" localSheetId="5" hidden="1">'DR1-6 TrialBal AUX24'!$51:$51,'DR1-6 TrialBal AUX24'!$52:$52,'DR1-6 TrialBal AUX24'!$53:$53,'DR1-6 TrialBal AUX24'!$54:$54,'DR1-6 TrialBal AUX24'!$55:$55,'DR1-6 TrialBal AUX24'!$56:$56,'DR1-6 TrialBal AUX24'!$57:$57,'DR1-6 TrialBal AUX24'!$58:$58,'DR1-6 TrialBal AUX24'!$59:$59,'DR1-6 TrialBal AUX24'!$60:$60,'DR1-6 TrialBal AUX24'!$61:$61,'DR1-6 TrialBal AUX24'!$62:$62,'DR1-6 TrialBal AUX24'!$63:$63,'DR1-6 TrialBal AUX24'!$64:$64,'DR1-6 TrialBal AUX24'!$65:$65,'DR1-6 TrialBal AUX24'!$66:$66</definedName>
    <definedName name="QB_DATA_3" localSheetId="2" hidden="1">'DR1-6 TrialBal KFG23'!$54:$54,'DR1-6 TrialBal KFG23'!$55:$55,'DR1-6 TrialBal KFG23'!$56:$56,'DR1-6 TrialBal KFG23'!$57:$57,'DR1-6 TrialBal KFG23'!$58:$58,'DR1-6 TrialBal KFG23'!$59:$59,'DR1-6 TrialBal KFG23'!$60:$60,'DR1-6 TrialBal KFG23'!$61:$61,'DR1-6 TrialBal KFG23'!$62:$62,'DR1-6 TrialBal KFG23'!$63:$63,'DR1-6 TrialBal KFG23'!$64:$64,'DR1-6 TrialBal KFG23'!$65:$65,'DR1-6 TrialBal KFG23'!$66:$66,'DR1-6 TrialBal KFG23'!$67:$67,'DR1-6 TrialBal KFG23'!$68:$68,'DR1-6 TrialBal KFG23'!$69:$69</definedName>
    <definedName name="QB_DATA_3" localSheetId="3" hidden="1">'DR1-6 TrialBal KFG24'!$54:$54,'DR1-6 TrialBal KFG24'!$55:$55,'DR1-6 TrialBal KFG24'!$56:$56,'DR1-6 TrialBal KFG24'!$57:$57,'DR1-6 TrialBal KFG24'!$58:$58,'DR1-6 TrialBal KFG24'!$59:$59,'DR1-6 TrialBal KFG24'!$60:$60,'DR1-6 TrialBal KFG24'!$61:$61,'DR1-6 TrialBal KFG24'!$62:$62,'DR1-6 TrialBal KFG24'!$63:$63,'DR1-6 TrialBal KFG24'!$64:$64,'DR1-6 TrialBal KFG24'!$65:$65,'DR1-6 TrialBal KFG24'!$66:$66,'DR1-6 TrialBal KFG24'!$67:$67,'DR1-6 TrialBal KFG24'!$68:$68,'DR1-6 TrialBal KFG24'!$69:$69</definedName>
    <definedName name="QB_DATA_4" localSheetId="4" hidden="1">'DR1-6 TrialBal AUX23'!$67:$67,'DR1-6 TrialBal AUX23'!$68:$68,'DR1-6 TrialBal AUX23'!$69:$69,'DR1-6 TrialBal AUX23'!$70:$70,'DR1-6 TrialBal AUX23'!$71:$71,'DR1-6 TrialBal AUX23'!$72:$72,'DR1-6 TrialBal AUX23'!$73:$73,'DR1-6 TrialBal AUX23'!$74:$74,'DR1-6 TrialBal AUX23'!$75:$75,'DR1-6 TrialBal AUX23'!$76:$76,'DR1-6 TrialBal AUX23'!$77:$77,'DR1-6 TrialBal AUX23'!$78:$78,'DR1-6 TrialBal AUX23'!$79:$79,'DR1-6 TrialBal AUX23'!$80:$80,'DR1-6 TrialBal AUX23'!$81:$81,'DR1-6 TrialBal AUX23'!$82:$82</definedName>
    <definedName name="QB_DATA_4" localSheetId="5" hidden="1">'DR1-6 TrialBal AUX24'!$67:$67,'DR1-6 TrialBal AUX24'!$68:$68,'DR1-6 TrialBal AUX24'!$69:$69,'DR1-6 TrialBal AUX24'!$70:$70,'DR1-6 TrialBal AUX24'!$71:$71,'DR1-6 TrialBal AUX24'!$72:$72,'DR1-6 TrialBal AUX24'!$73:$73,'DR1-6 TrialBal AUX24'!$74:$74,'DR1-6 TrialBal AUX24'!$75:$75,'DR1-6 TrialBal AUX24'!$76:$76,'DR1-6 TrialBal AUX24'!$77:$77,'DR1-6 TrialBal AUX24'!$78:$78,'DR1-6 TrialBal AUX24'!$79:$79,'DR1-6 TrialBal AUX24'!$80:$80,'DR1-6 TrialBal AUX24'!$81:$81,'DR1-6 TrialBal AUX24'!$82:$82</definedName>
    <definedName name="QB_DATA_4" localSheetId="2" hidden="1">'DR1-6 TrialBal KFG23'!$70:$70,'DR1-6 TrialBal KFG23'!$71:$71,'DR1-6 TrialBal KFG23'!$72:$72,'DR1-6 TrialBal KFG23'!$73:$73,'DR1-6 TrialBal KFG23'!$74:$74,'DR1-6 TrialBal KFG23'!$75:$75,'DR1-6 TrialBal KFG23'!$76:$76,'DR1-6 TrialBal KFG23'!$77:$77,'DR1-6 TrialBal KFG23'!$78:$78,'DR1-6 TrialBal KFG23'!$79:$79,'DR1-6 TrialBal KFG23'!$80:$80,'DR1-6 TrialBal KFG23'!$81:$81,'DR1-6 TrialBal KFG23'!$82:$82,'DR1-6 TrialBal KFG23'!$83:$83,'DR1-6 TrialBal KFG23'!$84:$84,'DR1-6 TrialBal KFG23'!$85:$85</definedName>
    <definedName name="QB_DATA_4" localSheetId="3" hidden="1">'DR1-6 TrialBal KFG24'!$70:$70,'DR1-6 TrialBal KFG24'!$71:$71,'DR1-6 TrialBal KFG24'!$72:$72,'DR1-6 TrialBal KFG24'!$73:$73,'DR1-6 TrialBal KFG24'!$74:$74,'DR1-6 TrialBal KFG24'!$75:$75,'DR1-6 TrialBal KFG24'!$76:$76,'DR1-6 TrialBal KFG24'!$77:$77,'DR1-6 TrialBal KFG24'!$78:$78,'DR1-6 TrialBal KFG24'!$79:$79,'DR1-6 TrialBal KFG24'!$80:$80,'DR1-6 TrialBal KFG24'!$81:$81,'DR1-6 TrialBal KFG24'!$82:$82,'DR1-6 TrialBal KFG24'!$83:$83,'DR1-6 TrialBal KFG24'!$84:$84,'DR1-6 TrialBal KFG24'!$85:$85</definedName>
    <definedName name="QB_DATA_5" localSheetId="4" hidden="1">'DR1-6 TrialBal AUX23'!$83:$83,'DR1-6 TrialBal AUX23'!$84:$84,'DR1-6 TrialBal AUX23'!$85:$85,'DR1-6 TrialBal AUX23'!$86:$86,'DR1-6 TrialBal AUX23'!$87:$87,'DR1-6 TrialBal AUX23'!$88:$88,'DR1-6 TrialBal AUX23'!$89:$89,'DR1-6 TrialBal AUX23'!$90:$90,'DR1-6 TrialBal AUX23'!$91:$91,'DR1-6 TrialBal AUX23'!$92:$92,'DR1-6 TrialBal AUX23'!$93:$93,'DR1-6 TrialBal AUX23'!$94:$94,'DR1-6 TrialBal AUX23'!$95:$95,'DR1-6 TrialBal AUX23'!$96:$96,'DR1-6 TrialBal AUX23'!$97:$97,'DR1-6 TrialBal AUX23'!$98:$98</definedName>
    <definedName name="QB_DATA_5" localSheetId="5" hidden="1">'DR1-6 TrialBal AUX24'!$83:$83,'DR1-6 TrialBal AUX24'!$84:$84,'DR1-6 TrialBal AUX24'!$85:$85,'DR1-6 TrialBal AUX24'!$86:$86,'DR1-6 TrialBal AUX24'!$87:$87,'DR1-6 TrialBal AUX24'!$88:$88,'DR1-6 TrialBal AUX24'!$89:$89,'DR1-6 TrialBal AUX24'!$90:$90,'DR1-6 TrialBal AUX24'!$91:$91,'DR1-6 TrialBal AUX24'!$92:$92,'DR1-6 TrialBal AUX24'!$93:$93,'DR1-6 TrialBal AUX24'!$94:$94,'DR1-6 TrialBal AUX24'!$95:$95,'DR1-6 TrialBal AUX24'!$96:$96,'DR1-6 TrialBal AUX24'!$97:$97,'DR1-6 TrialBal AUX24'!$98:$98</definedName>
    <definedName name="QB_DATA_5" localSheetId="2" hidden="1">'DR1-6 TrialBal KFG23'!$86:$86,'DR1-6 TrialBal KFG23'!$87:$87,'DR1-6 TrialBal KFG23'!$88:$88,'DR1-6 TrialBal KFG23'!$89:$89,'DR1-6 TrialBal KFG23'!$90:$90,'DR1-6 TrialBal KFG23'!$91:$91,'DR1-6 TrialBal KFG23'!$92:$92,'DR1-6 TrialBal KFG23'!$93:$93,'DR1-6 TrialBal KFG23'!$94:$94,'DR1-6 TrialBal KFG23'!$95:$95,'DR1-6 TrialBal KFG23'!$96:$96,'DR1-6 TrialBal KFG23'!$97:$97,'DR1-6 TrialBal KFG23'!$98:$98,'DR1-6 TrialBal KFG23'!$99:$99,'DR1-6 TrialBal KFG23'!$100:$100,'DR1-6 TrialBal KFG23'!$101:$101</definedName>
    <definedName name="QB_DATA_5" localSheetId="3" hidden="1">'DR1-6 TrialBal KFG24'!$86:$86,'DR1-6 TrialBal KFG24'!$87:$87,'DR1-6 TrialBal KFG24'!$88:$88,'DR1-6 TrialBal KFG24'!$89:$89,'DR1-6 TrialBal KFG24'!$90:$90,'DR1-6 TrialBal KFG24'!$91:$91,'DR1-6 TrialBal KFG24'!$92:$92,'DR1-6 TrialBal KFG24'!$93:$93,'DR1-6 TrialBal KFG24'!$94:$94,'DR1-6 TrialBal KFG24'!$95:$95,'DR1-6 TrialBal KFG24'!$96:$96,'DR1-6 TrialBal KFG24'!$97:$97,'DR1-6 TrialBal KFG24'!$98:$98,'DR1-6 TrialBal KFG24'!$99:$99,'DR1-6 TrialBal KFG24'!$100:$100,'DR1-6 TrialBal KFG24'!$101:$101</definedName>
    <definedName name="QB_DATA_6" localSheetId="4" hidden="1">'DR1-6 TrialBal AUX23'!$99:$99,'DR1-6 TrialBal AUX23'!$100:$100,'DR1-6 TrialBal AUX23'!$101:$101,'DR1-6 TrialBal AUX23'!$102:$102,'DR1-6 TrialBal AUX23'!$103:$103,'DR1-6 TrialBal AUX23'!$104:$104,'DR1-6 TrialBal AUX23'!$105:$105,'DR1-6 TrialBal AUX23'!$106:$106,'DR1-6 TrialBal AUX23'!$107:$107,'DR1-6 TrialBal AUX23'!$108:$108,'DR1-6 TrialBal AUX23'!$109:$109,'DR1-6 TrialBal AUX23'!$110:$110,'DR1-6 TrialBal AUX23'!$111:$111,'DR1-6 TrialBal AUX23'!$112:$112,'DR1-6 TrialBal AUX23'!$113:$113,'DR1-6 TrialBal AUX23'!$114:$114</definedName>
    <definedName name="QB_DATA_6" localSheetId="5" hidden="1">'DR1-6 TrialBal AUX24'!$99:$99,'DR1-6 TrialBal AUX24'!$100:$100,'DR1-6 TrialBal AUX24'!$101:$101,'DR1-6 TrialBal AUX24'!$102:$102,'DR1-6 TrialBal AUX24'!$103:$103,'DR1-6 TrialBal AUX24'!$104:$104,'DR1-6 TrialBal AUX24'!$105:$105,'DR1-6 TrialBal AUX24'!$106:$106,'DR1-6 TrialBal AUX24'!$107:$107,'DR1-6 TrialBal AUX24'!$108:$108,'DR1-6 TrialBal AUX24'!$109:$109,'DR1-6 TrialBal AUX24'!$110:$110,'DR1-6 TrialBal AUX24'!$111:$111,'DR1-6 TrialBal AUX24'!$112:$112,'DR1-6 TrialBal AUX24'!$113:$113,'DR1-6 TrialBal AUX24'!$114:$114</definedName>
    <definedName name="QB_DATA_6" localSheetId="2" hidden="1">'DR1-6 TrialBal KFG23'!$102:$102,'DR1-6 TrialBal KFG23'!$103:$103,'DR1-6 TrialBal KFG23'!$104:$104,'DR1-6 TrialBal KFG23'!$105:$105,'DR1-6 TrialBal KFG23'!$106:$106,'DR1-6 TrialBal KFG23'!$107:$107,'DR1-6 TrialBal KFG23'!$108:$108,'DR1-6 TrialBal KFG23'!$109:$109,'DR1-6 TrialBal KFG23'!$110:$110,'DR1-6 TrialBal KFG23'!$111:$111,'DR1-6 TrialBal KFG23'!$112:$112,'DR1-6 TrialBal KFG23'!$113:$113,'DR1-6 TrialBal KFG23'!$114:$114,'DR1-6 TrialBal KFG23'!$115:$115,'DR1-6 TrialBal KFG23'!$116:$116,'DR1-6 TrialBal KFG23'!$117:$117</definedName>
    <definedName name="QB_DATA_6" localSheetId="3" hidden="1">'DR1-6 TrialBal KFG24'!$102:$102,'DR1-6 TrialBal KFG24'!$103:$103,'DR1-6 TrialBal KFG24'!$104:$104,'DR1-6 TrialBal KFG24'!$105:$105,'DR1-6 TrialBal KFG24'!$106:$106,'DR1-6 TrialBal KFG24'!$107:$107,'DR1-6 TrialBal KFG24'!$108:$108,'DR1-6 TrialBal KFG24'!$109:$109,'DR1-6 TrialBal KFG24'!$110:$110,'DR1-6 TrialBal KFG24'!$111:$111,'DR1-6 TrialBal KFG24'!$112:$112,'DR1-6 TrialBal KFG24'!$113:$113,'DR1-6 TrialBal KFG24'!$114:$114,'DR1-6 TrialBal KFG24'!$115:$115,'DR1-6 TrialBal KFG24'!$116:$116,'DR1-6 TrialBal KFG24'!$117:$117</definedName>
    <definedName name="QB_DATA_7" localSheetId="4" hidden="1">'DR1-6 TrialBal AUX23'!$115:$115,'DR1-6 TrialBal AUX23'!$116:$116,'DR1-6 TrialBal AUX23'!$117:$117,'DR1-6 TrialBal AUX23'!$118:$118,'DR1-6 TrialBal AUX23'!$119:$119,'DR1-6 TrialBal AUX23'!$120:$120</definedName>
    <definedName name="QB_DATA_7" localSheetId="5" hidden="1">'DR1-6 TrialBal AUX24'!$115:$115,'DR1-6 TrialBal AUX24'!$116:$116,'DR1-6 TrialBal AUX24'!$117:$117,'DR1-6 TrialBal AUX24'!$118:$118,'DR1-6 TrialBal AUX24'!$119:$119,'DR1-6 TrialBal AUX24'!$120:$120,'DR1-6 TrialBal AUX24'!$121:$121,'DR1-6 TrialBal AUX24'!$122:$122,'DR1-6 TrialBal AUX24'!$123:$123,'DR1-6 TrialBal AUX24'!$124:$124,'DR1-6 TrialBal AUX24'!$125:$125,'DR1-6 TrialBal AUX24'!$126:$126,'DR1-6 TrialBal AUX24'!$127:$127</definedName>
    <definedName name="QB_DATA_7" localSheetId="2" hidden="1">'DR1-6 TrialBal KFG23'!$118:$118,'DR1-6 TrialBal KFG23'!$119:$119,'DR1-6 TrialBal KFG23'!$120:$120,'DR1-6 TrialBal KFG23'!$121:$121,'DR1-6 TrialBal KFG23'!$122:$122,'DR1-6 TrialBal KFG23'!$123:$123,'DR1-6 TrialBal KFG23'!$124:$124,'DR1-6 TrialBal KFG23'!$125:$125,'DR1-6 TrialBal KFG23'!$126:$126,'DR1-6 TrialBal KFG23'!$127:$127,'DR1-6 TrialBal KFG23'!$128:$128,'DR1-6 TrialBal KFG23'!$129:$129,'DR1-6 TrialBal KFG23'!$130:$130,'DR1-6 TrialBal KFG23'!$131:$131,'DR1-6 TrialBal KFG23'!$132:$132,'DR1-6 TrialBal KFG23'!$133:$133</definedName>
    <definedName name="QB_DATA_7" localSheetId="3" hidden="1">'DR1-6 TrialBal KFG24'!$118:$118,'DR1-6 TrialBal KFG24'!$119:$119,'DR1-6 TrialBal KFG24'!$120:$120,'DR1-6 TrialBal KFG24'!$121:$121,'DR1-6 TrialBal KFG24'!$122:$122,'DR1-6 TrialBal KFG24'!$123:$123,'DR1-6 TrialBal KFG24'!$124:$124,'DR1-6 TrialBal KFG24'!$125:$125,'DR1-6 TrialBal KFG24'!$126:$126,'DR1-6 TrialBal KFG24'!$127:$127,'DR1-6 TrialBal KFG24'!$128:$128,'DR1-6 TrialBal KFG24'!$129:$129,'DR1-6 TrialBal KFG24'!$130:$130,'DR1-6 TrialBal KFG24'!$131:$131,'DR1-6 TrialBal KFG24'!$132:$132,'DR1-6 TrialBal KFG24'!$133:$133</definedName>
    <definedName name="QB_DATA_8" localSheetId="2" hidden="1">'DR1-6 TrialBal KFG23'!$134:$134,'DR1-6 TrialBal KFG23'!$135:$135,'DR1-6 TrialBal KFG23'!$136:$136,'DR1-6 TrialBal KFG23'!$137:$137,'DR1-6 TrialBal KFG23'!$138:$138,'DR1-6 TrialBal KFG23'!$139:$139,'DR1-6 TrialBal KFG23'!$140:$140,'DR1-6 TrialBal KFG23'!$141:$141,'DR1-6 TrialBal KFG23'!$142:$142,'DR1-6 TrialBal KFG23'!$143:$143,'DR1-6 TrialBal KFG23'!$144:$144,'DR1-6 TrialBal KFG23'!$145:$145,'DR1-6 TrialBal KFG23'!$146:$146,'DR1-6 TrialBal KFG23'!$147:$147,'DR1-6 TrialBal KFG23'!$148:$148,'DR1-6 TrialBal KFG23'!$149:$149</definedName>
    <definedName name="QB_DATA_8" localSheetId="3" hidden="1">'DR1-6 TrialBal KFG24'!$134:$134,'DR1-6 TrialBal KFG24'!$135:$135,'DR1-6 TrialBal KFG24'!$136:$136,'DR1-6 TrialBal KFG24'!$137:$137,'DR1-6 TrialBal KFG24'!$138:$138,'DR1-6 TrialBal KFG24'!$139:$139,'DR1-6 TrialBal KFG24'!$140:$140,'DR1-6 TrialBal KFG24'!$141:$141,'DR1-6 TrialBal KFG24'!$142:$142,'DR1-6 TrialBal KFG24'!$143:$143,'DR1-6 TrialBal KFG24'!$144:$144,'DR1-6 TrialBal KFG24'!$145:$145,'DR1-6 TrialBal KFG24'!$146:$146,'DR1-6 TrialBal KFG24'!$147:$147,'DR1-6 TrialBal KFG24'!$148:$148,'DR1-6 TrialBal KFG24'!$149:$149</definedName>
    <definedName name="QB_DATA_9" localSheetId="2" hidden="1">'DR1-6 TrialBal KFG23'!$150:$150,'DR1-6 TrialBal KFG23'!$151:$151,'DR1-6 TrialBal KFG23'!$152:$152,'DR1-6 TrialBal KFG23'!$153:$153,'DR1-6 TrialBal KFG23'!$154:$154,'DR1-6 TrialBal KFG23'!$155:$155,'DR1-6 TrialBal KFG23'!$156:$156,'DR1-6 TrialBal KFG23'!$157:$157,'DR1-6 TrialBal KFG23'!$158:$158,'DR1-6 TrialBal KFG23'!$159:$159,'DR1-6 TrialBal KFG23'!$160:$160,'DR1-6 TrialBal KFG23'!$161:$161,'DR1-6 TrialBal KFG23'!$162:$162,'DR1-6 TrialBal KFG23'!$163:$163,'DR1-6 TrialBal KFG23'!$164:$164,'DR1-6 TrialBal KFG23'!$165:$165</definedName>
    <definedName name="QB_DATA_9" localSheetId="3" hidden="1">'DR1-6 TrialBal KFG24'!$150:$150,'DR1-6 TrialBal KFG24'!$151:$151,'DR1-6 TrialBal KFG24'!$152:$152,'DR1-6 TrialBal KFG24'!$153:$153,'DR1-6 TrialBal KFG24'!$154:$154,'DR1-6 TrialBal KFG24'!$155:$155,'DR1-6 TrialBal KFG24'!$156:$156,'DR1-6 TrialBal KFG24'!$157:$157,'DR1-6 TrialBal KFG24'!$158:$158,'DR1-6 TrialBal KFG24'!$159:$159,'DR1-6 TrialBal KFG24'!$160:$160,'DR1-6 TrialBal KFG24'!$161:$161,'DR1-6 TrialBal KFG24'!$162:$162,'DR1-6 TrialBal KFG24'!$163:$163,'DR1-6 TrialBal KFG24'!$164:$164,'DR1-6 TrialBal KFG24'!$165:$165</definedName>
    <definedName name="QB_DATE_1" localSheetId="2" hidden="1">'DR1-6 TrialBal KFG23'!$D$2</definedName>
    <definedName name="QB_DATE_1" localSheetId="3" hidden="1">'DR1-6 TrialBal KFG24'!$D$2</definedName>
    <definedName name="QB_FORMULA_0" localSheetId="4" hidden="1">'DR1-6 TrialBal AUX23'!$C$121,'DR1-6 TrialBal AUX23'!$E$121</definedName>
    <definedName name="QB_FORMULA_0" localSheetId="5" hidden="1">'DR1-6 TrialBal AUX24'!$C$128,'DR1-6 TrialBal AUX24'!$E$128</definedName>
    <definedName name="QB_FORMULA_0" localSheetId="2" hidden="1">'DR1-6 TrialBal KFG23'!$B$472,'DR1-6 TrialBal KFG23'!$D$472</definedName>
    <definedName name="QB_FORMULA_0" localSheetId="3" hidden="1">'DR1-6 TrialBal KFG24'!$B$478,'DR1-6 TrialBal KFG24'!$D$478</definedName>
    <definedName name="QB_ROW_100210" localSheetId="4" hidden="1">'DR1-6 TrialBal AUX23'!$B$100</definedName>
    <definedName name="QB_ROW_100210" localSheetId="5" hidden="1">'DR1-6 TrialBal AUX24'!$B$103</definedName>
    <definedName name="QB_ROW_101210" localSheetId="5" hidden="1">'DR1-6 TrialBal AUX24'!$B$104</definedName>
    <definedName name="QB_ROW_101210" localSheetId="2" hidden="1">'DR1-6 TrialBal KFG23'!$A$310</definedName>
    <definedName name="QB_ROW_101210" localSheetId="3" hidden="1">'DR1-6 TrialBal KFG24'!$A$314</definedName>
    <definedName name="QB_ROW_10210" localSheetId="4" hidden="1">'DR1-6 TrialBal AUX23'!$B$4</definedName>
    <definedName name="QB_ROW_10210" localSheetId="5" hidden="1">'DR1-6 TrialBal AUX24'!$B$4</definedName>
    <definedName name="QB_ROW_10210" localSheetId="2" hidden="1">'DR1-6 TrialBal KFG23'!$A$305</definedName>
    <definedName name="QB_ROW_10210" localSheetId="3" hidden="1">'DR1-6 TrialBal KFG24'!$A$309</definedName>
    <definedName name="QB_ROW_102210" localSheetId="4" hidden="1">'DR1-6 TrialBal AUX23'!$B$101</definedName>
    <definedName name="QB_ROW_102210" localSheetId="5" hidden="1">'DR1-6 TrialBal AUX24'!$B$105</definedName>
    <definedName name="QB_ROW_103210" localSheetId="4" hidden="1">'DR1-6 TrialBal AUX23'!$B$106</definedName>
    <definedName name="QB_ROW_103210" localSheetId="2" hidden="1">'DR1-6 TrialBal KFG23'!$A$95</definedName>
    <definedName name="QB_ROW_103210" localSheetId="3" hidden="1">'DR1-6 TrialBal KFG24'!$A$96</definedName>
    <definedName name="QB_ROW_104210" localSheetId="2" hidden="1">'DR1-6 TrialBal KFG23'!$A$13</definedName>
    <definedName name="QB_ROW_104210" localSheetId="3" hidden="1">'DR1-6 TrialBal KFG24'!$A$14</definedName>
    <definedName name="QB_ROW_106210" localSheetId="2" hidden="1">'DR1-6 TrialBal KFG23'!$A$19</definedName>
    <definedName name="QB_ROW_106210" localSheetId="3" hidden="1">'DR1-6 TrialBal KFG24'!$A$20</definedName>
    <definedName name="QB_ROW_107210" localSheetId="2" hidden="1">'DR1-6 TrialBal KFG23'!$A$18</definedName>
    <definedName name="QB_ROW_107210" localSheetId="3" hidden="1">'DR1-6 TrialBal KFG24'!$A$19</definedName>
    <definedName name="QB_ROW_108210" localSheetId="4" hidden="1">'DR1-6 TrialBal AUX23'!$B$112</definedName>
    <definedName name="QB_ROW_108210" localSheetId="5" hidden="1">'DR1-6 TrialBal AUX24'!$B$118</definedName>
    <definedName name="QB_ROW_109210" localSheetId="4" hidden="1">'DR1-6 TrialBal AUX23'!$B$6</definedName>
    <definedName name="QB_ROW_109210" localSheetId="5" hidden="1">'DR1-6 TrialBal AUX24'!$B$6</definedName>
    <definedName name="QB_ROW_109210" localSheetId="2" hidden="1">'DR1-6 TrialBal KFG23'!$A$11</definedName>
    <definedName name="QB_ROW_109210" localSheetId="3" hidden="1">'DR1-6 TrialBal KFG24'!$A$12</definedName>
    <definedName name="QB_ROW_110210" localSheetId="2" hidden="1">'DR1-6 TrialBal KFG23'!$A$237</definedName>
    <definedName name="QB_ROW_110210" localSheetId="3" hidden="1">'DR1-6 TrialBal KFG24'!$A$239</definedName>
    <definedName name="QB_ROW_111210" localSheetId="2" hidden="1">'DR1-6 TrialBal KFG23'!$A$418</definedName>
    <definedName name="QB_ROW_11210" localSheetId="4" hidden="1">'DR1-6 TrialBal AUX23'!$B$5</definedName>
    <definedName name="QB_ROW_11210" localSheetId="5" hidden="1">'DR1-6 TrialBal AUX24'!$B$5</definedName>
    <definedName name="QB_ROW_11210" localSheetId="2" hidden="1">'DR1-6 TrialBal KFG23'!$A$304</definedName>
    <definedName name="QB_ROW_11210" localSheetId="3" hidden="1">'DR1-6 TrialBal KFG24'!$A$308</definedName>
    <definedName name="QB_ROW_112210" localSheetId="4" hidden="1">'DR1-6 TrialBal AUX23'!$B$12</definedName>
    <definedName name="QB_ROW_112210" localSheetId="5" hidden="1">'DR1-6 TrialBal AUX24'!$B$12</definedName>
    <definedName name="QB_ROW_112210" localSheetId="2" hidden="1">'DR1-6 TrialBal KFG23'!$A$420</definedName>
    <definedName name="QB_ROW_112210" localSheetId="3" hidden="1">'DR1-6 TrialBal KFG24'!$A$425</definedName>
    <definedName name="QB_ROW_113210" localSheetId="4" hidden="1">'DR1-6 TrialBal AUX23'!$B$13</definedName>
    <definedName name="QB_ROW_113210" localSheetId="5" hidden="1">'DR1-6 TrialBal AUX24'!$B$13</definedName>
    <definedName name="QB_ROW_113210" localSheetId="2" hidden="1">'DR1-6 TrialBal KFG23'!$A$396</definedName>
    <definedName name="QB_ROW_113210" localSheetId="3" hidden="1">'DR1-6 TrialBal KFG24'!$A$403</definedName>
    <definedName name="QB_ROW_114210" localSheetId="4" hidden="1">'DR1-6 TrialBal AUX23'!$B$14</definedName>
    <definedName name="QB_ROW_114210" localSheetId="5" hidden="1">'DR1-6 TrialBal AUX24'!$B$14</definedName>
    <definedName name="QB_ROW_115210" localSheetId="4" hidden="1">'DR1-6 TrialBal AUX23'!$B$15</definedName>
    <definedName name="QB_ROW_115210" localSheetId="5" hidden="1">'DR1-6 TrialBal AUX24'!$B$15</definedName>
    <definedName name="QB_ROW_116210" localSheetId="4" hidden="1">'DR1-6 TrialBal AUX23'!$B$16</definedName>
    <definedName name="QB_ROW_116210" localSheetId="5" hidden="1">'DR1-6 TrialBal AUX24'!$B$16</definedName>
    <definedName name="QB_ROW_118210" localSheetId="4" hidden="1">'DR1-6 TrialBal AUX23'!$B$111</definedName>
    <definedName name="QB_ROW_118210" localSheetId="5" hidden="1">'DR1-6 TrialBal AUX24'!$B$117</definedName>
    <definedName name="QB_ROW_119210" localSheetId="4" hidden="1">'DR1-6 TrialBal AUX23'!$B$17</definedName>
    <definedName name="QB_ROW_119210" localSheetId="5" hidden="1">'DR1-6 TrialBal AUX24'!$B$17</definedName>
    <definedName name="QB_ROW_120210" localSheetId="2" hidden="1">'DR1-6 TrialBal KFG23'!$A$441</definedName>
    <definedName name="QB_ROW_120210" localSheetId="3" hidden="1">'DR1-6 TrialBal KFG24'!$A$446</definedName>
    <definedName name="QB_ROW_1210" localSheetId="2" hidden="1">'DR1-6 TrialBal KFG23'!$A$312</definedName>
    <definedName name="QB_ROW_1210" localSheetId="3" hidden="1">'DR1-6 TrialBal KFG24'!$A$316</definedName>
    <definedName name="QB_ROW_121210" localSheetId="4" hidden="1">'DR1-6 TrialBal AUX23'!$B$63</definedName>
    <definedName name="QB_ROW_121210" localSheetId="5" hidden="1">'DR1-6 TrialBal AUX24'!$B$66</definedName>
    <definedName name="QB_ROW_122210" localSheetId="2" hidden="1">'DR1-6 TrialBal KFG23'!$A$272</definedName>
    <definedName name="QB_ROW_122210" localSheetId="3" hidden="1">'DR1-6 TrialBal KFG24'!$A$276</definedName>
    <definedName name="QB_ROW_123210" localSheetId="4" hidden="1">'DR1-6 TrialBal AUX23'!$B$114</definedName>
    <definedName name="QB_ROW_123210" localSheetId="5" hidden="1">'DR1-6 TrialBal AUX24'!$B$120</definedName>
    <definedName name="QB_ROW_123210" localSheetId="2" hidden="1">'DR1-6 TrialBal KFG23'!$A$374</definedName>
    <definedName name="QB_ROW_123210" localSheetId="3" hidden="1">'DR1-6 TrialBal KFG24'!$A$382</definedName>
    <definedName name="QB_ROW_124210" localSheetId="4" hidden="1">'DR1-6 TrialBal AUX23'!$B$75</definedName>
    <definedName name="QB_ROW_124210" localSheetId="5" hidden="1">'DR1-6 TrialBal AUX24'!$B$77</definedName>
    <definedName name="QB_ROW_126210" localSheetId="4" hidden="1">'DR1-6 TrialBal AUX23'!$B$28</definedName>
    <definedName name="QB_ROW_126210" localSheetId="5" hidden="1">'DR1-6 TrialBal AUX24'!$B$28</definedName>
    <definedName name="QB_ROW_128210" localSheetId="4" hidden="1">'DR1-6 TrialBal AUX23'!$B$115</definedName>
    <definedName name="QB_ROW_128210" localSheetId="5" hidden="1">'DR1-6 TrialBal AUX24'!$B$121</definedName>
    <definedName name="QB_ROW_129210" localSheetId="4" hidden="1">'DR1-6 TrialBal AUX23'!$B$116</definedName>
    <definedName name="QB_ROW_129210" localSheetId="5" hidden="1">'DR1-6 TrialBal AUX24'!$B$122</definedName>
    <definedName name="QB_ROW_13210" localSheetId="2" hidden="1">'DR1-6 TrialBal KFG23'!$A$251</definedName>
    <definedName name="QB_ROW_13210" localSheetId="3" hidden="1">'DR1-6 TrialBal KFG24'!$A$255</definedName>
    <definedName name="QB_ROW_132210" localSheetId="4" hidden="1">'DR1-6 TrialBal AUX23'!$B$82</definedName>
    <definedName name="QB_ROW_132210" localSheetId="5" hidden="1">'DR1-6 TrialBal AUX24'!$B$84</definedName>
    <definedName name="QB_ROW_132210" localSheetId="2" hidden="1">'DR1-6 TrialBal KFG23'!$A$417</definedName>
    <definedName name="QB_ROW_134210" localSheetId="5" hidden="1">'DR1-6 TrialBal AUX24'!$B$113</definedName>
    <definedName name="QB_ROW_134210" localSheetId="2" hidden="1">'DR1-6 TrialBal KFG23'!$A$372</definedName>
    <definedName name="QB_ROW_134210" localSheetId="3" hidden="1">'DR1-6 TrialBal KFG24'!$A$380</definedName>
    <definedName name="QB_ROW_136210" localSheetId="4" hidden="1">'DR1-6 TrialBal AUX23'!$B$86</definedName>
    <definedName name="QB_ROW_136210" localSheetId="5" hidden="1">'DR1-6 TrialBal AUX24'!$B$88</definedName>
    <definedName name="QB_ROW_137210" localSheetId="4" hidden="1">'DR1-6 TrialBal AUX23'!$B$102</definedName>
    <definedName name="QB_ROW_137210" localSheetId="5" hidden="1">'DR1-6 TrialBal AUX24'!$B$106</definedName>
    <definedName name="QB_ROW_137210" localSheetId="2" hidden="1">'DR1-6 TrialBal KFG23'!$A$437</definedName>
    <definedName name="QB_ROW_137210" localSheetId="3" hidden="1">'DR1-6 TrialBal KFG24'!$A$442</definedName>
    <definedName name="QB_ROW_139210" localSheetId="4" hidden="1">'DR1-6 TrialBal AUX23'!$B$18</definedName>
    <definedName name="QB_ROW_139210" localSheetId="5" hidden="1">'DR1-6 TrialBal AUX24'!$B$18</definedName>
    <definedName name="QB_ROW_140210" localSheetId="4" hidden="1">'DR1-6 TrialBal AUX23'!$B$78</definedName>
    <definedName name="QB_ROW_140210" localSheetId="5" hidden="1">'DR1-6 TrialBal AUX24'!$B$79</definedName>
    <definedName name="QB_ROW_141210" localSheetId="4" hidden="1">'DR1-6 TrialBal AUX23'!$B$117</definedName>
    <definedName name="QB_ROW_141210" localSheetId="5" hidden="1">'DR1-6 TrialBal AUX24'!$B$123</definedName>
    <definedName name="QB_ROW_14210" localSheetId="3" hidden="1">'DR1-6 TrialBal KFG24'!$A$321</definedName>
    <definedName name="QB_ROW_142210" localSheetId="4" hidden="1">'DR1-6 TrialBal AUX23'!$B$41</definedName>
    <definedName name="QB_ROW_142210" localSheetId="5" hidden="1">'DR1-6 TrialBal AUX24'!$B$42</definedName>
    <definedName name="QB_ROW_142210" localSheetId="2" hidden="1">'DR1-6 TrialBal KFG23'!$A$397</definedName>
    <definedName name="QB_ROW_142210" localSheetId="3" hidden="1">'DR1-6 TrialBal KFG24'!$A$404</definedName>
    <definedName name="QB_ROW_143210" localSheetId="4" hidden="1">'DR1-6 TrialBal AUX23'!$B$89</definedName>
    <definedName name="QB_ROW_143210" localSheetId="5" hidden="1">'DR1-6 TrialBal AUX24'!$B$92</definedName>
    <definedName name="QB_ROW_143210" localSheetId="2" hidden="1">'DR1-6 TrialBal KFG23'!$A$429</definedName>
    <definedName name="QB_ROW_143210" localSheetId="3" hidden="1">'DR1-6 TrialBal KFG24'!$A$432</definedName>
    <definedName name="QB_ROW_144210" localSheetId="4" hidden="1">'DR1-6 TrialBal AUX23'!$B$94</definedName>
    <definedName name="QB_ROW_144210" localSheetId="5" hidden="1">'DR1-6 TrialBal AUX24'!$B$96</definedName>
    <definedName name="QB_ROW_145210" localSheetId="4" hidden="1">'DR1-6 TrialBal AUX23'!$B$87</definedName>
    <definedName name="QB_ROW_145210" localSheetId="5" hidden="1">'DR1-6 TrialBal AUX24'!$B$89</definedName>
    <definedName name="QB_ROW_146210" localSheetId="4" hidden="1">'DR1-6 TrialBal AUX23'!$B$39</definedName>
    <definedName name="QB_ROW_146210" localSheetId="5" hidden="1">'DR1-6 TrialBal AUX24'!$B$40</definedName>
    <definedName name="QB_ROW_147210" localSheetId="4" hidden="1">'DR1-6 TrialBal AUX23'!$B$62</definedName>
    <definedName name="QB_ROW_147210" localSheetId="5" hidden="1">'DR1-6 TrialBal AUX24'!$B$65</definedName>
    <definedName name="QB_ROW_148210" localSheetId="4" hidden="1">'DR1-6 TrialBal AUX23'!$B$68</definedName>
    <definedName name="QB_ROW_148210" localSheetId="5" hidden="1">'DR1-6 TrialBal AUX24'!$B$71</definedName>
    <definedName name="QB_ROW_149210" localSheetId="4" hidden="1">'DR1-6 TrialBal AUX23'!$B$70</definedName>
    <definedName name="QB_ROW_149210" localSheetId="5" hidden="1">'DR1-6 TrialBal AUX24'!$B$72</definedName>
    <definedName name="QB_ROW_150210" localSheetId="4" hidden="1">'DR1-6 TrialBal AUX23'!$B$71</definedName>
    <definedName name="QB_ROW_150210" localSheetId="5" hidden="1">'DR1-6 TrialBal AUX24'!$B$73</definedName>
    <definedName name="QB_ROW_151210" localSheetId="4" hidden="1">'DR1-6 TrialBal AUX23'!$B$72</definedName>
    <definedName name="QB_ROW_151210" localSheetId="5" hidden="1">'DR1-6 TrialBal AUX24'!$B$74</definedName>
    <definedName name="QB_ROW_15210" localSheetId="3" hidden="1">'DR1-6 TrialBal KFG24'!$A$328</definedName>
    <definedName name="QB_ROW_152210" localSheetId="4" hidden="1">'DR1-6 TrialBal AUX23'!$B$74</definedName>
    <definedName name="QB_ROW_152210" localSheetId="5" hidden="1">'DR1-6 TrialBal AUX24'!$B$76</definedName>
    <definedName name="QB_ROW_154210" localSheetId="5" hidden="1">'DR1-6 TrialBal AUX24'!$B$63</definedName>
    <definedName name="QB_ROW_155210" localSheetId="4" hidden="1">'DR1-6 TrialBal AUX23'!$B$21</definedName>
    <definedName name="QB_ROW_155210" localSheetId="5" hidden="1">'DR1-6 TrialBal AUX24'!$B$21</definedName>
    <definedName name="QB_ROW_156210" localSheetId="4" hidden="1">'DR1-6 TrialBal AUX23'!$B$22</definedName>
    <definedName name="QB_ROW_156210" localSheetId="5" hidden="1">'DR1-6 TrialBal AUX24'!$B$22</definedName>
    <definedName name="QB_ROW_157210" localSheetId="4" hidden="1">'DR1-6 TrialBal AUX23'!$B$25</definedName>
    <definedName name="QB_ROW_157210" localSheetId="5" hidden="1">'DR1-6 TrialBal AUX24'!$B$25</definedName>
    <definedName name="QB_ROW_157210" localSheetId="2" hidden="1">'DR1-6 TrialBal KFG23'!$A$394</definedName>
    <definedName name="QB_ROW_158210" localSheetId="4" hidden="1">'DR1-6 TrialBal AUX23'!$B$46</definedName>
    <definedName name="QB_ROW_158210" localSheetId="5" hidden="1">'DR1-6 TrialBal AUX24'!$B$47</definedName>
    <definedName name="QB_ROW_159210" localSheetId="4" hidden="1">'DR1-6 TrialBal AUX23'!$B$48</definedName>
    <definedName name="QB_ROW_159210" localSheetId="5" hidden="1">'DR1-6 TrialBal AUX24'!$B$49</definedName>
    <definedName name="QB_ROW_160210" localSheetId="4" hidden="1">'DR1-6 TrialBal AUX23'!$B$51</definedName>
    <definedName name="QB_ROW_160210" localSheetId="5" hidden="1">'DR1-6 TrialBal AUX24'!$B$52</definedName>
    <definedName name="QB_ROW_161210" localSheetId="4" hidden="1">'DR1-6 TrialBal AUX23'!$B$83</definedName>
    <definedName name="QB_ROW_161210" localSheetId="5" hidden="1">'DR1-6 TrialBal AUX24'!$B$85</definedName>
    <definedName name="QB_ROW_162210" localSheetId="4" hidden="1">'DR1-6 TrialBal AUX23'!$B$81</definedName>
    <definedName name="QB_ROW_162210" localSheetId="5" hidden="1">'DR1-6 TrialBal AUX24'!$B$83</definedName>
    <definedName name="QB_ROW_163210" localSheetId="4" hidden="1">'DR1-6 TrialBal AUX23'!$B$85</definedName>
    <definedName name="QB_ROW_163210" localSheetId="5" hidden="1">'DR1-6 TrialBal AUX24'!$B$87</definedName>
    <definedName name="QB_ROW_164210" localSheetId="2" hidden="1">'DR1-6 TrialBal KFG23'!$A$395</definedName>
    <definedName name="QB_ROW_164210" localSheetId="3" hidden="1">'DR1-6 TrialBal KFG24'!$A$402</definedName>
    <definedName name="QB_ROW_166210" localSheetId="4" hidden="1">'DR1-6 TrialBal AUX23'!$B$43</definedName>
    <definedName name="QB_ROW_166210" localSheetId="5" hidden="1">'DR1-6 TrialBal AUX24'!$B$44</definedName>
    <definedName name="QB_ROW_167210" localSheetId="4" hidden="1">'DR1-6 TrialBal AUX23'!$B$42</definedName>
    <definedName name="QB_ROW_167210" localSheetId="5" hidden="1">'DR1-6 TrialBal AUX24'!$B$43</definedName>
    <definedName name="QB_ROW_168210" localSheetId="4" hidden="1">'DR1-6 TrialBal AUX23'!$B$95</definedName>
    <definedName name="QB_ROW_168210" localSheetId="5" hidden="1">'DR1-6 TrialBal AUX24'!$B$97</definedName>
    <definedName name="QB_ROW_169210" localSheetId="4" hidden="1">'DR1-6 TrialBal AUX23'!$B$23</definedName>
    <definedName name="QB_ROW_169210" localSheetId="5" hidden="1">'DR1-6 TrialBal AUX24'!$B$23</definedName>
    <definedName name="QB_ROW_170210" localSheetId="4" hidden="1">'DR1-6 TrialBal AUX23'!$B$96</definedName>
    <definedName name="QB_ROW_170210" localSheetId="5" hidden="1">'DR1-6 TrialBal AUX24'!$B$98</definedName>
    <definedName name="QB_ROW_17210" localSheetId="4" hidden="1">'DR1-6 TrialBal AUX23'!$B$20</definedName>
    <definedName name="QB_ROW_17210" localSheetId="5" hidden="1">'DR1-6 TrialBal AUX24'!$B$20</definedName>
    <definedName name="QB_ROW_173210" localSheetId="4" hidden="1">'DR1-6 TrialBal AUX23'!$B$76</definedName>
    <definedName name="QB_ROW_173210" localSheetId="5" hidden="1">'DR1-6 TrialBal AUX24'!$B$78</definedName>
    <definedName name="QB_ROW_173210" localSheetId="2" hidden="1">'DR1-6 TrialBal KFG23'!$A$399</definedName>
    <definedName name="QB_ROW_173210" localSheetId="3" hidden="1">'DR1-6 TrialBal KFG24'!$A$406</definedName>
    <definedName name="QB_ROW_174210" localSheetId="5" hidden="1">'DR1-6 TrialBal AUX24'!$B$64</definedName>
    <definedName name="QB_ROW_176210" localSheetId="4" hidden="1">'DR1-6 TrialBal AUX23'!$B$19</definedName>
    <definedName name="QB_ROW_176210" localSheetId="5" hidden="1">'DR1-6 TrialBal AUX24'!$B$19</definedName>
    <definedName name="QB_ROW_177210" localSheetId="5" hidden="1">'DR1-6 TrialBal AUX24'!$B$90</definedName>
    <definedName name="QB_ROW_178210" localSheetId="5" hidden="1">'DR1-6 TrialBal AUX24'!$B$54</definedName>
    <definedName name="QB_ROW_179210" localSheetId="4" hidden="1">'DR1-6 TrialBal AUX23'!$B$57</definedName>
    <definedName name="QB_ROW_179210" localSheetId="5" hidden="1">'DR1-6 TrialBal AUX24'!$B$58</definedName>
    <definedName name="QB_ROW_180210" localSheetId="4" hidden="1">'DR1-6 TrialBal AUX23'!$B$56</definedName>
    <definedName name="QB_ROW_180210" localSheetId="5" hidden="1">'DR1-6 TrialBal AUX24'!$B$57</definedName>
    <definedName name="QB_ROW_181210" localSheetId="4" hidden="1">'DR1-6 TrialBal AUX23'!$B$59</definedName>
    <definedName name="QB_ROW_181210" localSheetId="5" hidden="1">'DR1-6 TrialBal AUX24'!$B$60</definedName>
    <definedName name="QB_ROW_18210" localSheetId="4" hidden="1">'DR1-6 TrialBal AUX23'!$B$24</definedName>
    <definedName name="QB_ROW_18210" localSheetId="5" hidden="1">'DR1-6 TrialBal AUX24'!$B$24</definedName>
    <definedName name="QB_ROW_182210" localSheetId="2" hidden="1">'DR1-6 TrialBal KFG23'!$A$408</definedName>
    <definedName name="QB_ROW_182210" localSheetId="3" hidden="1">'DR1-6 TrialBal KFG24'!$A$416</definedName>
    <definedName name="QB_ROW_183210" localSheetId="4" hidden="1">'DR1-6 TrialBal AUX23'!$B$61</definedName>
    <definedName name="QB_ROW_183210" localSheetId="5" hidden="1">'DR1-6 TrialBal AUX24'!$B$62</definedName>
    <definedName name="QB_ROW_183210" localSheetId="2" hidden="1">'DR1-6 TrialBal KFG23'!$A$409</definedName>
    <definedName name="QB_ROW_183210" localSheetId="3" hidden="1">'DR1-6 TrialBal KFG24'!$A$417</definedName>
    <definedName name="QB_ROW_184210" localSheetId="4" hidden="1">'DR1-6 TrialBal AUX23'!$B$60</definedName>
    <definedName name="QB_ROW_184210" localSheetId="5" hidden="1">'DR1-6 TrialBal AUX24'!$B$61</definedName>
    <definedName name="QB_ROW_185210" localSheetId="4" hidden="1">'DR1-6 TrialBal AUX23'!$B$53</definedName>
    <definedName name="QB_ROW_185210" localSheetId="5" hidden="1">'DR1-6 TrialBal AUX24'!$B$55</definedName>
    <definedName name="QB_ROW_185210" localSheetId="2" hidden="1">'DR1-6 TrialBal KFG23'!$A$410</definedName>
    <definedName name="QB_ROW_185210" localSheetId="3" hidden="1">'DR1-6 TrialBal KFG24'!$A$418</definedName>
    <definedName name="QB_ROW_186210" localSheetId="4" hidden="1">'DR1-6 TrialBal AUX23'!$B$58</definedName>
    <definedName name="QB_ROW_186210" localSheetId="5" hidden="1">'DR1-6 TrialBal AUX24'!$B$59</definedName>
    <definedName name="QB_ROW_186210" localSheetId="2" hidden="1">'DR1-6 TrialBal KFG23'!$A$411</definedName>
    <definedName name="QB_ROW_186210" localSheetId="3" hidden="1">'DR1-6 TrialBal KFG24'!$A$419</definedName>
    <definedName name="QB_ROW_187210" localSheetId="4" hidden="1">'DR1-6 TrialBal AUX23'!$B$77</definedName>
    <definedName name="QB_ROW_188210" localSheetId="5" hidden="1">'DR1-6 TrialBal AUX24'!$B$124</definedName>
    <definedName name="QB_ROW_189210" localSheetId="5" hidden="1">'DR1-6 TrialBal AUX24'!$B$107</definedName>
    <definedName name="QB_ROW_189210" localSheetId="2" hidden="1">'DR1-6 TrialBal KFG23'!$A$414</definedName>
    <definedName name="QB_ROW_190210" localSheetId="5" hidden="1">'DR1-6 TrialBal AUX24'!$B$108</definedName>
    <definedName name="QB_ROW_19210" localSheetId="4" hidden="1">'DR1-6 TrialBal AUX23'!$B$26</definedName>
    <definedName name="QB_ROW_19210" localSheetId="5" hidden="1">'DR1-6 TrialBal AUX24'!$B$26</definedName>
    <definedName name="QB_ROW_195210" localSheetId="2" hidden="1">'DR1-6 TrialBal KFG23'!$A$430</definedName>
    <definedName name="QB_ROW_195210" localSheetId="3" hidden="1">'DR1-6 TrialBal KFG24'!$A$433</definedName>
    <definedName name="QB_ROW_196210" localSheetId="2" hidden="1">'DR1-6 TrialBal KFG23'!$A$431</definedName>
    <definedName name="QB_ROW_196210" localSheetId="3" hidden="1">'DR1-6 TrialBal KFG24'!$A$434</definedName>
    <definedName name="QB_ROW_197210" localSheetId="2" hidden="1">'DR1-6 TrialBal KFG23'!$A$432</definedName>
    <definedName name="QB_ROW_197210" localSheetId="3" hidden="1">'DR1-6 TrialBal KFG24'!$A$435</definedName>
    <definedName name="QB_ROW_199210" localSheetId="2" hidden="1">'DR1-6 TrialBal KFG23'!$A$440</definedName>
    <definedName name="QB_ROW_199210" localSheetId="3" hidden="1">'DR1-6 TrialBal KFG24'!$A$445</definedName>
    <definedName name="QB_ROW_20210" localSheetId="4" hidden="1">'DR1-6 TrialBal AUX23'!$B$27</definedName>
    <definedName name="QB_ROW_20210" localSheetId="5" hidden="1">'DR1-6 TrialBal AUX24'!$B$27</definedName>
    <definedName name="QB_ROW_204210" localSheetId="2" hidden="1">'DR1-6 TrialBal KFG23'!$A$433</definedName>
    <definedName name="QB_ROW_204210" localSheetId="3" hidden="1">'DR1-6 TrialBal KFG24'!$A$436</definedName>
    <definedName name="QB_ROW_205210" localSheetId="2" hidden="1">'DR1-6 TrialBal KFG23'!$A$444</definedName>
    <definedName name="QB_ROW_205210" localSheetId="3" hidden="1">'DR1-6 TrialBal KFG24'!$A$450</definedName>
    <definedName name="QB_ROW_211210" localSheetId="2" hidden="1">'DR1-6 TrialBal KFG23'!$A$446</definedName>
    <definedName name="QB_ROW_211210" localSheetId="3" hidden="1">'DR1-6 TrialBal KFG24'!$A$452</definedName>
    <definedName name="QB_ROW_21210" localSheetId="4" hidden="1">'DR1-6 TrialBal AUX23'!$B$30</definedName>
    <definedName name="QB_ROW_21210" localSheetId="5" hidden="1">'DR1-6 TrialBal AUX24'!$B$30</definedName>
    <definedName name="QB_ROW_212210" localSheetId="2" hidden="1">'DR1-6 TrialBal KFG23'!$A$460</definedName>
    <definedName name="QB_ROW_212210" localSheetId="3" hidden="1">'DR1-6 TrialBal KFG24'!$A$466</definedName>
    <definedName name="QB_ROW_213210" localSheetId="2" hidden="1">'DR1-6 TrialBal KFG23'!$A$415</definedName>
    <definedName name="QB_ROW_213210" localSheetId="3" hidden="1">'DR1-6 TrialBal KFG24'!$A$422</definedName>
    <definedName name="QB_ROW_216210" localSheetId="2" hidden="1">'DR1-6 TrialBal KFG23'!$A$51</definedName>
    <definedName name="QB_ROW_216210" localSheetId="3" hidden="1">'DR1-6 TrialBal KFG24'!$A$52</definedName>
    <definedName name="QB_ROW_2210" localSheetId="2" hidden="1">'DR1-6 TrialBal KFG23'!$A$419</definedName>
    <definedName name="QB_ROW_2210" localSheetId="3" hidden="1">'DR1-6 TrialBal KFG24'!$A$424</definedName>
    <definedName name="QB_ROW_22210" localSheetId="2" hidden="1">'DR1-6 TrialBal KFG23'!$A$424</definedName>
    <definedName name="QB_ROW_22210" localSheetId="3" hidden="1">'DR1-6 TrialBal KFG24'!$A$429</definedName>
    <definedName name="QB_ROW_226210" localSheetId="2" hidden="1">'DR1-6 TrialBal KFG23'!$A$174</definedName>
    <definedName name="QB_ROW_226210" localSheetId="3" hidden="1">'DR1-6 TrialBal KFG24'!$A$176</definedName>
    <definedName name="QB_ROW_23210" localSheetId="4" hidden="1">'DR1-6 TrialBal AUX23'!$B$31</definedName>
    <definedName name="QB_ROW_23210" localSheetId="5" hidden="1">'DR1-6 TrialBal AUX24'!$B$31</definedName>
    <definedName name="QB_ROW_232210" localSheetId="2" hidden="1">'DR1-6 TrialBal KFG23'!$A$177</definedName>
    <definedName name="QB_ROW_232210" localSheetId="3" hidden="1">'DR1-6 TrialBal KFG24'!$A$179</definedName>
    <definedName name="QB_ROW_233210" localSheetId="2" hidden="1">'DR1-6 TrialBal KFG23'!$A$179</definedName>
    <definedName name="QB_ROW_233210" localSheetId="3" hidden="1">'DR1-6 TrialBal KFG24'!$A$181</definedName>
    <definedName name="QB_ROW_234210" localSheetId="2" hidden="1">'DR1-6 TrialBal KFG23'!$A$260</definedName>
    <definedName name="QB_ROW_234210" localSheetId="3" hidden="1">'DR1-6 TrialBal KFG24'!$A$264</definedName>
    <definedName name="QB_ROW_239210" localSheetId="2" hidden="1">'DR1-6 TrialBal KFG23'!$A$461</definedName>
    <definedName name="QB_ROW_239210" localSheetId="3" hidden="1">'DR1-6 TrialBal KFG24'!$A$467</definedName>
    <definedName name="QB_ROW_24210" localSheetId="5" hidden="1">'DR1-6 TrialBal AUX24'!$B$32</definedName>
    <definedName name="QB_ROW_245210" localSheetId="2" hidden="1">'DR1-6 TrialBal KFG23'!$A$38</definedName>
    <definedName name="QB_ROW_245210" localSheetId="3" hidden="1">'DR1-6 TrialBal KFG24'!$A$39</definedName>
    <definedName name="QB_ROW_246210" localSheetId="2" hidden="1">'DR1-6 TrialBal KFG23'!$A$442</definedName>
    <definedName name="QB_ROW_247210" localSheetId="2" hidden="1">'DR1-6 TrialBal KFG23'!$A$403</definedName>
    <definedName name="QB_ROW_247210" localSheetId="3" hidden="1">'DR1-6 TrialBal KFG24'!$A$411</definedName>
    <definedName name="QB_ROW_248210" localSheetId="2" hidden="1">'DR1-6 TrialBal KFG23'!$A$26</definedName>
    <definedName name="QB_ROW_248210" localSheetId="3" hidden="1">'DR1-6 TrialBal KFG24'!$A$27</definedName>
    <definedName name="QB_ROW_250210" localSheetId="2" hidden="1">'DR1-6 TrialBal KFG23'!$A$365</definedName>
    <definedName name="QB_ROW_251210" localSheetId="2" hidden="1">'DR1-6 TrialBal KFG23'!$A$366</definedName>
    <definedName name="QB_ROW_25210" localSheetId="4" hidden="1">'DR1-6 TrialBal AUX23'!$B$32</definedName>
    <definedName name="QB_ROW_25210" localSheetId="5" hidden="1">'DR1-6 TrialBal AUX24'!$B$33</definedName>
    <definedName name="QB_ROW_252210" localSheetId="2" hidden="1">'DR1-6 TrialBal KFG23'!$A$367</definedName>
    <definedName name="QB_ROW_252210" localSheetId="3" hidden="1">'DR1-6 TrialBal KFG24'!$A$373</definedName>
    <definedName name="QB_ROW_25301" localSheetId="4" hidden="1">'DR1-6 TrialBal AUX23'!$A$121</definedName>
    <definedName name="QB_ROW_25301" localSheetId="5" hidden="1">'DR1-6 TrialBal AUX24'!$A$128</definedName>
    <definedName name="QB_ROW_25301" localSheetId="2" hidden="1">'DR1-6 TrialBal KFG23'!$A$472</definedName>
    <definedName name="QB_ROW_25301" localSheetId="3" hidden="1">'DR1-6 TrialBal KFG24'!$A$478</definedName>
    <definedName name="QB_ROW_253210" localSheetId="2" hidden="1">'DR1-6 TrialBal KFG23'!$A$72</definedName>
    <definedName name="QB_ROW_253210" localSheetId="3" hidden="1">'DR1-6 TrialBal KFG24'!$A$73</definedName>
    <definedName name="QB_ROW_254210" localSheetId="2" hidden="1">'DR1-6 TrialBal KFG23'!$A$398</definedName>
    <definedName name="QB_ROW_254210" localSheetId="3" hidden="1">'DR1-6 TrialBal KFG24'!$A$405</definedName>
    <definedName name="QB_ROW_255210" localSheetId="2" hidden="1">'DR1-6 TrialBal KFG23'!$A$7</definedName>
    <definedName name="QB_ROW_255210" localSheetId="3" hidden="1">'DR1-6 TrialBal KFG24'!$A$7</definedName>
    <definedName name="QB_ROW_257210" localSheetId="2" hidden="1">'DR1-6 TrialBal KFG23'!$A$178</definedName>
    <definedName name="QB_ROW_257210" localSheetId="3" hidden="1">'DR1-6 TrialBal KFG24'!$A$180</definedName>
    <definedName name="QB_ROW_260210" localSheetId="2" hidden="1">'DR1-6 TrialBal KFG23'!$A$73</definedName>
    <definedName name="QB_ROW_260210" localSheetId="3" hidden="1">'DR1-6 TrialBal KFG24'!$A$74</definedName>
    <definedName name="QB_ROW_26210" localSheetId="4" hidden="1">'DR1-6 TrialBal AUX23'!$B$33</definedName>
    <definedName name="QB_ROW_26210" localSheetId="5" hidden="1">'DR1-6 TrialBal AUX24'!$B$34</definedName>
    <definedName name="QB_ROW_262210" localSheetId="2" hidden="1">'DR1-6 TrialBal KFG23'!$A$74</definedName>
    <definedName name="QB_ROW_262210" localSheetId="3" hidden="1">'DR1-6 TrialBal KFG24'!$A$75</definedName>
    <definedName name="QB_ROW_263210" localSheetId="2" hidden="1">'DR1-6 TrialBal KFG23'!$A$75</definedName>
    <definedName name="QB_ROW_263210" localSheetId="3" hidden="1">'DR1-6 TrialBal KFG24'!$A$76</definedName>
    <definedName name="QB_ROW_264210" localSheetId="2" hidden="1">'DR1-6 TrialBal KFG23'!$A$76</definedName>
    <definedName name="QB_ROW_264210" localSheetId="3" hidden="1">'DR1-6 TrialBal KFG24'!$A$77</definedName>
    <definedName name="QB_ROW_265210" localSheetId="2" hidden="1">'DR1-6 TrialBal KFG23'!$A$77</definedName>
    <definedName name="QB_ROW_265210" localSheetId="3" hidden="1">'DR1-6 TrialBal KFG24'!$A$78</definedName>
    <definedName name="QB_ROW_267210" localSheetId="2" hidden="1">'DR1-6 TrialBal KFG23'!$A$79</definedName>
    <definedName name="QB_ROW_267210" localSheetId="3" hidden="1">'DR1-6 TrialBal KFG24'!$A$80</definedName>
    <definedName name="QB_ROW_268210" localSheetId="2" hidden="1">'DR1-6 TrialBal KFG23'!$A$80</definedName>
    <definedName name="QB_ROW_268210" localSheetId="3" hidden="1">'DR1-6 TrialBal KFG24'!$A$81</definedName>
    <definedName name="QB_ROW_269210" localSheetId="2" hidden="1">'DR1-6 TrialBal KFG23'!$A$84</definedName>
    <definedName name="QB_ROW_269210" localSheetId="3" hidden="1">'DR1-6 TrialBal KFG24'!$A$85</definedName>
    <definedName name="QB_ROW_270210" localSheetId="2" hidden="1">'DR1-6 TrialBal KFG23'!$A$83</definedName>
    <definedName name="QB_ROW_270210" localSheetId="3" hidden="1">'DR1-6 TrialBal KFG24'!$A$84</definedName>
    <definedName name="QB_ROW_27210" localSheetId="4" hidden="1">'DR1-6 TrialBal AUX23'!$B$34</definedName>
    <definedName name="QB_ROW_27210" localSheetId="5" hidden="1">'DR1-6 TrialBal AUX24'!$B$35</definedName>
    <definedName name="QB_ROW_272210" localSheetId="2" hidden="1">'DR1-6 TrialBal KFG23'!$A$52</definedName>
    <definedName name="QB_ROW_272210" localSheetId="3" hidden="1">'DR1-6 TrialBal KFG24'!$A$53</definedName>
    <definedName name="QB_ROW_273210" localSheetId="2" hidden="1">'DR1-6 TrialBal KFG23'!$A$53</definedName>
    <definedName name="QB_ROW_273210" localSheetId="3" hidden="1">'DR1-6 TrialBal KFG24'!$A$54</definedName>
    <definedName name="QB_ROW_274210" localSheetId="2" hidden="1">'DR1-6 TrialBal KFG23'!$A$54</definedName>
    <definedName name="QB_ROW_274210" localSheetId="3" hidden="1">'DR1-6 TrialBal KFG24'!$A$55</definedName>
    <definedName name="QB_ROW_275210" localSheetId="2" hidden="1">'DR1-6 TrialBal KFG23'!$A$55</definedName>
    <definedName name="QB_ROW_275210" localSheetId="3" hidden="1">'DR1-6 TrialBal KFG24'!$A$56</definedName>
    <definedName name="QB_ROW_276210" localSheetId="2" hidden="1">'DR1-6 TrialBal KFG23'!$A$56</definedName>
    <definedName name="QB_ROW_276210" localSheetId="3" hidden="1">'DR1-6 TrialBal KFG24'!$A$57</definedName>
    <definedName name="QB_ROW_277210" localSheetId="2" hidden="1">'DR1-6 TrialBal KFG23'!$A$59</definedName>
    <definedName name="QB_ROW_277210" localSheetId="3" hidden="1">'DR1-6 TrialBal KFG24'!$A$60</definedName>
    <definedName name="QB_ROW_278210" localSheetId="2" hidden="1">'DR1-6 TrialBal KFG23'!$A$57</definedName>
    <definedName name="QB_ROW_278210" localSheetId="3" hidden="1">'DR1-6 TrialBal KFG24'!$A$58</definedName>
    <definedName name="QB_ROW_280210" localSheetId="2" hidden="1">'DR1-6 TrialBal KFG23'!$A$81</definedName>
    <definedName name="QB_ROW_280210" localSheetId="3" hidden="1">'DR1-6 TrialBal KFG24'!$A$82</definedName>
    <definedName name="QB_ROW_281210" localSheetId="2" hidden="1">'DR1-6 TrialBal KFG23'!$A$82</definedName>
    <definedName name="QB_ROW_281210" localSheetId="3" hidden="1">'DR1-6 TrialBal KFG24'!$A$83</definedName>
    <definedName name="QB_ROW_28210" localSheetId="4" hidden="1">'DR1-6 TrialBal AUX23'!$B$35</definedName>
    <definedName name="QB_ROW_28210" localSheetId="5" hidden="1">'DR1-6 TrialBal AUX24'!$B$36</definedName>
    <definedName name="QB_ROW_28210" localSheetId="2" hidden="1">'DR1-6 TrialBal KFG23'!$A$426</definedName>
    <definedName name="QB_ROW_283210" localSheetId="2" hidden="1">'DR1-6 TrialBal KFG23'!$A$94</definedName>
    <definedName name="QB_ROW_283210" localSheetId="3" hidden="1">'DR1-6 TrialBal KFG24'!$A$95</definedName>
    <definedName name="QB_ROW_284210" localSheetId="2" hidden="1">'DR1-6 TrialBal KFG23'!$A$91</definedName>
    <definedName name="QB_ROW_284210" localSheetId="3" hidden="1">'DR1-6 TrialBal KFG24'!$A$92</definedName>
    <definedName name="QB_ROW_285210" localSheetId="2" hidden="1">'DR1-6 TrialBal KFG23'!$A$93</definedName>
    <definedName name="QB_ROW_285210" localSheetId="3" hidden="1">'DR1-6 TrialBal KFG24'!$A$94</definedName>
    <definedName name="QB_ROW_287210" localSheetId="2" hidden="1">'DR1-6 TrialBal KFG23'!$A$96</definedName>
    <definedName name="QB_ROW_287210" localSheetId="3" hidden="1">'DR1-6 TrialBal KFG24'!$A$97</definedName>
    <definedName name="QB_ROW_288210" localSheetId="2" hidden="1">'DR1-6 TrialBal KFG23'!$A$97</definedName>
    <definedName name="QB_ROW_288210" localSheetId="3" hidden="1">'DR1-6 TrialBal KFG24'!$A$98</definedName>
    <definedName name="QB_ROW_289210" localSheetId="2" hidden="1">'DR1-6 TrialBal KFG23'!$A$112</definedName>
    <definedName name="QB_ROW_289210" localSheetId="3" hidden="1">'DR1-6 TrialBal KFG24'!$A$113</definedName>
    <definedName name="QB_ROW_290210" localSheetId="2" hidden="1">'DR1-6 TrialBal KFG23'!$A$113</definedName>
    <definedName name="QB_ROW_290210" localSheetId="3" hidden="1">'DR1-6 TrialBal KFG24'!$A$114</definedName>
    <definedName name="QB_ROW_291210" localSheetId="2" hidden="1">'DR1-6 TrialBal KFG23'!$A$98</definedName>
    <definedName name="QB_ROW_291210" localSheetId="3" hidden="1">'DR1-6 TrialBal KFG24'!$A$99</definedName>
    <definedName name="QB_ROW_29210" localSheetId="4" hidden="1">'DR1-6 TrialBal AUX23'!$B$36</definedName>
    <definedName name="QB_ROW_29210" localSheetId="5" hidden="1">'DR1-6 TrialBal AUX24'!$B$37</definedName>
    <definedName name="QB_ROW_293210" localSheetId="2" hidden="1">'DR1-6 TrialBal KFG23'!$A$175</definedName>
    <definedName name="QB_ROW_293210" localSheetId="3" hidden="1">'DR1-6 TrialBal KFG24'!$A$177</definedName>
    <definedName name="QB_ROW_299210" localSheetId="2" hidden="1">'DR1-6 TrialBal KFG23'!$A$92</definedName>
    <definedName name="QB_ROW_299210" localSheetId="3" hidden="1">'DR1-6 TrialBal KFG24'!$A$93</definedName>
    <definedName name="QB_ROW_301210" localSheetId="2" hidden="1">'DR1-6 TrialBal KFG23'!$A$111</definedName>
    <definedName name="QB_ROW_301210" localSheetId="3" hidden="1">'DR1-6 TrialBal KFG24'!$A$112</definedName>
    <definedName name="QB_ROW_30210" localSheetId="4" hidden="1">'DR1-6 TrialBal AUX23'!$B$37</definedName>
    <definedName name="QB_ROW_30210" localSheetId="5" hidden="1">'DR1-6 TrialBal AUX24'!$B$38</definedName>
    <definedName name="QB_ROW_303210" localSheetId="2" hidden="1">'DR1-6 TrialBal KFG23'!$A$281</definedName>
    <definedName name="QB_ROW_303210" localSheetId="3" hidden="1">'DR1-6 TrialBal KFG24'!$A$285</definedName>
    <definedName name="QB_ROW_305210" localSheetId="2" hidden="1">'DR1-6 TrialBal KFG23'!$A$218</definedName>
    <definedName name="QB_ROW_305210" localSheetId="3" hidden="1">'DR1-6 TrialBal KFG24'!$A$220</definedName>
    <definedName name="QB_ROW_306210" localSheetId="2" hidden="1">'DR1-6 TrialBal KFG23'!$A$289</definedName>
    <definedName name="QB_ROW_306210" localSheetId="3" hidden="1">'DR1-6 TrialBal KFG24'!$A$293</definedName>
    <definedName name="QB_ROW_307210" localSheetId="2" hidden="1">'DR1-6 TrialBal KFG23'!$A$239</definedName>
    <definedName name="QB_ROW_307210" localSheetId="3" hidden="1">'DR1-6 TrialBal KFG24'!$A$241</definedName>
    <definedName name="QB_ROW_309210" localSheetId="2" hidden="1">'DR1-6 TrialBal KFG23'!$A$119</definedName>
    <definedName name="QB_ROW_309210" localSheetId="3" hidden="1">'DR1-6 TrialBal KFG24'!$A$120</definedName>
    <definedName name="QB_ROW_311210" localSheetId="2" hidden="1">'DR1-6 TrialBal KFG23'!$A$120</definedName>
    <definedName name="QB_ROW_311210" localSheetId="3" hidden="1">'DR1-6 TrialBal KFG24'!$A$121</definedName>
    <definedName name="QB_ROW_31210" localSheetId="4" hidden="1">'DR1-6 TrialBal AUX23'!$B$38</definedName>
    <definedName name="QB_ROW_31210" localSheetId="5" hidden="1">'DR1-6 TrialBal AUX24'!$B$39</definedName>
    <definedName name="QB_ROW_31210" localSheetId="2" hidden="1">'DR1-6 TrialBal KFG23'!$A$427</definedName>
    <definedName name="QB_ROW_312210" localSheetId="2" hidden="1">'DR1-6 TrialBal KFG23'!$A$122</definedName>
    <definedName name="QB_ROW_312210" localSheetId="3" hidden="1">'DR1-6 TrialBal KFG24'!$A$123</definedName>
    <definedName name="QB_ROW_313210" localSheetId="2" hidden="1">'DR1-6 TrialBal KFG23'!$A$121</definedName>
    <definedName name="QB_ROW_313210" localSheetId="3" hidden="1">'DR1-6 TrialBal KFG24'!$A$122</definedName>
    <definedName name="QB_ROW_314210" localSheetId="2" hidden="1">'DR1-6 TrialBal KFG23'!$A$129</definedName>
    <definedName name="QB_ROW_314210" localSheetId="3" hidden="1">'DR1-6 TrialBal KFG24'!$A$130</definedName>
    <definedName name="QB_ROW_315210" localSheetId="2" hidden="1">'DR1-6 TrialBal KFG23'!$A$123</definedName>
    <definedName name="QB_ROW_315210" localSheetId="3" hidden="1">'DR1-6 TrialBal KFG24'!$A$124</definedName>
    <definedName name="QB_ROW_319210" localSheetId="3" hidden="1">'DR1-6 TrialBal KFG24'!$A$335</definedName>
    <definedName name="QB_ROW_320210" localSheetId="2" hidden="1">'DR1-6 TrialBal KFG23'!$A$338</definedName>
    <definedName name="QB_ROW_320210" localSheetId="3" hidden="1">'DR1-6 TrialBal KFG24'!$A$346</definedName>
    <definedName name="QB_ROW_3210" localSheetId="2" hidden="1">'DR1-6 TrialBal KFG23'!$A$257</definedName>
    <definedName name="QB_ROW_3210" localSheetId="3" hidden="1">'DR1-6 TrialBal KFG24'!$A$261</definedName>
    <definedName name="QB_ROW_32210" localSheetId="4" hidden="1">'DR1-6 TrialBal AUX23'!$B$45</definedName>
    <definedName name="QB_ROW_32210" localSheetId="5" hidden="1">'DR1-6 TrialBal AUX24'!$B$46</definedName>
    <definedName name="QB_ROW_322210" localSheetId="2" hidden="1">'DR1-6 TrialBal KFG23'!$A$262</definedName>
    <definedName name="QB_ROW_322210" localSheetId="3" hidden="1">'DR1-6 TrialBal KFG24'!$A$266</definedName>
    <definedName name="QB_ROW_324210" localSheetId="2" hidden="1">'DR1-6 TrialBal KFG23'!$A$341</definedName>
    <definedName name="QB_ROW_324210" localSheetId="3" hidden="1">'DR1-6 TrialBal KFG24'!$A$349</definedName>
    <definedName name="QB_ROW_325210" localSheetId="2" hidden="1">'DR1-6 TrialBal KFG23'!$A$223</definedName>
    <definedName name="QB_ROW_325210" localSheetId="3" hidden="1">'DR1-6 TrialBal KFG24'!$A$225</definedName>
    <definedName name="QB_ROW_326210" localSheetId="2" hidden="1">'DR1-6 TrialBal KFG23'!$A$227</definedName>
    <definedName name="QB_ROW_326210" localSheetId="3" hidden="1">'DR1-6 TrialBal KFG24'!$A$229</definedName>
    <definedName name="QB_ROW_327210" localSheetId="2" hidden="1">'DR1-6 TrialBal KFG23'!$A$228</definedName>
    <definedName name="QB_ROW_327210" localSheetId="3" hidden="1">'DR1-6 TrialBal KFG24'!$A$230</definedName>
    <definedName name="QB_ROW_329210" localSheetId="2" hidden="1">'DR1-6 TrialBal KFG23'!$A$67</definedName>
    <definedName name="QB_ROW_329210" localSheetId="3" hidden="1">'DR1-6 TrialBal KFG24'!$A$68</definedName>
    <definedName name="QB_ROW_330210" localSheetId="2" hidden="1">'DR1-6 TrialBal KFG23'!$A$90</definedName>
    <definedName name="QB_ROW_330210" localSheetId="3" hidden="1">'DR1-6 TrialBal KFG24'!$A$91</definedName>
    <definedName name="QB_ROW_331210" localSheetId="2" hidden="1">'DR1-6 TrialBal KFG23'!$A$110</definedName>
    <definedName name="QB_ROW_331210" localSheetId="3" hidden="1">'DR1-6 TrialBal KFG24'!$A$111</definedName>
    <definedName name="QB_ROW_33210" localSheetId="4" hidden="1">'DR1-6 TrialBal AUX23'!$B$47</definedName>
    <definedName name="QB_ROW_33210" localSheetId="5" hidden="1">'DR1-6 TrialBal AUX24'!$B$48</definedName>
    <definedName name="QB_ROW_332210" localSheetId="2" hidden="1">'DR1-6 TrialBal KFG23'!$A$118</definedName>
    <definedName name="QB_ROW_332210" localSheetId="3" hidden="1">'DR1-6 TrialBal KFG24'!$A$119</definedName>
    <definedName name="QB_ROW_333210" localSheetId="2" hidden="1">'DR1-6 TrialBal KFG23'!$A$99</definedName>
    <definedName name="QB_ROW_333210" localSheetId="3" hidden="1">'DR1-6 TrialBal KFG24'!$A$100</definedName>
    <definedName name="QB_ROW_334210" localSheetId="2" hidden="1">'DR1-6 TrialBal KFG23'!$A$41</definedName>
    <definedName name="QB_ROW_334210" localSheetId="3" hidden="1">'DR1-6 TrialBal KFG24'!$A$42</definedName>
    <definedName name="QB_ROW_335210" localSheetId="3" hidden="1">'DR1-6 TrialBal KFG24'!$A$448</definedName>
    <definedName name="QB_ROW_336210" localSheetId="2" hidden="1">'DR1-6 TrialBal KFG23'!$A$391</definedName>
    <definedName name="QB_ROW_336210" localSheetId="3" hidden="1">'DR1-6 TrialBal KFG24'!$A$398</definedName>
    <definedName name="QB_ROW_337210" localSheetId="2" hidden="1">'DR1-6 TrialBal KFG23'!$A$220</definedName>
    <definedName name="QB_ROW_337210" localSheetId="3" hidden="1">'DR1-6 TrialBal KFG24'!$A$222</definedName>
    <definedName name="QB_ROW_338210" localSheetId="2" hidden="1">'DR1-6 TrialBal KFG23'!$A$62</definedName>
    <definedName name="QB_ROW_338210" localSheetId="3" hidden="1">'DR1-6 TrialBal KFG24'!$A$63</definedName>
    <definedName name="QB_ROW_339210" localSheetId="2" hidden="1">'DR1-6 TrialBal KFG23'!$A$104</definedName>
    <definedName name="QB_ROW_339210" localSheetId="3" hidden="1">'DR1-6 TrialBal KFG24'!$A$105</definedName>
    <definedName name="QB_ROW_340210" localSheetId="2" hidden="1">'DR1-6 TrialBal KFG23'!$A$101</definedName>
    <definedName name="QB_ROW_340210" localSheetId="3" hidden="1">'DR1-6 TrialBal KFG24'!$A$102</definedName>
    <definedName name="QB_ROW_341210" localSheetId="2" hidden="1">'DR1-6 TrialBal KFG23'!$A$225</definedName>
    <definedName name="QB_ROW_341210" localSheetId="3" hidden="1">'DR1-6 TrialBal KFG24'!$A$227</definedName>
    <definedName name="QB_ROW_34210" localSheetId="2" hidden="1">'DR1-6 TrialBal KFG23'!$A$436</definedName>
    <definedName name="QB_ROW_34210" localSheetId="3" hidden="1">'DR1-6 TrialBal KFG24'!$A$441</definedName>
    <definedName name="QB_ROW_342210" localSheetId="2" hidden="1">'DR1-6 TrialBal KFG23'!$A$226</definedName>
    <definedName name="QB_ROW_342210" localSheetId="3" hidden="1">'DR1-6 TrialBal KFG24'!$A$228</definedName>
    <definedName name="QB_ROW_343210" localSheetId="2" hidden="1">'DR1-6 TrialBal KFG23'!$A$165</definedName>
    <definedName name="QB_ROW_343210" localSheetId="3" hidden="1">'DR1-6 TrialBal KFG24'!$A$167</definedName>
    <definedName name="QB_ROW_344210" localSheetId="2" hidden="1">'DR1-6 TrialBal KFG23'!$A$222</definedName>
    <definedName name="QB_ROW_344210" localSheetId="3" hidden="1">'DR1-6 TrialBal KFG24'!$A$224</definedName>
    <definedName name="QB_ROW_345210" localSheetId="2" hidden="1">'DR1-6 TrialBal KFG23'!$A$65</definedName>
    <definedName name="QB_ROW_345210" localSheetId="3" hidden="1">'DR1-6 TrialBal KFG24'!$A$66</definedName>
    <definedName name="QB_ROW_346210" localSheetId="2" hidden="1">'DR1-6 TrialBal KFG23'!$A$224</definedName>
    <definedName name="QB_ROW_346210" localSheetId="3" hidden="1">'DR1-6 TrialBal KFG24'!$A$226</definedName>
    <definedName name="QB_ROW_348210" localSheetId="2" hidden="1">'DR1-6 TrialBal KFG23'!$A$117</definedName>
    <definedName name="QB_ROW_348210" localSheetId="3" hidden="1">'DR1-6 TrialBal KFG24'!$A$118</definedName>
    <definedName name="QB_ROW_350210" localSheetId="2" hidden="1">'DR1-6 TrialBal KFG23'!$A$109</definedName>
    <definedName name="QB_ROW_350210" localSheetId="3" hidden="1">'DR1-6 TrialBal KFG24'!$A$110</definedName>
    <definedName name="QB_ROW_351210" localSheetId="2" hidden="1">'DR1-6 TrialBal KFG23'!$A$27</definedName>
    <definedName name="QB_ROW_351210" localSheetId="3" hidden="1">'DR1-6 TrialBal KFG24'!$A$28</definedName>
    <definedName name="QB_ROW_35210" localSheetId="4" hidden="1">'DR1-6 TrialBal AUX23'!$B$54</definedName>
    <definedName name="QB_ROW_35210" localSheetId="5" hidden="1">'DR1-6 TrialBal AUX24'!$B$56</definedName>
    <definedName name="QB_ROW_35210" localSheetId="2" hidden="1">'DR1-6 TrialBal KFG23'!$A$435</definedName>
    <definedName name="QB_ROW_35210" localSheetId="3" hidden="1">'DR1-6 TrialBal KFG24'!$A$438</definedName>
    <definedName name="QB_ROW_352210" localSheetId="2" hidden="1">'DR1-6 TrialBal KFG23'!$A$28</definedName>
    <definedName name="QB_ROW_352210" localSheetId="3" hidden="1">'DR1-6 TrialBal KFG24'!$A$29</definedName>
    <definedName name="QB_ROW_354210" localSheetId="2" hidden="1">'DR1-6 TrialBal KFG23'!$A$128</definedName>
    <definedName name="QB_ROW_354210" localSheetId="3" hidden="1">'DR1-6 TrialBal KFG24'!$A$129</definedName>
    <definedName name="QB_ROW_358210" localSheetId="2" hidden="1">'DR1-6 TrialBal KFG23'!$A$407</definedName>
    <definedName name="QB_ROW_358210" localSheetId="3" hidden="1">'DR1-6 TrialBal KFG24'!$A$415</definedName>
    <definedName name="QB_ROW_359210" localSheetId="2" hidden="1">'DR1-6 TrialBal KFG23'!$A$464</definedName>
    <definedName name="QB_ROW_359210" localSheetId="3" hidden="1">'DR1-6 TrialBal KFG24'!$A$470</definedName>
    <definedName name="QB_ROW_361210" localSheetId="2" hidden="1">'DR1-6 TrialBal KFG23'!$A$78</definedName>
    <definedName name="QB_ROW_361210" localSheetId="3" hidden="1">'DR1-6 TrialBal KFG24'!$A$79</definedName>
    <definedName name="QB_ROW_36210" localSheetId="4" hidden="1">'DR1-6 TrialBal AUX23'!$B$55</definedName>
    <definedName name="QB_ROW_362210" localSheetId="2" hidden="1">'DR1-6 TrialBal KFG23'!$A$187</definedName>
    <definedName name="QB_ROW_362210" localSheetId="3" hidden="1">'DR1-6 TrialBal KFG24'!$A$189</definedName>
    <definedName name="QB_ROW_363210" localSheetId="2" hidden="1">'DR1-6 TrialBal KFG23'!$A$176</definedName>
    <definedName name="QB_ROW_363210" localSheetId="3" hidden="1">'DR1-6 TrialBal KFG24'!$A$178</definedName>
    <definedName name="QB_ROW_366210" localSheetId="2" hidden="1">'DR1-6 TrialBal KFG23'!$A$205</definedName>
    <definedName name="QB_ROW_366210" localSheetId="3" hidden="1">'DR1-6 TrialBal KFG24'!$A$207</definedName>
    <definedName name="QB_ROW_367210" localSheetId="2" hidden="1">'DR1-6 TrialBal KFG23'!$A$293</definedName>
    <definedName name="QB_ROW_367210" localSheetId="3" hidden="1">'DR1-6 TrialBal KFG24'!$A$297</definedName>
    <definedName name="QB_ROW_368210" localSheetId="2" hidden="1">'DR1-6 TrialBal KFG23'!$A$100</definedName>
    <definedName name="QB_ROW_368210" localSheetId="3" hidden="1">'DR1-6 TrialBal KFG24'!$A$101</definedName>
    <definedName name="QB_ROW_370210" localSheetId="2" hidden="1">'DR1-6 TrialBal KFG23'!$A$392</definedName>
    <definedName name="QB_ROW_370210" localSheetId="3" hidden="1">'DR1-6 TrialBal KFG24'!$A$399</definedName>
    <definedName name="QB_ROW_371210" localSheetId="2" hidden="1">'DR1-6 TrialBal KFG23'!$A$39</definedName>
    <definedName name="QB_ROW_371210" localSheetId="3" hidden="1">'DR1-6 TrialBal KFG24'!$A$40</definedName>
    <definedName name="QB_ROW_37210" localSheetId="3" hidden="1">'DR1-6 TrialBal KFG24'!$A$440</definedName>
    <definedName name="QB_ROW_372210" localSheetId="2" hidden="1">'DR1-6 TrialBal KFG23'!$A$40</definedName>
    <definedName name="QB_ROW_372210" localSheetId="3" hidden="1">'DR1-6 TrialBal KFG24'!$A$41</definedName>
    <definedName name="QB_ROW_373210" localSheetId="2" hidden="1">'DR1-6 TrialBal KFG23'!$A$456</definedName>
    <definedName name="QB_ROW_373210" localSheetId="3" hidden="1">'DR1-6 TrialBal KFG24'!$A$462</definedName>
    <definedName name="QB_ROW_374210" localSheetId="2" hidden="1">'DR1-6 TrialBal KFG23'!$A$453</definedName>
    <definedName name="QB_ROW_374210" localSheetId="3" hidden="1">'DR1-6 TrialBal KFG24'!$A$459</definedName>
    <definedName name="QB_ROW_375210" localSheetId="2" hidden="1">'DR1-6 TrialBal KFG23'!$A$454</definedName>
    <definedName name="QB_ROW_375210" localSheetId="3" hidden="1">'DR1-6 TrialBal KFG24'!$A$460</definedName>
    <definedName name="QB_ROW_376210" localSheetId="2" hidden="1">'DR1-6 TrialBal KFG23'!$A$452</definedName>
    <definedName name="QB_ROW_376210" localSheetId="3" hidden="1">'DR1-6 TrialBal KFG24'!$A$458</definedName>
    <definedName name="QB_ROW_377210" localSheetId="2" hidden="1">'DR1-6 TrialBal KFG23'!$A$451</definedName>
    <definedName name="QB_ROW_377210" localSheetId="3" hidden="1">'DR1-6 TrialBal KFG24'!$A$457</definedName>
    <definedName name="QB_ROW_378210" localSheetId="2" hidden="1">'DR1-6 TrialBal KFG23'!$A$455</definedName>
    <definedName name="QB_ROW_378210" localSheetId="3" hidden="1">'DR1-6 TrialBal KFG24'!$A$461</definedName>
    <definedName name="QB_ROW_379210" localSheetId="2" hidden="1">'DR1-6 TrialBal KFG23'!$A$210</definedName>
    <definedName name="QB_ROW_379210" localSheetId="3" hidden="1">'DR1-6 TrialBal KFG24'!$A$212</definedName>
    <definedName name="QB_ROW_380210" localSheetId="2" hidden="1">'DR1-6 TrialBal KFG23'!$A$345</definedName>
    <definedName name="QB_ROW_380210" localSheetId="3" hidden="1">'DR1-6 TrialBal KFG24'!$A$353</definedName>
    <definedName name="QB_ROW_381210" localSheetId="2" hidden="1">'DR1-6 TrialBal KFG23'!$A$255</definedName>
    <definedName name="QB_ROW_381210" localSheetId="3" hidden="1">'DR1-6 TrialBal KFG24'!$A$259</definedName>
    <definedName name="QB_ROW_38210" localSheetId="2" hidden="1">'DR1-6 TrialBal KFG23'!$A$438</definedName>
    <definedName name="QB_ROW_38210" localSheetId="3" hidden="1">'DR1-6 TrialBal KFG24'!$A$443</definedName>
    <definedName name="QB_ROW_384210" localSheetId="2" hidden="1">'DR1-6 TrialBal KFG23'!$A$416</definedName>
    <definedName name="QB_ROW_384210" localSheetId="3" hidden="1">'DR1-6 TrialBal KFG24'!$A$423</definedName>
    <definedName name="QB_ROW_385210" localSheetId="2" hidden="1">'DR1-6 TrialBal KFG23'!$A$60</definedName>
    <definedName name="QB_ROW_385210" localSheetId="3" hidden="1">'DR1-6 TrialBal KFG24'!$A$61</definedName>
    <definedName name="QB_ROW_386210" localSheetId="2" hidden="1">'DR1-6 TrialBal KFG23'!$A$85</definedName>
    <definedName name="QB_ROW_386210" localSheetId="3" hidden="1">'DR1-6 TrialBal KFG24'!$A$86</definedName>
    <definedName name="QB_ROW_387210" localSheetId="2" hidden="1">'DR1-6 TrialBal KFG23'!$A$114</definedName>
    <definedName name="QB_ROW_387210" localSheetId="3" hidden="1">'DR1-6 TrialBal KFG24'!$A$115</definedName>
    <definedName name="QB_ROW_388210" localSheetId="2" hidden="1">'DR1-6 TrialBal KFG23'!$A$124</definedName>
    <definedName name="QB_ROW_388210" localSheetId="3" hidden="1">'DR1-6 TrialBal KFG24'!$A$125</definedName>
    <definedName name="QB_ROW_389210" localSheetId="2" hidden="1">'DR1-6 TrialBal KFG23'!$A$219</definedName>
    <definedName name="QB_ROW_389210" localSheetId="3" hidden="1">'DR1-6 TrialBal KFG24'!$A$221</definedName>
    <definedName name="QB_ROW_390210" localSheetId="2" hidden="1">'DR1-6 TrialBal KFG23'!$A$64</definedName>
    <definedName name="QB_ROW_390210" localSheetId="3" hidden="1">'DR1-6 TrialBal KFG24'!$A$65</definedName>
    <definedName name="QB_ROW_391210" localSheetId="2" hidden="1">'DR1-6 TrialBal KFG23'!$A$88</definedName>
    <definedName name="QB_ROW_391210" localSheetId="3" hidden="1">'DR1-6 TrialBal KFG24'!$A$89</definedName>
    <definedName name="QB_ROW_39210" localSheetId="4" hidden="1">'DR1-6 TrialBal AUX23'!$B$64</definedName>
    <definedName name="QB_ROW_39210" localSheetId="5" hidden="1">'DR1-6 TrialBal AUX24'!$B$67</definedName>
    <definedName name="QB_ROW_392210" localSheetId="2" hidden="1">'DR1-6 TrialBal KFG23'!$A$107</definedName>
    <definedName name="QB_ROW_392210" localSheetId="3" hidden="1">'DR1-6 TrialBal KFG24'!$A$108</definedName>
    <definedName name="QB_ROW_393210" localSheetId="2" hidden="1">'DR1-6 TrialBal KFG23'!$A$116</definedName>
    <definedName name="QB_ROW_393210" localSheetId="3" hidden="1">'DR1-6 TrialBal KFG24'!$A$117</definedName>
    <definedName name="QB_ROW_394210" localSheetId="2" hidden="1">'DR1-6 TrialBal KFG23'!$A$221</definedName>
    <definedName name="QB_ROW_394210" localSheetId="3" hidden="1">'DR1-6 TrialBal KFG24'!$A$223</definedName>
    <definedName name="QB_ROW_395210" localSheetId="2" hidden="1">'DR1-6 TrialBal KFG23'!$A$204</definedName>
    <definedName name="QB_ROW_395210" localSheetId="3" hidden="1">'DR1-6 TrialBal KFG24'!$A$206</definedName>
    <definedName name="QB_ROW_396210" localSheetId="2" hidden="1">'DR1-6 TrialBal KFG23'!$A$86</definedName>
    <definedName name="QB_ROW_396210" localSheetId="3" hidden="1">'DR1-6 TrialBal KFG24'!$A$87</definedName>
    <definedName name="QB_ROW_397210" localSheetId="2" hidden="1">'DR1-6 TrialBal KFG23'!$A$115</definedName>
    <definedName name="QB_ROW_397210" localSheetId="3" hidden="1">'DR1-6 TrialBal KFG24'!$A$116</definedName>
    <definedName name="QB_ROW_398210" localSheetId="2" hidden="1">'DR1-6 TrialBal KFG23'!$A$127</definedName>
    <definedName name="QB_ROW_398210" localSheetId="3" hidden="1">'DR1-6 TrialBal KFG24'!$A$128</definedName>
    <definedName name="QB_ROW_399210" localSheetId="2" hidden="1">'DR1-6 TrialBal KFG23'!$A$368</definedName>
    <definedName name="QB_ROW_399210" localSheetId="3" hidden="1">'DR1-6 TrialBal KFG24'!$A$374</definedName>
    <definedName name="QB_ROW_400210" localSheetId="2" hidden="1">'DR1-6 TrialBal KFG23'!$A$450</definedName>
    <definedName name="QB_ROW_400210" localSheetId="3" hidden="1">'DR1-6 TrialBal KFG24'!$A$456</definedName>
    <definedName name="QB_ROW_40210" localSheetId="4" hidden="1">'DR1-6 TrialBal AUX23'!$B$65</definedName>
    <definedName name="QB_ROW_40210" localSheetId="5" hidden="1">'DR1-6 TrialBal AUX24'!$B$68</definedName>
    <definedName name="QB_ROW_402210" localSheetId="2" hidden="1">'DR1-6 TrialBal KFG23'!$A$102</definedName>
    <definedName name="QB_ROW_402210" localSheetId="3" hidden="1">'DR1-6 TrialBal KFG24'!$A$103</definedName>
    <definedName name="QB_ROW_403210" localSheetId="2" hidden="1">'DR1-6 TrialBal KFG23'!$A$130</definedName>
    <definedName name="QB_ROW_403210" localSheetId="3" hidden="1">'DR1-6 TrialBal KFG24'!$A$131</definedName>
    <definedName name="QB_ROW_405210" localSheetId="2" hidden="1">'DR1-6 TrialBal KFG23'!$A$246</definedName>
    <definedName name="QB_ROW_405210" localSheetId="3" hidden="1">'DR1-6 TrialBal KFG24'!$A$248</definedName>
    <definedName name="QB_ROW_407210" localSheetId="2" hidden="1">'DR1-6 TrialBal KFG23'!$A$425</definedName>
    <definedName name="QB_ROW_407210" localSheetId="3" hidden="1">'DR1-6 TrialBal KFG24'!$A$430</definedName>
    <definedName name="QB_ROW_408210" localSheetId="2" hidden="1">'DR1-6 TrialBal KFG23'!$A$423</definedName>
    <definedName name="QB_ROW_408210" localSheetId="3" hidden="1">'DR1-6 TrialBal KFG24'!$A$428</definedName>
    <definedName name="QB_ROW_409210" localSheetId="2" hidden="1">'DR1-6 TrialBal KFG23'!$A$400</definedName>
    <definedName name="QB_ROW_409210" localSheetId="3" hidden="1">'DR1-6 TrialBal KFG24'!$A$407</definedName>
    <definedName name="QB_ROW_410210" localSheetId="2" hidden="1">'DR1-6 TrialBal KFG23'!$A$402</definedName>
    <definedName name="QB_ROW_410210" localSheetId="3" hidden="1">'DR1-6 TrialBal KFG24'!$A$410</definedName>
    <definedName name="QB_ROW_41210" localSheetId="4" hidden="1">'DR1-6 TrialBal AUX23'!$B$66</definedName>
    <definedName name="QB_ROW_41210" localSheetId="5" hidden="1">'DR1-6 TrialBal AUX24'!$B$69</definedName>
    <definedName name="QB_ROW_413210" localSheetId="2" hidden="1">'DR1-6 TrialBal KFG23'!$A$29</definedName>
    <definedName name="QB_ROW_413210" localSheetId="3" hidden="1">'DR1-6 TrialBal KFG24'!$A$30</definedName>
    <definedName name="QB_ROW_415210" localSheetId="2" hidden="1">'DR1-6 TrialBal KFG23'!$A$34</definedName>
    <definedName name="QB_ROW_415210" localSheetId="3" hidden="1">'DR1-6 TrialBal KFG24'!$A$35</definedName>
    <definedName name="QB_ROW_417210" localSheetId="2" hidden="1">'DR1-6 TrialBal KFG23'!$A$43</definedName>
    <definedName name="QB_ROW_417210" localSheetId="3" hidden="1">'DR1-6 TrialBal KFG24'!$A$44</definedName>
    <definedName name="QB_ROW_418210" localSheetId="2" hidden="1">'DR1-6 TrialBal KFG23'!$A$421</definedName>
    <definedName name="QB_ROW_418210" localSheetId="3" hidden="1">'DR1-6 TrialBal KFG24'!$A$426</definedName>
    <definedName name="QB_ROW_419210" localSheetId="2" hidden="1">'DR1-6 TrialBal KFG23'!$A$30</definedName>
    <definedName name="QB_ROW_419210" localSheetId="3" hidden="1">'DR1-6 TrialBal KFG24'!$A$31</definedName>
    <definedName name="QB_ROW_420210" localSheetId="2" hidden="1">'DR1-6 TrialBal KFG23'!$A$195</definedName>
    <definedName name="QB_ROW_420210" localSheetId="3" hidden="1">'DR1-6 TrialBal KFG24'!$A$197</definedName>
    <definedName name="QB_ROW_421210" localSheetId="2" hidden="1">'DR1-6 TrialBal KFG23'!$A$294</definedName>
    <definedName name="QB_ROW_421210" localSheetId="3" hidden="1">'DR1-6 TrialBal KFG24'!$A$298</definedName>
    <definedName name="QB_ROW_42210" localSheetId="4" hidden="1">'DR1-6 TrialBal AUX23'!$B$67</definedName>
    <definedName name="QB_ROW_42210" localSheetId="5" hidden="1">'DR1-6 TrialBal AUX24'!$B$70</definedName>
    <definedName name="QB_ROW_422210" localSheetId="2" hidden="1">'DR1-6 TrialBal KFG23'!$A$295</definedName>
    <definedName name="QB_ROW_422210" localSheetId="3" hidden="1">'DR1-6 TrialBal KFG24'!$A$299</definedName>
    <definedName name="QB_ROW_423210" localSheetId="2" hidden="1">'DR1-6 TrialBal KFG23'!$A$296</definedName>
    <definedName name="QB_ROW_423210" localSheetId="3" hidden="1">'DR1-6 TrialBal KFG24'!$A$300</definedName>
    <definedName name="QB_ROW_424210" localSheetId="2" hidden="1">'DR1-6 TrialBal KFG23'!$A$199</definedName>
    <definedName name="QB_ROW_424210" localSheetId="3" hidden="1">'DR1-6 TrialBal KFG24'!$A$201</definedName>
    <definedName name="QB_ROW_425210" localSheetId="2" hidden="1">'DR1-6 TrialBal KFG23'!$A$200</definedName>
    <definedName name="QB_ROW_425210" localSheetId="3" hidden="1">'DR1-6 TrialBal KFG24'!$A$202</definedName>
    <definedName name="QB_ROW_427210" localSheetId="2" hidden="1">'DR1-6 TrialBal KFG23'!$A$379</definedName>
    <definedName name="QB_ROW_427210" localSheetId="3" hidden="1">'DR1-6 TrialBal KFG24'!$A$385</definedName>
    <definedName name="QB_ROW_428210" localSheetId="2" hidden="1">'DR1-6 TrialBal KFG23'!$A$387</definedName>
    <definedName name="QB_ROW_428210" localSheetId="3" hidden="1">'DR1-6 TrialBal KFG24'!$A$393</definedName>
    <definedName name="QB_ROW_43210" localSheetId="4" hidden="1">'DR1-6 TrialBal AUX23'!$B$69</definedName>
    <definedName name="QB_ROW_43210" localSheetId="2" hidden="1">'DR1-6 TrialBal KFG23'!$A$412</definedName>
    <definedName name="QB_ROW_43210" localSheetId="3" hidden="1">'DR1-6 TrialBal KFG24'!$A$420</definedName>
    <definedName name="QB_ROW_433210" localSheetId="2" hidden="1">'DR1-6 TrialBal KFG23'!$A$390</definedName>
    <definedName name="QB_ROW_433210" localSheetId="3" hidden="1">'DR1-6 TrialBal KFG24'!$A$397</definedName>
    <definedName name="QB_ROW_434210" localSheetId="2" hidden="1">'DR1-6 TrialBal KFG23'!$A$35</definedName>
    <definedName name="QB_ROW_434210" localSheetId="3" hidden="1">'DR1-6 TrialBal KFG24'!$A$36</definedName>
    <definedName name="QB_ROW_437210" localSheetId="2" hidden="1">'DR1-6 TrialBal KFG23'!$A$44</definedName>
    <definedName name="QB_ROW_437210" localSheetId="3" hidden="1">'DR1-6 TrialBal KFG24'!$A$45</definedName>
    <definedName name="QB_ROW_439210" localSheetId="2" hidden="1">'DR1-6 TrialBal KFG23'!$A$31</definedName>
    <definedName name="QB_ROW_439210" localSheetId="3" hidden="1">'DR1-6 TrialBal KFG24'!$A$32</definedName>
    <definedName name="QB_ROW_440210" localSheetId="2" hidden="1">'DR1-6 TrialBal KFG23'!$A$297</definedName>
    <definedName name="QB_ROW_440210" localSheetId="3" hidden="1">'DR1-6 TrialBal KFG24'!$A$301</definedName>
    <definedName name="QB_ROW_441210" localSheetId="2" hidden="1">'DR1-6 TrialBal KFG23'!$A$131</definedName>
    <definedName name="QB_ROW_441210" localSheetId="3" hidden="1">'DR1-6 TrialBal KFG24'!$A$133</definedName>
    <definedName name="QB_ROW_44210" localSheetId="2" hidden="1">'DR1-6 TrialBal KFG23'!$A$413</definedName>
    <definedName name="QB_ROW_44210" localSheetId="3" hidden="1">'DR1-6 TrialBal KFG24'!$A$421</definedName>
    <definedName name="QB_ROW_442210" localSheetId="2" hidden="1">'DR1-6 TrialBal KFG23'!$A$401</definedName>
    <definedName name="QB_ROW_442210" localSheetId="3" hidden="1">'DR1-6 TrialBal KFG24'!$A$408</definedName>
    <definedName name="QB_ROW_443210" localSheetId="2" hidden="1">'DR1-6 TrialBal KFG23'!$A$133</definedName>
    <definedName name="QB_ROW_443210" localSheetId="3" hidden="1">'DR1-6 TrialBal KFG24'!$A$135</definedName>
    <definedName name="QB_ROW_445210" localSheetId="2" hidden="1">'DR1-6 TrialBal KFG23'!$A$362</definedName>
    <definedName name="QB_ROW_445210" localSheetId="3" hidden="1">'DR1-6 TrialBal KFG24'!$A$370</definedName>
    <definedName name="QB_ROW_446210" localSheetId="2" hidden="1">'DR1-6 TrialBal KFG23'!$A$363</definedName>
    <definedName name="QB_ROW_446210" localSheetId="3" hidden="1">'DR1-6 TrialBal KFG24'!$A$371</definedName>
    <definedName name="QB_ROW_448210" localSheetId="2" hidden="1">'DR1-6 TrialBal KFG23'!$A$348</definedName>
    <definedName name="QB_ROW_448210" localSheetId="3" hidden="1">'DR1-6 TrialBal KFG24'!$A$356</definedName>
    <definedName name="QB_ROW_449210" localSheetId="2" hidden="1">'DR1-6 TrialBal KFG23'!$A$355</definedName>
    <definedName name="QB_ROW_449210" localSheetId="3" hidden="1">'DR1-6 TrialBal KFG24'!$A$364</definedName>
    <definedName name="QB_ROW_450210" localSheetId="2" hidden="1">'DR1-6 TrialBal KFG23'!$A$361</definedName>
    <definedName name="QB_ROW_450210" localSheetId="3" hidden="1">'DR1-6 TrialBal KFG24'!$A$369</definedName>
    <definedName name="QB_ROW_452210" localSheetId="2" hidden="1">'DR1-6 TrialBal KFG23'!$A$236</definedName>
    <definedName name="QB_ROW_452210" localSheetId="3" hidden="1">'DR1-6 TrialBal KFG24'!$A$238</definedName>
    <definedName name="QB_ROW_453210" localSheetId="2" hidden="1">'DR1-6 TrialBal KFG23'!$A$132</definedName>
    <definedName name="QB_ROW_453210" localSheetId="3" hidden="1">'DR1-6 TrialBal KFG24'!$A$134</definedName>
    <definedName name="QB_ROW_454210" localSheetId="2" hidden="1">'DR1-6 TrialBal KFG23'!$A$68</definedName>
    <definedName name="QB_ROW_454210" localSheetId="3" hidden="1">'DR1-6 TrialBal KFG24'!$A$69</definedName>
    <definedName name="QB_ROW_456210" localSheetId="2" hidden="1">'DR1-6 TrialBal KFG23'!$A$240</definedName>
    <definedName name="QB_ROW_456210" localSheetId="3" hidden="1">'DR1-6 TrialBal KFG24'!$A$242</definedName>
    <definedName name="QB_ROW_457210" localSheetId="2" hidden="1">'DR1-6 TrialBal KFG23'!$A$364</definedName>
    <definedName name="QB_ROW_457210" localSheetId="3" hidden="1">'DR1-6 TrialBal KFG24'!$A$372</definedName>
    <definedName name="QB_ROW_458210" localSheetId="2" hidden="1">'DR1-6 TrialBal KFG23'!$A$462</definedName>
    <definedName name="QB_ROW_458210" localSheetId="3" hidden="1">'DR1-6 TrialBal KFG24'!$A$468</definedName>
    <definedName name="QB_ROW_459210" localSheetId="2" hidden="1">'DR1-6 TrialBal KFG23'!$A$313</definedName>
    <definedName name="QB_ROW_459210" localSheetId="3" hidden="1">'DR1-6 TrialBal KFG24'!$A$317</definedName>
    <definedName name="QB_ROW_46210" localSheetId="4" hidden="1">'DR1-6 TrialBal AUX23'!$B$73</definedName>
    <definedName name="QB_ROW_46210" localSheetId="5" hidden="1">'DR1-6 TrialBal AUX24'!$B$75</definedName>
    <definedName name="QB_ROW_463210" localSheetId="2" hidden="1">'DR1-6 TrialBal KFG23'!$A$247</definedName>
    <definedName name="QB_ROW_463210" localSheetId="3" hidden="1">'DR1-6 TrialBal KFG24'!$A$249</definedName>
    <definedName name="QB_ROW_464210" localSheetId="2" hidden="1">'DR1-6 TrialBal KFG23'!$A$241</definedName>
    <definedName name="QB_ROW_464210" localSheetId="3" hidden="1">'DR1-6 TrialBal KFG24'!$A$243</definedName>
    <definedName name="QB_ROW_465210" localSheetId="2" hidden="1">'DR1-6 TrialBal KFG23'!$A$242</definedName>
    <definedName name="QB_ROW_465210" localSheetId="3" hidden="1">'DR1-6 TrialBal KFG24'!$A$244</definedName>
    <definedName name="QB_ROW_467210" localSheetId="2" hidden="1">'DR1-6 TrialBal KFG23'!$A$136</definedName>
    <definedName name="QB_ROW_467210" localSheetId="3" hidden="1">'DR1-6 TrialBal KFG24'!$A$138</definedName>
    <definedName name="QB_ROW_468210" localSheetId="2" hidden="1">'DR1-6 TrialBal KFG23'!$A$349</definedName>
    <definedName name="QB_ROW_468210" localSheetId="3" hidden="1">'DR1-6 TrialBal KFG24'!$A$357</definedName>
    <definedName name="QB_ROW_469210" localSheetId="2" hidden="1">'DR1-6 TrialBal KFG23'!$A$346</definedName>
    <definedName name="QB_ROW_469210" localSheetId="3" hidden="1">'DR1-6 TrialBal KFG24'!$A$354</definedName>
    <definedName name="QB_ROW_473210" localSheetId="2" hidden="1">'DR1-6 TrialBal KFG23'!$A$465</definedName>
    <definedName name="QB_ROW_473210" localSheetId="3" hidden="1">'DR1-6 TrialBal KFG24'!$A$471</definedName>
    <definedName name="QB_ROW_474210" localSheetId="2" hidden="1">'DR1-6 TrialBal KFG23'!$A$466</definedName>
    <definedName name="QB_ROW_474210" localSheetId="3" hidden="1">'DR1-6 TrialBal KFG24'!$A$472</definedName>
    <definedName name="QB_ROW_475210" localSheetId="2" hidden="1">'DR1-6 TrialBal KFG23'!$A$467</definedName>
    <definedName name="QB_ROW_475210" localSheetId="3" hidden="1">'DR1-6 TrialBal KFG24'!$A$473</definedName>
    <definedName name="QB_ROW_476210" localSheetId="2" hidden="1">'DR1-6 TrialBal KFG23'!$A$468</definedName>
    <definedName name="QB_ROW_476210" localSheetId="3" hidden="1">'DR1-6 TrialBal KFG24'!$A$474</definedName>
    <definedName name="QB_ROW_477210" localSheetId="2" hidden="1">'DR1-6 TrialBal KFG23'!$A$469</definedName>
    <definedName name="QB_ROW_477210" localSheetId="3" hidden="1">'DR1-6 TrialBal KFG24'!$A$475</definedName>
    <definedName name="QB_ROW_478210" localSheetId="2" hidden="1">'DR1-6 TrialBal KFG23'!$A$470</definedName>
    <definedName name="QB_ROW_478210" localSheetId="3" hidden="1">'DR1-6 TrialBal KFG24'!$A$476</definedName>
    <definedName name="QB_ROW_479210" localSheetId="2" hidden="1">'DR1-6 TrialBal KFG23'!$A$369</definedName>
    <definedName name="QB_ROW_479210" localSheetId="3" hidden="1">'DR1-6 TrialBal KFG24'!$A$375</definedName>
    <definedName name="QB_ROW_482210" localSheetId="2" hidden="1">'DR1-6 TrialBal KFG23'!$A$154</definedName>
    <definedName name="QB_ROW_482210" localSheetId="3" hidden="1">'DR1-6 TrialBal KFG24'!$A$156</definedName>
    <definedName name="QB_ROW_483210" localSheetId="2" hidden="1">'DR1-6 TrialBal KFG23'!$A$155</definedName>
    <definedName name="QB_ROW_483210" localSheetId="3" hidden="1">'DR1-6 TrialBal KFG24'!$A$157</definedName>
    <definedName name="QB_ROW_484210" localSheetId="2" hidden="1">'DR1-6 TrialBal KFG23'!$A$157</definedName>
    <definedName name="QB_ROW_484210" localSheetId="3" hidden="1">'DR1-6 TrialBal KFG24'!$A$159</definedName>
    <definedName name="QB_ROW_486210" localSheetId="2" hidden="1">'DR1-6 TrialBal KFG23'!$A$70</definedName>
    <definedName name="QB_ROW_486210" localSheetId="3" hidden="1">'DR1-6 TrialBal KFG24'!$A$71</definedName>
    <definedName name="QB_ROW_487210" localSheetId="2" hidden="1">'DR1-6 TrialBal KFG23'!$A$258</definedName>
    <definedName name="QB_ROW_487210" localSheetId="3" hidden="1">'DR1-6 TrialBal KFG24'!$A$262</definedName>
    <definedName name="QB_ROW_488210" localSheetId="2" hidden="1">'DR1-6 TrialBal KFG23'!$A$316</definedName>
    <definedName name="QB_ROW_488210" localSheetId="3" hidden="1">'DR1-6 TrialBal KFG24'!$A$320</definedName>
    <definedName name="QB_ROW_489210" localSheetId="2" hidden="1">'DR1-6 TrialBal KFG23'!$A$449</definedName>
    <definedName name="QB_ROW_489210" localSheetId="3" hidden="1">'DR1-6 TrialBal KFG24'!$A$455</definedName>
    <definedName name="QB_ROW_490210" localSheetId="2" hidden="1">'DR1-6 TrialBal KFG23'!$A$448</definedName>
    <definedName name="QB_ROW_490210" localSheetId="3" hidden="1">'DR1-6 TrialBal KFG24'!$A$454</definedName>
    <definedName name="QB_ROW_491210" localSheetId="2" hidden="1">'DR1-6 TrialBal KFG23'!$A$25</definedName>
    <definedName name="QB_ROW_491210" localSheetId="3" hidden="1">'DR1-6 TrialBal KFG24'!$A$26</definedName>
    <definedName name="QB_ROW_492210" localSheetId="2" hidden="1">'DR1-6 TrialBal KFG23'!$A$24</definedName>
    <definedName name="QB_ROW_492210" localSheetId="3" hidden="1">'DR1-6 TrialBal KFG24'!$A$25</definedName>
    <definedName name="QB_ROW_493210" localSheetId="2" hidden="1">'DR1-6 TrialBal KFG23'!$A$159</definedName>
    <definedName name="QB_ROW_493210" localSheetId="3" hidden="1">'DR1-6 TrialBal KFG24'!$A$161</definedName>
    <definedName name="QB_ROW_494210" localSheetId="2" hidden="1">'DR1-6 TrialBal KFG23'!$A$160</definedName>
    <definedName name="QB_ROW_494210" localSheetId="3" hidden="1">'DR1-6 TrialBal KFG24'!$A$162</definedName>
    <definedName name="QB_ROW_495210" localSheetId="2" hidden="1">'DR1-6 TrialBal KFG23'!$A$248</definedName>
    <definedName name="QB_ROW_495210" localSheetId="3" hidden="1">'DR1-6 TrialBal KFG24'!$A$252</definedName>
    <definedName name="QB_ROW_496210" localSheetId="2" hidden="1">'DR1-6 TrialBal KFG23'!$A$17</definedName>
    <definedName name="QB_ROW_496210" localSheetId="3" hidden="1">'DR1-6 TrialBal KFG24'!$A$18</definedName>
    <definedName name="QB_ROW_498210" localSheetId="2" hidden="1">'DR1-6 TrialBal KFG23'!$A$249</definedName>
    <definedName name="QB_ROW_498210" localSheetId="3" hidden="1">'DR1-6 TrialBal KFG24'!$A$253</definedName>
    <definedName name="QB_ROW_501210" localSheetId="2" hidden="1">'DR1-6 TrialBal KFG23'!$A$250</definedName>
    <definedName name="QB_ROW_501210" localSheetId="3" hidden="1">'DR1-6 TrialBal KFG24'!$A$254</definedName>
    <definedName name="QB_ROW_50210" localSheetId="2" hidden="1">'DR1-6 TrialBal KFG23'!$A$443</definedName>
    <definedName name="QB_ROW_50210" localSheetId="3" hidden="1">'DR1-6 TrialBal KFG24'!$A$447</definedName>
    <definedName name="QB_ROW_502210" localSheetId="2" hidden="1">'DR1-6 TrialBal KFG23'!$A$252</definedName>
    <definedName name="QB_ROW_502210" localSheetId="3" hidden="1">'DR1-6 TrialBal KFG24'!$A$256</definedName>
    <definedName name="QB_ROW_503210" localSheetId="2" hidden="1">'DR1-6 TrialBal KFG23'!$A$256</definedName>
    <definedName name="QB_ROW_503210" localSheetId="3" hidden="1">'DR1-6 TrialBal KFG24'!$A$260</definedName>
    <definedName name="QB_ROW_504210" localSheetId="2" hidden="1">'DR1-6 TrialBal KFG23'!$A$261</definedName>
    <definedName name="QB_ROW_504210" localSheetId="3" hidden="1">'DR1-6 TrialBal KFG24'!$A$265</definedName>
    <definedName name="QB_ROW_505210" localSheetId="2" hidden="1">'DR1-6 TrialBal KFG23'!$A$263</definedName>
    <definedName name="QB_ROW_505210" localSheetId="3" hidden="1">'DR1-6 TrialBal KFG24'!$A$267</definedName>
    <definedName name="QB_ROW_508210" localSheetId="2" hidden="1">'DR1-6 TrialBal KFG23'!$A$350</definedName>
    <definedName name="QB_ROW_508210" localSheetId="3" hidden="1">'DR1-6 TrialBal KFG24'!$A$358</definedName>
    <definedName name="QB_ROW_509210" localSheetId="2" hidden="1">'DR1-6 TrialBal KFG23'!$A$351</definedName>
    <definedName name="QB_ROW_509210" localSheetId="3" hidden="1">'DR1-6 TrialBal KFG24'!$A$359</definedName>
    <definedName name="QB_ROW_510210" localSheetId="2" hidden="1">'DR1-6 TrialBal KFG23'!$A$231</definedName>
    <definedName name="QB_ROW_510210" localSheetId="3" hidden="1">'DR1-6 TrialBal KFG24'!$A$233</definedName>
    <definedName name="QB_ROW_511210" localSheetId="2" hidden="1">'DR1-6 TrialBal KFG23'!$A$238</definedName>
    <definedName name="QB_ROW_511210" localSheetId="3" hidden="1">'DR1-6 TrialBal KFG24'!$A$240</definedName>
    <definedName name="QB_ROW_51210" localSheetId="5" hidden="1">'DR1-6 TrialBal AUX24'!$B$80</definedName>
    <definedName name="QB_ROW_51210" localSheetId="3" hidden="1">'DR1-6 TrialBal KFG24'!$A$449</definedName>
    <definedName name="QB_ROW_512210" localSheetId="2" hidden="1">'DR1-6 TrialBal KFG23'!$A$264</definedName>
    <definedName name="QB_ROW_512210" localSheetId="3" hidden="1">'DR1-6 TrialBal KFG24'!$A$268</definedName>
    <definedName name="QB_ROW_513210" localSheetId="2" hidden="1">'DR1-6 TrialBal KFG23'!$A$232</definedName>
    <definedName name="QB_ROW_513210" localSheetId="3" hidden="1">'DR1-6 TrialBal KFG24'!$A$234</definedName>
    <definedName name="QB_ROW_514210" localSheetId="2" hidden="1">'DR1-6 TrialBal KFG23'!$A$233</definedName>
    <definedName name="QB_ROW_514210" localSheetId="3" hidden="1">'DR1-6 TrialBal KFG24'!$A$235</definedName>
    <definedName name="QB_ROW_515210" localSheetId="2" hidden="1">'DR1-6 TrialBal KFG23'!$A$265</definedName>
    <definedName name="QB_ROW_515210" localSheetId="3" hidden="1">'DR1-6 TrialBal KFG24'!$A$269</definedName>
    <definedName name="QB_ROW_516210" localSheetId="2" hidden="1">'DR1-6 TrialBal KFG23'!$A$266</definedName>
    <definedName name="QB_ROW_516210" localSheetId="3" hidden="1">'DR1-6 TrialBal KFG24'!$A$270</definedName>
    <definedName name="QB_ROW_517210" localSheetId="2" hidden="1">'DR1-6 TrialBal KFG23'!$A$267</definedName>
    <definedName name="QB_ROW_517210" localSheetId="3" hidden="1">'DR1-6 TrialBal KFG24'!$A$271</definedName>
    <definedName name="QB_ROW_518210" localSheetId="2" hidden="1">'DR1-6 TrialBal KFG23'!$A$268</definedName>
    <definedName name="QB_ROW_518210" localSheetId="3" hidden="1">'DR1-6 TrialBal KFG24'!$A$272</definedName>
    <definedName name="QB_ROW_519210" localSheetId="2" hidden="1">'DR1-6 TrialBal KFG23'!$A$269</definedName>
    <definedName name="QB_ROW_519210" localSheetId="3" hidden="1">'DR1-6 TrialBal KFG24'!$A$273</definedName>
    <definedName name="QB_ROW_520210" localSheetId="2" hidden="1">'DR1-6 TrialBal KFG23'!$A$270</definedName>
    <definedName name="QB_ROW_520210" localSheetId="3" hidden="1">'DR1-6 TrialBal KFG24'!$A$274</definedName>
    <definedName name="QB_ROW_5210" localSheetId="4" hidden="1">'DR1-6 TrialBal AUX23'!$B$50</definedName>
    <definedName name="QB_ROW_5210" localSheetId="5" hidden="1">'DR1-6 TrialBal AUX24'!$B$51</definedName>
    <definedName name="QB_ROW_5210" localSheetId="2" hidden="1">'DR1-6 TrialBal KFG23'!$A$300</definedName>
    <definedName name="QB_ROW_5210" localSheetId="3" hidden="1">'DR1-6 TrialBal KFG24'!$A$304</definedName>
    <definedName name="QB_ROW_521210" localSheetId="2" hidden="1">'DR1-6 TrialBal KFG23'!$A$22</definedName>
    <definedName name="QB_ROW_521210" localSheetId="3" hidden="1">'DR1-6 TrialBal KFG24'!$A$23</definedName>
    <definedName name="QB_ROW_52210" localSheetId="4" hidden="1">'DR1-6 TrialBal AUX23'!$B$79</definedName>
    <definedName name="QB_ROW_52210" localSheetId="5" hidden="1">'DR1-6 TrialBal AUX24'!$B$81</definedName>
    <definedName name="QB_ROW_522210" localSheetId="2" hidden="1">'DR1-6 TrialBal KFG23'!$A$103</definedName>
    <definedName name="QB_ROW_522210" localSheetId="3" hidden="1">'DR1-6 TrialBal KFG24'!$A$104</definedName>
    <definedName name="QB_ROW_523210" localSheetId="2" hidden="1">'DR1-6 TrialBal KFG23'!$A$217</definedName>
    <definedName name="QB_ROW_523210" localSheetId="3" hidden="1">'DR1-6 TrialBal KFG24'!$A$219</definedName>
    <definedName name="QB_ROW_524210" localSheetId="3" hidden="1">'DR1-6 TrialBal KFG24'!$A$360</definedName>
    <definedName name="QB_ROW_528210" localSheetId="2" hidden="1">'DR1-6 TrialBal KFG23'!$A$126</definedName>
    <definedName name="QB_ROW_528210" localSheetId="3" hidden="1">'DR1-6 TrialBal KFG24'!$A$127</definedName>
    <definedName name="QB_ROW_529210" localSheetId="2" hidden="1">'DR1-6 TrialBal KFG23'!$A$342</definedName>
    <definedName name="QB_ROW_529210" localSheetId="3" hidden="1">'DR1-6 TrialBal KFG24'!$A$350</definedName>
    <definedName name="QB_ROW_530210" localSheetId="2" hidden="1">'DR1-6 TrialBal KFG23'!$A$343</definedName>
    <definedName name="QB_ROW_530210" localSheetId="3" hidden="1">'DR1-6 TrialBal KFG24'!$A$351</definedName>
    <definedName name="QB_ROW_531210" localSheetId="2" hidden="1">'DR1-6 TrialBal KFG23'!$A$344</definedName>
    <definedName name="QB_ROW_531210" localSheetId="3" hidden="1">'DR1-6 TrialBal KFG24'!$A$352</definedName>
    <definedName name="QB_ROW_53210" localSheetId="4" hidden="1">'DR1-6 TrialBal AUX23'!$B$80</definedName>
    <definedName name="QB_ROW_53210" localSheetId="5" hidden="1">'DR1-6 TrialBal AUX24'!$B$82</definedName>
    <definedName name="QB_ROW_53210" localSheetId="2" hidden="1">'DR1-6 TrialBal KFG23'!$A$445</definedName>
    <definedName name="QB_ROW_53210" localSheetId="3" hidden="1">'DR1-6 TrialBal KFG24'!$A$451</definedName>
    <definedName name="QB_ROW_534210" localSheetId="2" hidden="1">'DR1-6 TrialBal KFG23'!$A$339</definedName>
    <definedName name="QB_ROW_534210" localSheetId="3" hidden="1">'DR1-6 TrialBal KFG24'!$A$347</definedName>
    <definedName name="QB_ROW_537210" localSheetId="3" hidden="1">'DR1-6 TrialBal KFG24'!$A$400</definedName>
    <definedName name="QB_ROW_538210" localSheetId="2" hidden="1">'DR1-6 TrialBal KFG23'!$A$393</definedName>
    <definedName name="QB_ROW_538210" localSheetId="3" hidden="1">'DR1-6 TrialBal KFG24'!$A$401</definedName>
    <definedName name="QB_ROW_539210" localSheetId="2" hidden="1">'DR1-6 TrialBal KFG23'!$A$108</definedName>
    <definedName name="QB_ROW_539210" localSheetId="3" hidden="1">'DR1-6 TrialBal KFG24'!$A$109</definedName>
    <definedName name="QB_ROW_540210" localSheetId="2" hidden="1">'DR1-6 TrialBal KFG23'!$A$243</definedName>
    <definedName name="QB_ROW_540210" localSheetId="3" hidden="1">'DR1-6 TrialBal KFG24'!$A$245</definedName>
    <definedName name="QB_ROW_541210" localSheetId="2" hidden="1">'DR1-6 TrialBal KFG23'!$A$347</definedName>
    <definedName name="QB_ROW_541210" localSheetId="3" hidden="1">'DR1-6 TrialBal KFG24'!$A$355</definedName>
    <definedName name="QB_ROW_545210" localSheetId="2" hidden="1">'DR1-6 TrialBal KFG23'!$A$137</definedName>
    <definedName name="QB_ROW_545210" localSheetId="3" hidden="1">'DR1-6 TrialBal KFG24'!$A$139</definedName>
    <definedName name="QB_ROW_546210" localSheetId="2" hidden="1">'DR1-6 TrialBal KFG23'!$A$211</definedName>
    <definedName name="QB_ROW_546210" localSheetId="3" hidden="1">'DR1-6 TrialBal KFG24'!$A$213</definedName>
    <definedName name="QB_ROW_547210" localSheetId="2" hidden="1">'DR1-6 TrialBal KFG23'!$A$66</definedName>
    <definedName name="QB_ROW_547210" localSheetId="3" hidden="1">'DR1-6 TrialBal KFG24'!$A$67</definedName>
    <definedName name="QB_ROW_548210" localSheetId="2" hidden="1">'DR1-6 TrialBal KFG23'!$A$89</definedName>
    <definedName name="QB_ROW_548210" localSheetId="3" hidden="1">'DR1-6 TrialBal KFG24'!$A$90</definedName>
    <definedName name="QB_ROW_549210" localSheetId="3" hidden="1">'DR1-6 TrialBal KFG24'!$A$342</definedName>
    <definedName name="QB_ROW_551210" localSheetId="2" hidden="1">'DR1-6 TrialBal KFG23'!$A$138</definedName>
    <definedName name="QB_ROW_551210" localSheetId="3" hidden="1">'DR1-6 TrialBal KFG24'!$A$140</definedName>
    <definedName name="QB_ROW_55210" localSheetId="2" hidden="1">'DR1-6 TrialBal KFG23'!$A$428</definedName>
    <definedName name="QB_ROW_55210" localSheetId="3" hidden="1">'DR1-6 TrialBal KFG24'!$A$431</definedName>
    <definedName name="QB_ROW_552210" localSheetId="2" hidden="1">'DR1-6 TrialBal KFG23'!$A$353</definedName>
    <definedName name="QB_ROW_552210" localSheetId="3" hidden="1">'DR1-6 TrialBal KFG24'!$A$362</definedName>
    <definedName name="QB_ROW_554210" localSheetId="2" hidden="1">'DR1-6 TrialBal KFG23'!$A$259</definedName>
    <definedName name="QB_ROW_554210" localSheetId="3" hidden="1">'DR1-6 TrialBal KFG24'!$A$263</definedName>
    <definedName name="QB_ROW_558210" localSheetId="2" hidden="1">'DR1-6 TrialBal KFG23'!$A$358</definedName>
    <definedName name="QB_ROW_559210" localSheetId="2" hidden="1">'DR1-6 TrialBal KFG23'!$A$32</definedName>
    <definedName name="QB_ROW_559210" localSheetId="3" hidden="1">'DR1-6 TrialBal KFG24'!$A$33</definedName>
    <definedName name="QB_ROW_561210" localSheetId="2" hidden="1">'DR1-6 TrialBal KFG23'!$A$422</definedName>
    <definedName name="QB_ROW_561210" localSheetId="3" hidden="1">'DR1-6 TrialBal KFG24'!$A$427</definedName>
    <definedName name="QB_ROW_563210" localSheetId="2" hidden="1">'DR1-6 TrialBal KFG23'!$A$69</definedName>
    <definedName name="QB_ROW_563210" localSheetId="3" hidden="1">'DR1-6 TrialBal KFG24'!$A$70</definedName>
    <definedName name="QB_ROW_566210" localSheetId="2" hidden="1">'DR1-6 TrialBal KFG23'!$A$106</definedName>
    <definedName name="QB_ROW_566210" localSheetId="3" hidden="1">'DR1-6 TrialBal KFG24'!$A$107</definedName>
    <definedName name="QB_ROW_569210" localSheetId="2" hidden="1">'DR1-6 TrialBal KFG23'!$A$46</definedName>
    <definedName name="QB_ROW_569210" localSheetId="3" hidden="1">'DR1-6 TrialBal KFG24'!$A$47</definedName>
    <definedName name="QB_ROW_571210" localSheetId="2" hidden="1">'DR1-6 TrialBal KFG23'!$A$447</definedName>
    <definedName name="QB_ROW_571210" localSheetId="3" hidden="1">'DR1-6 TrialBal KFG24'!$A$453</definedName>
    <definedName name="QB_ROW_57210" localSheetId="4" hidden="1">'DR1-6 TrialBal AUX23'!$B$84</definedName>
    <definedName name="QB_ROW_57210" localSheetId="5" hidden="1">'DR1-6 TrialBal AUX24'!$B$86</definedName>
    <definedName name="QB_ROW_572210" localSheetId="2" hidden="1">'DR1-6 TrialBal KFG23'!$A$23</definedName>
    <definedName name="QB_ROW_572210" localSheetId="3" hidden="1">'DR1-6 TrialBal KFG24'!$A$24</definedName>
    <definedName name="QB_ROW_575210" localSheetId="2" hidden="1">'DR1-6 TrialBal KFG23'!$A$21</definedName>
    <definedName name="QB_ROW_575210" localSheetId="3" hidden="1">'DR1-6 TrialBal KFG24'!$A$22</definedName>
    <definedName name="QB_ROW_576210" localSheetId="2" hidden="1">'DR1-6 TrialBal KFG23'!$A$314</definedName>
    <definedName name="QB_ROW_576210" localSheetId="3" hidden="1">'DR1-6 TrialBal KFG24'!$A$318</definedName>
    <definedName name="QB_ROW_577210" localSheetId="2" hidden="1">'DR1-6 TrialBal KFG23'!$A$47</definedName>
    <definedName name="QB_ROW_577210" localSheetId="3" hidden="1">'DR1-6 TrialBal KFG24'!$A$48</definedName>
    <definedName name="QB_ROW_578210" localSheetId="2" hidden="1">'DR1-6 TrialBal KFG23'!$A$14</definedName>
    <definedName name="QB_ROW_578210" localSheetId="3" hidden="1">'DR1-6 TrialBal KFG24'!$A$15</definedName>
    <definedName name="QB_ROW_579210" localSheetId="2" hidden="1">'DR1-6 TrialBal KFG23'!$A$201</definedName>
    <definedName name="QB_ROW_579210" localSheetId="3" hidden="1">'DR1-6 TrialBal KFG24'!$A$203</definedName>
    <definedName name="QB_ROW_580210" localSheetId="2" hidden="1">'DR1-6 TrialBal KFG23'!$A$298</definedName>
    <definedName name="QB_ROW_580210" localSheetId="3" hidden="1">'DR1-6 TrialBal KFG24'!$A$302</definedName>
    <definedName name="QB_ROW_582210" localSheetId="2" hidden="1">'DR1-6 TrialBal KFG23'!$A$202</definedName>
    <definedName name="QB_ROW_582210" localSheetId="3" hidden="1">'DR1-6 TrialBal KFG24'!$A$204</definedName>
    <definedName name="QB_ROW_583210" localSheetId="2" hidden="1">'DR1-6 TrialBal KFG23'!$A$273</definedName>
    <definedName name="QB_ROW_583210" localSheetId="3" hidden="1">'DR1-6 TrialBal KFG24'!$A$277</definedName>
    <definedName name="QB_ROW_585210" localSheetId="2" hidden="1">'DR1-6 TrialBal KFG23'!$A$180</definedName>
    <definedName name="QB_ROW_585210" localSheetId="3" hidden="1">'DR1-6 TrialBal KFG24'!$A$182</definedName>
    <definedName name="QB_ROW_586210" localSheetId="2" hidden="1">'DR1-6 TrialBal KFG23'!$A$15</definedName>
    <definedName name="QB_ROW_586210" localSheetId="3" hidden="1">'DR1-6 TrialBal KFG24'!$A$16</definedName>
    <definedName name="QB_ROW_587210" localSheetId="2" hidden="1">'DR1-6 TrialBal KFG23'!$A$203</definedName>
    <definedName name="QB_ROW_587210" localSheetId="3" hidden="1">'DR1-6 TrialBal KFG24'!$A$205</definedName>
    <definedName name="QB_ROW_589210" localSheetId="2" hidden="1">'DR1-6 TrialBal KFG23'!$A$274</definedName>
    <definedName name="QB_ROW_589210" localSheetId="3" hidden="1">'DR1-6 TrialBal KFG24'!$A$278</definedName>
    <definedName name="QB_ROW_590210" localSheetId="2" hidden="1">'DR1-6 TrialBal KFG23'!$A$229</definedName>
    <definedName name="QB_ROW_590210" localSheetId="3" hidden="1">'DR1-6 TrialBal KFG24'!$A$231</definedName>
    <definedName name="QB_ROW_59210" localSheetId="4" hidden="1">'DR1-6 TrialBal AUX23'!$B$88</definedName>
    <definedName name="QB_ROW_59210" localSheetId="5" hidden="1">'DR1-6 TrialBal AUX24'!$B$91</definedName>
    <definedName name="QB_ROW_592210" localSheetId="2" hidden="1">'DR1-6 TrialBal KFG23'!$A$471</definedName>
    <definedName name="QB_ROW_592210" localSheetId="3" hidden="1">'DR1-6 TrialBal KFG24'!$A$477</definedName>
    <definedName name="QB_ROW_594210" localSheetId="2" hidden="1">'DR1-6 TrialBal KFG23'!$A$61</definedName>
    <definedName name="QB_ROW_594210" localSheetId="3" hidden="1">'DR1-6 TrialBal KFG24'!$A$62</definedName>
    <definedName name="QB_ROW_595210" localSheetId="2" hidden="1">'DR1-6 TrialBal KFG23'!$A$275</definedName>
    <definedName name="QB_ROW_595210" localSheetId="3" hidden="1">'DR1-6 TrialBal KFG24'!$A$279</definedName>
    <definedName name="QB_ROW_597210" localSheetId="2" hidden="1">'DR1-6 TrialBal KFG23'!$A$143</definedName>
    <definedName name="QB_ROW_597210" localSheetId="3" hidden="1">'DR1-6 TrialBal KFG24'!$A$145</definedName>
    <definedName name="QB_ROW_598210" localSheetId="2" hidden="1">'DR1-6 TrialBal KFG23'!$A$234</definedName>
    <definedName name="QB_ROW_598210" localSheetId="3" hidden="1">'DR1-6 TrialBal KFG24'!$A$236</definedName>
    <definedName name="QB_ROW_599210" localSheetId="2" hidden="1">'DR1-6 TrialBal KFG23'!$A$375</definedName>
    <definedName name="QB_ROW_599210" localSheetId="3" hidden="1">'DR1-6 TrialBal KFG24'!$A$383</definedName>
    <definedName name="QB_ROW_600210" localSheetId="2" hidden="1">'DR1-6 TrialBal KFG23'!$A$181</definedName>
    <definedName name="QB_ROW_600210" localSheetId="3" hidden="1">'DR1-6 TrialBal KFG24'!$A$183</definedName>
    <definedName name="QB_ROW_601210" localSheetId="2" hidden="1">'DR1-6 TrialBal KFG23'!$A$16</definedName>
    <definedName name="QB_ROW_601210" localSheetId="3" hidden="1">'DR1-6 TrialBal KFG24'!$A$17</definedName>
    <definedName name="QB_ROW_60210" localSheetId="4" hidden="1">'DR1-6 TrialBal AUX23'!$B$90</definedName>
    <definedName name="QB_ROW_60210" localSheetId="5" hidden="1">'DR1-6 TrialBal AUX24'!$B$93</definedName>
    <definedName name="QB_ROW_60210" localSheetId="2" hidden="1">'DR1-6 TrialBal KFG23'!$A$315</definedName>
    <definedName name="QB_ROW_60210" localSheetId="3" hidden="1">'DR1-6 TrialBal KFG24'!$A$319</definedName>
    <definedName name="QB_ROW_602210" localSheetId="2" hidden="1">'DR1-6 TrialBal KFG23'!$A$276</definedName>
    <definedName name="QB_ROW_602210" localSheetId="3" hidden="1">'DR1-6 TrialBal KFG24'!$A$280</definedName>
    <definedName name="QB_ROW_605210" localSheetId="2" hidden="1">'DR1-6 TrialBal KFG23'!$A$144</definedName>
    <definedName name="QB_ROW_605210" localSheetId="3" hidden="1">'DR1-6 TrialBal KFG24'!$A$146</definedName>
    <definedName name="QB_ROW_606210" localSheetId="2" hidden="1">'DR1-6 TrialBal KFG23'!$A$169</definedName>
    <definedName name="QB_ROW_606210" localSheetId="3" hidden="1">'DR1-6 TrialBal KFG24'!$A$171</definedName>
    <definedName name="QB_ROW_607210" localSheetId="2" hidden="1">'DR1-6 TrialBal KFG23'!$A$168</definedName>
    <definedName name="QB_ROW_607210" localSheetId="3" hidden="1">'DR1-6 TrialBal KFG24'!$A$170</definedName>
    <definedName name="QB_ROW_608210" localSheetId="2" hidden="1">'DR1-6 TrialBal KFG23'!$A$167</definedName>
    <definedName name="QB_ROW_608210" localSheetId="3" hidden="1">'DR1-6 TrialBal KFG24'!$A$169</definedName>
    <definedName name="QB_ROW_609210" localSheetId="2" hidden="1">'DR1-6 TrialBal KFG23'!$A$166</definedName>
    <definedName name="QB_ROW_609210" localSheetId="3" hidden="1">'DR1-6 TrialBal KFG24'!$A$168</definedName>
    <definedName name="QB_ROW_611210" localSheetId="2" hidden="1">'DR1-6 TrialBal KFG23'!$A$48</definedName>
    <definedName name="QB_ROW_611210" localSheetId="3" hidden="1">'DR1-6 TrialBal KFG24'!$A$49</definedName>
    <definedName name="QB_ROW_61210" localSheetId="4" hidden="1">'DR1-6 TrialBal AUX23'!$B$91</definedName>
    <definedName name="QB_ROW_612210" localSheetId="2" hidden="1">'DR1-6 TrialBal KFG23'!$A$230</definedName>
    <definedName name="QB_ROW_612210" localSheetId="3" hidden="1">'DR1-6 TrialBal KFG24'!$A$232</definedName>
    <definedName name="QB_ROW_613210" localSheetId="2" hidden="1">'DR1-6 TrialBal KFG23'!$A$163</definedName>
    <definedName name="QB_ROW_613210" localSheetId="3" hidden="1">'DR1-6 TrialBal KFG24'!$A$165</definedName>
    <definedName name="QB_ROW_614210" localSheetId="2" hidden="1">'DR1-6 TrialBal KFG23'!$A$145</definedName>
    <definedName name="QB_ROW_614210" localSheetId="3" hidden="1">'DR1-6 TrialBal KFG24'!$A$147</definedName>
    <definedName name="QB_ROW_615210" localSheetId="2" hidden="1">'DR1-6 TrialBal KFG23'!$A$150</definedName>
    <definedName name="QB_ROW_615210" localSheetId="3" hidden="1">'DR1-6 TrialBal KFG24'!$A$152</definedName>
    <definedName name="QB_ROW_616210" localSheetId="2" hidden="1">'DR1-6 TrialBal KFG23'!$A$141</definedName>
    <definedName name="QB_ROW_616210" localSheetId="3" hidden="1">'DR1-6 TrialBal KFG24'!$A$143</definedName>
    <definedName name="QB_ROW_617210" localSheetId="2" hidden="1">'DR1-6 TrialBal KFG23'!$A$142</definedName>
    <definedName name="QB_ROW_617210" localSheetId="3" hidden="1">'DR1-6 TrialBal KFG24'!$A$144</definedName>
    <definedName name="QB_ROW_618210" localSheetId="2" hidden="1">'DR1-6 TrialBal KFG23'!$A$216</definedName>
    <definedName name="QB_ROW_618210" localSheetId="3" hidden="1">'DR1-6 TrialBal KFG24'!$A$218</definedName>
    <definedName name="QB_ROW_619210" localSheetId="2" hidden="1">'DR1-6 TrialBal KFG23'!$A$139</definedName>
    <definedName name="QB_ROW_619210" localSheetId="3" hidden="1">'DR1-6 TrialBal KFG24'!$A$141</definedName>
    <definedName name="QB_ROW_620210" localSheetId="2" hidden="1">'DR1-6 TrialBal KFG23'!$A$253</definedName>
    <definedName name="QB_ROW_620210" localSheetId="3" hidden="1">'DR1-6 TrialBal KFG24'!$A$257</definedName>
    <definedName name="QB_ROW_6210" localSheetId="2" hidden="1">'DR1-6 TrialBal KFG23'!$A$302</definedName>
    <definedName name="QB_ROW_6210" localSheetId="3" hidden="1">'DR1-6 TrialBal KFG24'!$A$306</definedName>
    <definedName name="QB_ROW_621210" localSheetId="2" hidden="1">'DR1-6 TrialBal KFG23'!$A$254</definedName>
    <definedName name="QB_ROW_621210" localSheetId="3" hidden="1">'DR1-6 TrialBal KFG24'!$A$258</definedName>
    <definedName name="QB_ROW_62210" localSheetId="4" hidden="1">'DR1-6 TrialBal AUX23'!$B$92</definedName>
    <definedName name="QB_ROW_62210" localSheetId="5" hidden="1">'DR1-6 TrialBal AUX24'!$B$94</definedName>
    <definedName name="QB_ROW_622210" localSheetId="2" hidden="1">'DR1-6 TrialBal KFG23'!$A$457</definedName>
    <definedName name="QB_ROW_622210" localSheetId="3" hidden="1">'DR1-6 TrialBal KFG24'!$A$463</definedName>
    <definedName name="QB_ROW_623210" localSheetId="2" hidden="1">'DR1-6 TrialBal KFG23'!$A$162</definedName>
    <definedName name="QB_ROW_623210" localSheetId="3" hidden="1">'DR1-6 TrialBal KFG24'!$A$164</definedName>
    <definedName name="QB_ROW_624210" localSheetId="2" hidden="1">'DR1-6 TrialBal KFG23'!$A$151</definedName>
    <definedName name="QB_ROW_624210" localSheetId="3" hidden="1">'DR1-6 TrialBal KFG24'!$A$153</definedName>
    <definedName name="QB_ROW_625210" localSheetId="2" hidden="1">'DR1-6 TrialBal KFG23'!$A$36</definedName>
    <definedName name="QB_ROW_625210" localSheetId="3" hidden="1">'DR1-6 TrialBal KFG24'!$A$37</definedName>
    <definedName name="QB_ROW_626210" localSheetId="2" hidden="1">'DR1-6 TrialBal KFG23'!$A$146</definedName>
    <definedName name="QB_ROW_626210" localSheetId="3" hidden="1">'DR1-6 TrialBal KFG24'!$A$148</definedName>
    <definedName name="QB_ROW_627210" localSheetId="2" hidden="1">'DR1-6 TrialBal KFG23'!$A$170</definedName>
    <definedName name="QB_ROW_627210" localSheetId="3" hidden="1">'DR1-6 TrialBal KFG24'!$A$172</definedName>
    <definedName name="QB_ROW_628210" localSheetId="2" hidden="1">'DR1-6 TrialBal KFG23'!$A$373</definedName>
    <definedName name="QB_ROW_628210" localSheetId="3" hidden="1">'DR1-6 TrialBal KFG24'!$A$381</definedName>
    <definedName name="QB_ROW_629210" localSheetId="2" hidden="1">'DR1-6 TrialBal KFG23'!$A$340</definedName>
    <definedName name="QB_ROW_629210" localSheetId="3" hidden="1">'DR1-6 TrialBal KFG24'!$A$348</definedName>
    <definedName name="QB_ROW_631210" localSheetId="2" hidden="1">'DR1-6 TrialBal KFG23'!$A$147</definedName>
    <definedName name="QB_ROW_631210" localSheetId="3" hidden="1">'DR1-6 TrialBal KFG24'!$A$149</definedName>
    <definedName name="QB_ROW_632210" localSheetId="2" hidden="1">'DR1-6 TrialBal KFG23'!$A$171</definedName>
    <definedName name="QB_ROW_632210" localSheetId="3" hidden="1">'DR1-6 TrialBal KFG24'!$A$173</definedName>
    <definedName name="QB_ROW_633210" localSheetId="2" hidden="1">'DR1-6 TrialBal KFG23'!$A$352</definedName>
    <definedName name="QB_ROW_633210" localSheetId="3" hidden="1">'DR1-6 TrialBal KFG24'!$A$361</definedName>
    <definedName name="QB_ROW_634210" localSheetId="2" hidden="1">'DR1-6 TrialBal KFG23'!$A$182</definedName>
    <definedName name="QB_ROW_634210" localSheetId="3" hidden="1">'DR1-6 TrialBal KFG24'!$A$184</definedName>
    <definedName name="QB_ROW_635210" localSheetId="2" hidden="1">'DR1-6 TrialBal KFG23'!$A$277</definedName>
    <definedName name="QB_ROW_635210" localSheetId="3" hidden="1">'DR1-6 TrialBal KFG24'!$A$281</definedName>
    <definedName name="QB_ROW_636210" localSheetId="3" hidden="1">'DR1-6 TrialBal KFG24'!$A$376</definedName>
    <definedName name="QB_ROW_638210" localSheetId="2" hidden="1">'DR1-6 TrialBal KFG23'!$A$49</definedName>
    <definedName name="QB_ROW_638210" localSheetId="3" hidden="1">'DR1-6 TrialBal KFG24'!$A$50</definedName>
    <definedName name="QB_ROW_639210" localSheetId="2" hidden="1">'DR1-6 TrialBal KFG23'!$A$45</definedName>
    <definedName name="QB_ROW_639210" localSheetId="3" hidden="1">'DR1-6 TrialBal KFG24'!$A$46</definedName>
    <definedName name="QB_ROW_640210" localSheetId="2" hidden="1">'DR1-6 TrialBal KFG23'!$A$63</definedName>
    <definedName name="QB_ROW_640210" localSheetId="3" hidden="1">'DR1-6 TrialBal KFG24'!$A$64</definedName>
    <definedName name="QB_ROW_641210" localSheetId="2" hidden="1">'DR1-6 TrialBal KFG23'!$A$87</definedName>
    <definedName name="QB_ROW_641210" localSheetId="3" hidden="1">'DR1-6 TrialBal KFG24'!$A$88</definedName>
    <definedName name="QB_ROW_64210" localSheetId="4" hidden="1">'DR1-6 TrialBal AUX23'!$B$93</definedName>
    <definedName name="QB_ROW_64210" localSheetId="5" hidden="1">'DR1-6 TrialBal AUX24'!$B$95</definedName>
    <definedName name="QB_ROW_642210" localSheetId="2" hidden="1">'DR1-6 TrialBal KFG23'!$A$105</definedName>
    <definedName name="QB_ROW_642210" localSheetId="3" hidden="1">'DR1-6 TrialBal KFG24'!$A$106</definedName>
    <definedName name="QB_ROW_643210" localSheetId="2" hidden="1">'DR1-6 TrialBal KFG23'!$A$71</definedName>
    <definedName name="QB_ROW_643210" localSheetId="3" hidden="1">'DR1-6 TrialBal KFG24'!$A$72</definedName>
    <definedName name="QB_ROW_644210" localSheetId="2" hidden="1">'DR1-6 TrialBal KFG23'!$A$135</definedName>
    <definedName name="QB_ROW_644210" localSheetId="3" hidden="1">'DR1-6 TrialBal KFG24'!$A$137</definedName>
    <definedName name="QB_ROW_645210" localSheetId="2" hidden="1">'DR1-6 TrialBal KFG23'!$A$158</definedName>
    <definedName name="QB_ROW_645210" localSheetId="3" hidden="1">'DR1-6 TrialBal KFG24'!$A$160</definedName>
    <definedName name="QB_ROW_646210" localSheetId="2" hidden="1">'DR1-6 TrialBal KFG23'!$A$148</definedName>
    <definedName name="QB_ROW_646210" localSheetId="3" hidden="1">'DR1-6 TrialBal KFG24'!$A$150</definedName>
    <definedName name="QB_ROW_647210" localSheetId="2" hidden="1">'DR1-6 TrialBal KFG23'!$A$458</definedName>
    <definedName name="QB_ROW_647210" localSheetId="3" hidden="1">'DR1-6 TrialBal KFG24'!$A$464</definedName>
    <definedName name="QB_ROW_648210" localSheetId="2" hidden="1">'DR1-6 TrialBal KFG23'!$A$164</definedName>
    <definedName name="QB_ROW_648210" localSheetId="3" hidden="1">'DR1-6 TrialBal KFG24'!$A$166</definedName>
    <definedName name="QB_ROW_649210" localSheetId="2" hidden="1">'DR1-6 TrialBal KFG23'!$A$140</definedName>
    <definedName name="QB_ROW_649210" localSheetId="3" hidden="1">'DR1-6 TrialBal KFG24'!$A$142</definedName>
    <definedName name="QB_ROW_650210" localSheetId="2" hidden="1">'DR1-6 TrialBal KFG23'!$A$149</definedName>
    <definedName name="QB_ROW_650210" localSheetId="3" hidden="1">'DR1-6 TrialBal KFG24'!$A$151</definedName>
    <definedName name="QB_ROW_65210" localSheetId="4" hidden="1">'DR1-6 TrialBal AUX23'!$B$97</definedName>
    <definedName name="QB_ROW_65210" localSheetId="5" hidden="1">'DR1-6 TrialBal AUX24'!$B$99</definedName>
    <definedName name="QB_ROW_65210" localSheetId="2" hidden="1">'DR1-6 TrialBal KFG23'!$A$6</definedName>
    <definedName name="QB_ROW_65210" localSheetId="3" hidden="1">'DR1-6 TrialBal KFG24'!$A$6</definedName>
    <definedName name="QB_ROW_653210" localSheetId="2" hidden="1">'DR1-6 TrialBal KFG23'!$A$172</definedName>
    <definedName name="QB_ROW_653210" localSheetId="3" hidden="1">'DR1-6 TrialBal KFG24'!$A$174</definedName>
    <definedName name="QB_ROW_654210" localSheetId="2" hidden="1">'DR1-6 TrialBal KFG23'!$A$434</definedName>
    <definedName name="QB_ROW_654210" localSheetId="3" hidden="1">'DR1-6 TrialBal KFG24'!$A$437</definedName>
    <definedName name="QB_ROW_655210" localSheetId="2" hidden="1">'DR1-6 TrialBal KFG23'!$A$156</definedName>
    <definedName name="QB_ROW_655210" localSheetId="3" hidden="1">'DR1-6 TrialBal KFG24'!$A$158</definedName>
    <definedName name="QB_ROW_656210" localSheetId="2" hidden="1">'DR1-6 TrialBal KFG23'!$A$9</definedName>
    <definedName name="QB_ROW_656210" localSheetId="3" hidden="1">'DR1-6 TrialBal KFG24'!$A$9</definedName>
    <definedName name="QB_ROW_657210" localSheetId="2" hidden="1">'DR1-6 TrialBal KFG23'!$A$173</definedName>
    <definedName name="QB_ROW_657210" localSheetId="3" hidden="1">'DR1-6 TrialBal KFG24'!$A$175</definedName>
    <definedName name="QB_ROW_658210" localSheetId="2" hidden="1">'DR1-6 TrialBal KFG23'!$A$183</definedName>
    <definedName name="QB_ROW_658210" localSheetId="3" hidden="1">'DR1-6 TrialBal KFG24'!$A$185</definedName>
    <definedName name="QB_ROW_660210" localSheetId="2" hidden="1">'DR1-6 TrialBal KFG23'!$A$370</definedName>
    <definedName name="QB_ROW_660210" localSheetId="3" hidden="1">'DR1-6 TrialBal KFG24'!$A$377</definedName>
    <definedName name="QB_ROW_661210" localSheetId="2" hidden="1">'DR1-6 TrialBal KFG23'!$A$206</definedName>
    <definedName name="QB_ROW_661210" localSheetId="3" hidden="1">'DR1-6 TrialBal KFG24'!$A$208</definedName>
    <definedName name="QB_ROW_66210" localSheetId="4" hidden="1">'DR1-6 TrialBal AUX23'!$B$98</definedName>
    <definedName name="QB_ROW_66210" localSheetId="5" hidden="1">'DR1-6 TrialBal AUX24'!$B$100</definedName>
    <definedName name="QB_ROW_662210" localSheetId="2" hidden="1">'DR1-6 TrialBal KFG23'!$A$58</definedName>
    <definedName name="QB_ROW_662210" localSheetId="3" hidden="1">'DR1-6 TrialBal KFG24'!$A$59</definedName>
    <definedName name="QB_ROW_663210" localSheetId="2" hidden="1">'DR1-6 TrialBal KFG23'!$A$184</definedName>
    <definedName name="QB_ROW_663210" localSheetId="3" hidden="1">'DR1-6 TrialBal KFG24'!$A$186</definedName>
    <definedName name="QB_ROW_664210" localSheetId="2" hidden="1">'DR1-6 TrialBal KFG23'!$A$207</definedName>
    <definedName name="QB_ROW_664210" localSheetId="3" hidden="1">'DR1-6 TrialBal KFG24'!$A$209</definedName>
    <definedName name="QB_ROW_665210" localSheetId="2" hidden="1">'DR1-6 TrialBal KFG23'!$A$208</definedName>
    <definedName name="QB_ROW_665210" localSheetId="3" hidden="1">'DR1-6 TrialBal KFG24'!$A$210</definedName>
    <definedName name="QB_ROW_666210" localSheetId="2" hidden="1">'DR1-6 TrialBal KFG23'!$A$278</definedName>
    <definedName name="QB_ROW_666210" localSheetId="3" hidden="1">'DR1-6 TrialBal KFG24'!$A$282</definedName>
    <definedName name="QB_ROW_667210" localSheetId="2" hidden="1">'DR1-6 TrialBal KFG23'!$A$376</definedName>
    <definedName name="QB_ROW_668210" localSheetId="2" hidden="1">'DR1-6 TrialBal KFG23'!$A$463</definedName>
    <definedName name="QB_ROW_669210" localSheetId="2" hidden="1">'DR1-6 TrialBal KFG23'!$A$354</definedName>
    <definedName name="QB_ROW_669210" localSheetId="3" hidden="1">'DR1-6 TrialBal KFG24'!$A$363</definedName>
    <definedName name="QB_ROW_671210" localSheetId="2" hidden="1">'DR1-6 TrialBal KFG23'!$A$244</definedName>
    <definedName name="QB_ROW_671210" localSheetId="3" hidden="1">'DR1-6 TrialBal KFG24'!$A$246</definedName>
    <definedName name="QB_ROW_67210" localSheetId="5" hidden="1">'DR1-6 TrialBal AUX24'!$B$101</definedName>
    <definedName name="QB_ROW_672210" localSheetId="2" hidden="1">'DR1-6 TrialBal KFG23'!$A$50</definedName>
    <definedName name="QB_ROW_672210" localSheetId="3" hidden="1">'DR1-6 TrialBal KFG24'!$A$51</definedName>
    <definedName name="QB_ROW_673210" localSheetId="2" hidden="1">'DR1-6 TrialBal KFG23'!$A$271</definedName>
    <definedName name="QB_ROW_673210" localSheetId="3" hidden="1">'DR1-6 TrialBal KFG24'!$A$275</definedName>
    <definedName name="QB_ROW_674210" localSheetId="2" hidden="1">'DR1-6 TrialBal KFG23'!$A$185</definedName>
    <definedName name="QB_ROW_674210" localSheetId="3" hidden="1">'DR1-6 TrialBal KFG24'!$A$187</definedName>
    <definedName name="QB_ROW_675210" localSheetId="2" hidden="1">'DR1-6 TrialBal KFG23'!$A$356</definedName>
    <definedName name="QB_ROW_675210" localSheetId="3" hidden="1">'DR1-6 TrialBal KFG24'!$A$365</definedName>
    <definedName name="QB_ROW_676210" localSheetId="2" hidden="1">'DR1-6 TrialBal KFG23'!$A$186</definedName>
    <definedName name="QB_ROW_676210" localSheetId="3" hidden="1">'DR1-6 TrialBal KFG24'!$A$188</definedName>
    <definedName name="QB_ROW_678210" localSheetId="2" hidden="1">'DR1-6 TrialBal KFG23'!$A$279</definedName>
    <definedName name="QB_ROW_678210" localSheetId="3" hidden="1">'DR1-6 TrialBal KFG24'!$A$283</definedName>
    <definedName name="QB_ROW_679210" localSheetId="2" hidden="1">'DR1-6 TrialBal KFG23'!$A$188</definedName>
    <definedName name="QB_ROW_679210" localSheetId="3" hidden="1">'DR1-6 TrialBal KFG24'!$A$190</definedName>
    <definedName name="QB_ROW_680210" localSheetId="2" hidden="1">'DR1-6 TrialBal KFG23'!$A$280</definedName>
    <definedName name="QB_ROW_680210" localSheetId="3" hidden="1">'DR1-6 TrialBal KFG24'!$A$284</definedName>
    <definedName name="QB_ROW_68210" localSheetId="2" hidden="1">'DR1-6 TrialBal KFG23'!$A$235</definedName>
    <definedName name="QB_ROW_68210" localSheetId="3" hidden="1">'DR1-6 TrialBal KFG24'!$A$237</definedName>
    <definedName name="QB_ROW_682210" localSheetId="2" hidden="1">'DR1-6 TrialBal KFG23'!$A$371</definedName>
    <definedName name="QB_ROW_682210" localSheetId="3" hidden="1">'DR1-6 TrialBal KFG24'!$A$378</definedName>
    <definedName name="QB_ROW_683210" localSheetId="2" hidden="1">'DR1-6 TrialBal KFG23'!$A$377</definedName>
    <definedName name="QB_ROW_683210" localSheetId="3" hidden="1">'DR1-6 TrialBal KFG24'!$A$384</definedName>
    <definedName name="QB_ROW_684210" localSheetId="2" hidden="1">'DR1-6 TrialBal KFG23'!$A$378</definedName>
    <definedName name="QB_ROW_685210" localSheetId="2" hidden="1">'DR1-6 TrialBal KFG23'!$A$357</definedName>
    <definedName name="QB_ROW_685210" localSheetId="3" hidden="1">'DR1-6 TrialBal KFG24'!$A$366</definedName>
    <definedName name="QB_ROW_687210" localSheetId="2" hidden="1">'DR1-6 TrialBal KFG23'!$A$152</definedName>
    <definedName name="QB_ROW_687210" localSheetId="3" hidden="1">'DR1-6 TrialBal KFG24'!$A$154</definedName>
    <definedName name="QB_ROW_688210" localSheetId="2" hidden="1">'DR1-6 TrialBal KFG23'!$A$189</definedName>
    <definedName name="QB_ROW_688210" localSheetId="3" hidden="1">'DR1-6 TrialBal KFG24'!$A$191</definedName>
    <definedName name="QB_ROW_689210" localSheetId="2" hidden="1">'DR1-6 TrialBal KFG23'!$A$282</definedName>
    <definedName name="QB_ROW_689210" localSheetId="3" hidden="1">'DR1-6 TrialBal KFG24'!$A$286</definedName>
    <definedName name="QB_ROW_690210" localSheetId="2" hidden="1">'DR1-6 TrialBal KFG23'!$A$190</definedName>
    <definedName name="QB_ROW_690210" localSheetId="3" hidden="1">'DR1-6 TrialBal KFG24'!$A$192</definedName>
    <definedName name="QB_ROW_691210" localSheetId="2" hidden="1">'DR1-6 TrialBal KFG23'!$A$283</definedName>
    <definedName name="QB_ROW_691210" localSheetId="3" hidden="1">'DR1-6 TrialBal KFG24'!$A$287</definedName>
    <definedName name="QB_ROW_69210" localSheetId="4" hidden="1">'DR1-6 TrialBal AUX23'!$B$103</definedName>
    <definedName name="QB_ROW_69210" localSheetId="5" hidden="1">'DR1-6 TrialBal AUX24'!$B$109</definedName>
    <definedName name="QB_ROW_692210" localSheetId="2" hidden="1">'DR1-6 TrialBal KFG23'!$A$381</definedName>
    <definedName name="QB_ROW_692210" localSheetId="3" hidden="1">'DR1-6 TrialBal KFG24'!$A$387</definedName>
    <definedName name="QB_ROW_693210" localSheetId="2" hidden="1">'DR1-6 TrialBal KFG23'!$A$380</definedName>
    <definedName name="QB_ROW_693210" localSheetId="3" hidden="1">'DR1-6 TrialBal KFG24'!$A$386</definedName>
    <definedName name="QB_ROW_694210" localSheetId="2" hidden="1">'DR1-6 TrialBal KFG23'!$A$209</definedName>
    <definedName name="QB_ROW_694210" localSheetId="3" hidden="1">'DR1-6 TrialBal KFG24'!$A$211</definedName>
    <definedName name="QB_ROW_695210" localSheetId="2" hidden="1">'DR1-6 TrialBal KFG23'!$A$284</definedName>
    <definedName name="QB_ROW_695210" localSheetId="3" hidden="1">'DR1-6 TrialBal KFG24'!$A$288</definedName>
    <definedName name="QB_ROW_696210" localSheetId="2" hidden="1">'DR1-6 TrialBal KFG23'!$A$382</definedName>
    <definedName name="QB_ROW_696210" localSheetId="3" hidden="1">'DR1-6 TrialBal KFG24'!$A$388</definedName>
    <definedName name="QB_ROW_697210" localSheetId="3" hidden="1">'DR1-6 TrialBal KFG24'!$A$409</definedName>
    <definedName name="QB_ROW_700210" localSheetId="2" hidden="1">'DR1-6 TrialBal KFG23'!$A$37</definedName>
    <definedName name="QB_ROW_700210" localSheetId="3" hidden="1">'DR1-6 TrialBal KFG24'!$A$38</definedName>
    <definedName name="QB_ROW_701210" localSheetId="2" hidden="1">'DR1-6 TrialBal KFG23'!$A$212</definedName>
    <definedName name="QB_ROW_701210" localSheetId="3" hidden="1">'DR1-6 TrialBal KFG24'!$A$214</definedName>
    <definedName name="QB_ROW_70210" localSheetId="4" hidden="1">'DR1-6 TrialBal AUX23'!$B$104</definedName>
    <definedName name="QB_ROW_70210" localSheetId="5" hidden="1">'DR1-6 TrialBal AUX24'!$B$110</definedName>
    <definedName name="QB_ROW_70210" localSheetId="2" hidden="1">'DR1-6 TrialBal KFG23'!$A$405</definedName>
    <definedName name="QB_ROW_70210" localSheetId="3" hidden="1">'DR1-6 TrialBal KFG24'!$A$413</definedName>
    <definedName name="QB_ROW_702210" localSheetId="2" hidden="1">'DR1-6 TrialBal KFG23'!$A$213</definedName>
    <definedName name="QB_ROW_702210" localSheetId="3" hidden="1">'DR1-6 TrialBal KFG24'!$A$215</definedName>
    <definedName name="QB_ROW_703210" localSheetId="2" hidden="1">'DR1-6 TrialBal KFG23'!$A$214</definedName>
    <definedName name="QB_ROW_703210" localSheetId="3" hidden="1">'DR1-6 TrialBal KFG24'!$A$216</definedName>
    <definedName name="QB_ROW_704210" localSheetId="2" hidden="1">'DR1-6 TrialBal KFG23'!$A$459</definedName>
    <definedName name="QB_ROW_704210" localSheetId="3" hidden="1">'DR1-6 TrialBal KFG24'!$A$465</definedName>
    <definedName name="QB_ROW_705210" localSheetId="2" hidden="1">'DR1-6 TrialBal KFG23'!$A$215</definedName>
    <definedName name="QB_ROW_705210" localSheetId="3" hidden="1">'DR1-6 TrialBal KFG24'!$A$217</definedName>
    <definedName name="QB_ROW_706210" localSheetId="2" hidden="1">'DR1-6 TrialBal KFG23'!$A$285</definedName>
    <definedName name="QB_ROW_706210" localSheetId="3" hidden="1">'DR1-6 TrialBal KFG24'!$A$289</definedName>
    <definedName name="QB_ROW_707210" localSheetId="2" hidden="1">'DR1-6 TrialBal KFG23'!$A$383</definedName>
    <definedName name="QB_ROW_707210" localSheetId="3" hidden="1">'DR1-6 TrialBal KFG24'!$A$389</definedName>
    <definedName name="QB_ROW_708210" localSheetId="2" hidden="1">'DR1-6 TrialBal KFG23'!$A$191</definedName>
    <definedName name="QB_ROW_708210" localSheetId="3" hidden="1">'DR1-6 TrialBal KFG24'!$A$193</definedName>
    <definedName name="QB_ROW_710210" localSheetId="2" hidden="1">'DR1-6 TrialBal KFG23'!$A$192</definedName>
    <definedName name="QB_ROW_710210" localSheetId="3" hidden="1">'DR1-6 TrialBal KFG24'!$A$194</definedName>
    <definedName name="QB_ROW_711210" localSheetId="2" hidden="1">'DR1-6 TrialBal KFG23'!$A$286</definedName>
    <definedName name="QB_ROW_711210" localSheetId="3" hidden="1">'DR1-6 TrialBal KFG24'!$A$290</definedName>
    <definedName name="QB_ROW_712210" localSheetId="2" hidden="1">'DR1-6 TrialBal KFG23'!$A$384</definedName>
    <definedName name="QB_ROW_712210" localSheetId="3" hidden="1">'DR1-6 TrialBal KFG24'!$A$390</definedName>
    <definedName name="QB_ROW_713210" localSheetId="2" hidden="1">'DR1-6 TrialBal KFG23'!$A$193</definedName>
    <definedName name="QB_ROW_713210" localSheetId="3" hidden="1">'DR1-6 TrialBal KFG24'!$A$195</definedName>
    <definedName name="QB_ROW_714210" localSheetId="2" hidden="1">'DR1-6 TrialBal KFG23'!$A$359</definedName>
    <definedName name="QB_ROW_714210" localSheetId="3" hidden="1">'DR1-6 TrialBal KFG24'!$A$367</definedName>
    <definedName name="QB_ROW_715210" localSheetId="2" hidden="1">'DR1-6 TrialBal KFG23'!$A$287</definedName>
    <definedName name="QB_ROW_715210" localSheetId="3" hidden="1">'DR1-6 TrialBal KFG24'!$A$291</definedName>
    <definedName name="QB_ROW_716210" localSheetId="2" hidden="1">'DR1-6 TrialBal KFG23'!$A$360</definedName>
    <definedName name="QB_ROW_716210" localSheetId="3" hidden="1">'DR1-6 TrialBal KFG24'!$A$368</definedName>
    <definedName name="QB_ROW_717210" localSheetId="2" hidden="1">'DR1-6 TrialBal KFG23'!$A$385</definedName>
    <definedName name="QB_ROW_717210" localSheetId="3" hidden="1">'DR1-6 TrialBal KFG24'!$A$391</definedName>
    <definedName name="QB_ROW_718210" localSheetId="2" hidden="1">'DR1-6 TrialBal KFG23'!$A$153</definedName>
    <definedName name="QB_ROW_718210" localSheetId="3" hidden="1">'DR1-6 TrialBal KFG24'!$A$155</definedName>
    <definedName name="QB_ROW_719210" localSheetId="2" hidden="1">'DR1-6 TrialBal KFG23'!$A$194</definedName>
    <definedName name="QB_ROW_719210" localSheetId="3" hidden="1">'DR1-6 TrialBal KFG24'!$A$196</definedName>
    <definedName name="QB_ROW_720210" localSheetId="2" hidden="1">'DR1-6 TrialBal KFG23'!$A$288</definedName>
    <definedName name="QB_ROW_720210" localSheetId="3" hidden="1">'DR1-6 TrialBal KFG24'!$A$292</definedName>
    <definedName name="QB_ROW_7210" localSheetId="4" hidden="1">'DR1-6 TrialBal AUX23'!$B$52</definedName>
    <definedName name="QB_ROW_7210" localSheetId="5" hidden="1">'DR1-6 TrialBal AUX24'!$B$53</definedName>
    <definedName name="QB_ROW_7210" localSheetId="2" hidden="1">'DR1-6 TrialBal KFG23'!$A$301</definedName>
    <definedName name="QB_ROW_7210" localSheetId="3" hidden="1">'DR1-6 TrialBal KFG24'!$A$305</definedName>
    <definedName name="QB_ROW_721210" localSheetId="2" hidden="1">'DR1-6 TrialBal KFG23'!$A$386</definedName>
    <definedName name="QB_ROW_721210" localSheetId="3" hidden="1">'DR1-6 TrialBal KFG24'!$A$392</definedName>
    <definedName name="QB_ROW_72210" localSheetId="4" hidden="1">'DR1-6 TrialBal AUX23'!$B$107</definedName>
    <definedName name="QB_ROW_72210" localSheetId="5" hidden="1">'DR1-6 TrialBal AUX24'!$B$112</definedName>
    <definedName name="QB_ROW_723210" localSheetId="2" hidden="1">'DR1-6 TrialBal KFG23'!$A$196</definedName>
    <definedName name="QB_ROW_723210" localSheetId="3" hidden="1">'DR1-6 TrialBal KFG24'!$A$198</definedName>
    <definedName name="QB_ROW_724210" localSheetId="2" hidden="1">'DR1-6 TrialBal KFG23'!$A$134</definedName>
    <definedName name="QB_ROW_724210" localSheetId="3" hidden="1">'DR1-6 TrialBal KFG24'!$A$136</definedName>
    <definedName name="QB_ROW_725210" localSheetId="2" hidden="1">'DR1-6 TrialBal KFG23'!$A$290</definedName>
    <definedName name="QB_ROW_725210" localSheetId="3" hidden="1">'DR1-6 TrialBal KFG24'!$A$294</definedName>
    <definedName name="QB_ROW_726210" localSheetId="2" hidden="1">'DR1-6 TrialBal KFG23'!$A$388</definedName>
    <definedName name="QB_ROW_726210" localSheetId="3" hidden="1">'DR1-6 TrialBal KFG24'!$A$394</definedName>
    <definedName name="QB_ROW_727210" localSheetId="2" hidden="1">'DR1-6 TrialBal KFG23'!$A$299</definedName>
    <definedName name="QB_ROW_727210" localSheetId="3" hidden="1">'DR1-6 TrialBal KFG24'!$A$303</definedName>
    <definedName name="QB_ROW_729210" localSheetId="2" hidden="1">'DR1-6 TrialBal KFG23'!$A$439</definedName>
    <definedName name="QB_ROW_729210" localSheetId="3" hidden="1">'DR1-6 TrialBal KFG24'!$A$444</definedName>
    <definedName name="QB_ROW_730210" localSheetId="2" hidden="1">'DR1-6 TrialBal KFG23'!$A$125</definedName>
    <definedName name="QB_ROW_730210" localSheetId="3" hidden="1">'DR1-6 TrialBal KFG24'!$A$126</definedName>
    <definedName name="QB_ROW_731210" localSheetId="2" hidden="1">'DR1-6 TrialBal KFG23'!$A$320</definedName>
    <definedName name="QB_ROW_731210" localSheetId="3" hidden="1">'DR1-6 TrialBal KFG24'!$A$325</definedName>
    <definedName name="QB_ROW_73210" localSheetId="4" hidden="1">'DR1-6 TrialBal AUX23'!$B$108</definedName>
    <definedName name="QB_ROW_73210" localSheetId="5" hidden="1">'DR1-6 TrialBal AUX24'!$B$114</definedName>
    <definedName name="QB_ROW_732210" localSheetId="2" hidden="1">'DR1-6 TrialBal KFG23'!$A$317</definedName>
    <definedName name="QB_ROW_732210" localSheetId="3" hidden="1">'DR1-6 TrialBal KFG24'!$A$322</definedName>
    <definedName name="QB_ROW_733210" localSheetId="2" hidden="1">'DR1-6 TrialBal KFG23'!$A$321</definedName>
    <definedName name="QB_ROW_733210" localSheetId="3" hidden="1">'DR1-6 TrialBal KFG24'!$A$326</definedName>
    <definedName name="QB_ROW_734210" localSheetId="2" hidden="1">'DR1-6 TrialBal KFG23'!$A$318</definedName>
    <definedName name="QB_ROW_734210" localSheetId="3" hidden="1">'DR1-6 TrialBal KFG24'!$A$323</definedName>
    <definedName name="QB_ROW_735210" localSheetId="2" hidden="1">'DR1-6 TrialBal KFG23'!$A$322</definedName>
    <definedName name="QB_ROW_735210" localSheetId="3" hidden="1">'DR1-6 TrialBal KFG24'!$A$327</definedName>
    <definedName name="QB_ROW_736210" localSheetId="2" hidden="1">'DR1-6 TrialBal KFG23'!$A$319</definedName>
    <definedName name="QB_ROW_736210" localSheetId="3" hidden="1">'DR1-6 TrialBal KFG24'!$A$324</definedName>
    <definedName name="QB_ROW_737210" localSheetId="2" hidden="1">'DR1-6 TrialBal KFG23'!$A$326</definedName>
    <definedName name="QB_ROW_737210" localSheetId="3" hidden="1">'DR1-6 TrialBal KFG24'!$A$332</definedName>
    <definedName name="QB_ROW_738210" localSheetId="2" hidden="1">'DR1-6 TrialBal KFG23'!$A$323</definedName>
    <definedName name="QB_ROW_738210" localSheetId="3" hidden="1">'DR1-6 TrialBal KFG24'!$A$329</definedName>
    <definedName name="QB_ROW_739210" localSheetId="2" hidden="1">'DR1-6 TrialBal KFG23'!$A$327</definedName>
    <definedName name="QB_ROW_739210" localSheetId="3" hidden="1">'DR1-6 TrialBal KFG24'!$A$333</definedName>
    <definedName name="QB_ROW_740210" localSheetId="2" hidden="1">'DR1-6 TrialBal KFG23'!$A$328</definedName>
    <definedName name="QB_ROW_740210" localSheetId="3" hidden="1">'DR1-6 TrialBal KFG24'!$A$334</definedName>
    <definedName name="QB_ROW_741210" localSheetId="2" hidden="1">'DR1-6 TrialBal KFG23'!$A$325</definedName>
    <definedName name="QB_ROW_741210" localSheetId="3" hidden="1">'DR1-6 TrialBal KFG24'!$A$331</definedName>
    <definedName name="QB_ROW_74210" localSheetId="4" hidden="1">'DR1-6 TrialBal AUX23'!$B$109</definedName>
    <definedName name="QB_ROW_74210" localSheetId="5" hidden="1">'DR1-6 TrialBal AUX24'!$B$115</definedName>
    <definedName name="QB_ROW_742210" localSheetId="2" hidden="1">'DR1-6 TrialBal KFG23'!$A$332</definedName>
    <definedName name="QB_ROW_742210" localSheetId="3" hidden="1">'DR1-6 TrialBal KFG24'!$A$339</definedName>
    <definedName name="QB_ROW_743210" localSheetId="2" hidden="1">'DR1-6 TrialBal KFG23'!$A$329</definedName>
    <definedName name="QB_ROW_743210" localSheetId="3" hidden="1">'DR1-6 TrialBal KFG24'!$A$336</definedName>
    <definedName name="QB_ROW_744210" localSheetId="2" hidden="1">'DR1-6 TrialBal KFG23'!$A$333</definedName>
    <definedName name="QB_ROW_744210" localSheetId="3" hidden="1">'DR1-6 TrialBal KFG24'!$A$340</definedName>
    <definedName name="QB_ROW_745210" localSheetId="2" hidden="1">'DR1-6 TrialBal KFG23'!$A$330</definedName>
    <definedName name="QB_ROW_745210" localSheetId="3" hidden="1">'DR1-6 TrialBal KFG24'!$A$337</definedName>
    <definedName name="QB_ROW_746210" localSheetId="2" hidden="1">'DR1-6 TrialBal KFG23'!$A$334</definedName>
    <definedName name="QB_ROW_746210" localSheetId="3" hidden="1">'DR1-6 TrialBal KFG24'!$A$341</definedName>
    <definedName name="QB_ROW_747210" localSheetId="2" hidden="1">'DR1-6 TrialBal KFG23'!$A$331</definedName>
    <definedName name="QB_ROW_747210" localSheetId="3" hidden="1">'DR1-6 TrialBal KFG24'!$A$338</definedName>
    <definedName name="QB_ROW_748210" localSheetId="2" hidden="1">'DR1-6 TrialBal KFG23'!$A$335</definedName>
    <definedName name="QB_ROW_748210" localSheetId="3" hidden="1">'DR1-6 TrialBal KFG24'!$A$343</definedName>
    <definedName name="QB_ROW_749210" localSheetId="2" hidden="1">'DR1-6 TrialBal KFG23'!$A$336</definedName>
    <definedName name="QB_ROW_749210" localSheetId="3" hidden="1">'DR1-6 TrialBal KFG24'!$A$344</definedName>
    <definedName name="QB_ROW_750210" localSheetId="2" hidden="1">'DR1-6 TrialBal KFG23'!$A$337</definedName>
    <definedName name="QB_ROW_750210" localSheetId="3" hidden="1">'DR1-6 TrialBal KFG24'!$A$345</definedName>
    <definedName name="QB_ROW_751210" localSheetId="2" hidden="1">'DR1-6 TrialBal KFG23'!$A$324</definedName>
    <definedName name="QB_ROW_751210" localSheetId="3" hidden="1">'DR1-6 TrialBal KFG24'!$A$330</definedName>
    <definedName name="QB_ROW_75210" localSheetId="4" hidden="1">'DR1-6 TrialBal AUX23'!$B$110</definedName>
    <definedName name="QB_ROW_75210" localSheetId="5" hidden="1">'DR1-6 TrialBal AUX24'!$B$116</definedName>
    <definedName name="QB_ROW_75210" localSheetId="2" hidden="1">'DR1-6 TrialBal KFG23'!$A$42</definedName>
    <definedName name="QB_ROW_75210" localSheetId="3" hidden="1">'DR1-6 TrialBal KFG24'!$A$43</definedName>
    <definedName name="QB_ROW_752210" localSheetId="2" hidden="1">'DR1-6 TrialBal KFG23'!$A$161</definedName>
    <definedName name="QB_ROW_752210" localSheetId="3" hidden="1">'DR1-6 TrialBal KFG24'!$A$163</definedName>
    <definedName name="QB_ROW_753210" localSheetId="2" hidden="1">'DR1-6 TrialBal KFG23'!$A$197</definedName>
    <definedName name="QB_ROW_753210" localSheetId="3" hidden="1">'DR1-6 TrialBal KFG24'!$A$199</definedName>
    <definedName name="QB_ROW_754210" localSheetId="2" hidden="1">'DR1-6 TrialBal KFG23'!$A$291</definedName>
    <definedName name="QB_ROW_754210" localSheetId="3" hidden="1">'DR1-6 TrialBal KFG24'!$A$295</definedName>
    <definedName name="QB_ROW_755210" localSheetId="2" hidden="1">'DR1-6 TrialBal KFG23'!$A$389</definedName>
    <definedName name="QB_ROW_755210" localSheetId="3" hidden="1">'DR1-6 TrialBal KFG24'!$A$395</definedName>
    <definedName name="QB_ROW_756210" localSheetId="2" hidden="1">'DR1-6 TrialBal KFG23'!$A$198</definedName>
    <definedName name="QB_ROW_756210" localSheetId="3" hidden="1">'DR1-6 TrialBal KFG24'!$A$200</definedName>
    <definedName name="QB_ROW_757210" localSheetId="2" hidden="1">'DR1-6 TrialBal KFG23'!$A$292</definedName>
    <definedName name="QB_ROW_757210" localSheetId="3" hidden="1">'DR1-6 TrialBal KFG24'!$A$296</definedName>
    <definedName name="QB_ROW_758210" localSheetId="3" hidden="1">'DR1-6 TrialBal KFG24'!$A$396</definedName>
    <definedName name="QB_ROW_759210" localSheetId="2" hidden="1">'DR1-6 TrialBal KFG23'!$A$33</definedName>
    <definedName name="QB_ROW_759210" localSheetId="3" hidden="1">'DR1-6 TrialBal KFG24'!$A$34</definedName>
    <definedName name="QB_ROW_760210" localSheetId="2" hidden="1">'DR1-6 TrialBal KFG23'!$A$20</definedName>
    <definedName name="QB_ROW_760210" localSheetId="3" hidden="1">'DR1-6 TrialBal KFG24'!$A$21</definedName>
    <definedName name="QB_ROW_761210" localSheetId="3" hidden="1">'DR1-6 TrialBal KFG24'!$A$439</definedName>
    <definedName name="QB_ROW_762210" localSheetId="3" hidden="1">'DR1-6 TrialBal KFG24'!$A$379</definedName>
    <definedName name="QB_ROW_763210" localSheetId="3" hidden="1">'DR1-6 TrialBal KFG24'!$A$469</definedName>
    <definedName name="QB_ROW_764210" localSheetId="3" hidden="1">'DR1-6 TrialBal KFG24'!$A$132</definedName>
    <definedName name="QB_ROW_765210" localSheetId="3" hidden="1">'DR1-6 TrialBal KFG24'!$A$10</definedName>
    <definedName name="QB_ROW_77210" localSheetId="4" hidden="1">'DR1-6 TrialBal AUX23'!$B$113</definedName>
    <definedName name="QB_ROW_77210" localSheetId="5" hidden="1">'DR1-6 TrialBal AUX24'!$B$119</definedName>
    <definedName name="QB_ROW_774210" localSheetId="3" hidden="1">'DR1-6 TrialBal KFG24'!$A$251</definedName>
    <definedName name="QB_ROW_775210" localSheetId="3" hidden="1">'DR1-6 TrialBal KFG24'!$A$250</definedName>
    <definedName name="QB_ROW_79210" localSheetId="4" hidden="1">'DR1-6 TrialBal AUX23'!$B$118</definedName>
    <definedName name="QB_ROW_79210" localSheetId="5" hidden="1">'DR1-6 TrialBal AUX24'!$B$125</definedName>
    <definedName name="QB_ROW_79210" localSheetId="2" hidden="1">'DR1-6 TrialBal KFG23'!$A$404</definedName>
    <definedName name="QB_ROW_79210" localSheetId="3" hidden="1">'DR1-6 TrialBal KFG24'!$A$412</definedName>
    <definedName name="QB_ROW_80210" localSheetId="4" hidden="1">'DR1-6 TrialBal AUX23'!$B$119</definedName>
    <definedName name="QB_ROW_80210" localSheetId="5" hidden="1">'DR1-6 TrialBal AUX24'!$B$126</definedName>
    <definedName name="QB_ROW_81210" localSheetId="4" hidden="1">'DR1-6 TrialBal AUX23'!$B$120</definedName>
    <definedName name="QB_ROW_81210" localSheetId="5" hidden="1">'DR1-6 TrialBal AUX24'!$B$127</definedName>
    <definedName name="QB_ROW_81210" localSheetId="2" hidden="1">'DR1-6 TrialBal KFG23'!$A$8</definedName>
    <definedName name="QB_ROW_81210" localSheetId="3" hidden="1">'DR1-6 TrialBal KFG24'!$A$8</definedName>
    <definedName name="QB_ROW_8210" localSheetId="4" hidden="1">'DR1-6 TrialBal AUX23'!$B$49</definedName>
    <definedName name="QB_ROW_8210" localSheetId="5" hidden="1">'DR1-6 TrialBal AUX24'!$B$50</definedName>
    <definedName name="QB_ROW_85210" localSheetId="4" hidden="1">'DR1-6 TrialBal AUX23'!$B$29</definedName>
    <definedName name="QB_ROW_85210" localSheetId="5" hidden="1">'DR1-6 TrialBal AUX24'!$B$29</definedName>
    <definedName name="QB_ROW_85210" localSheetId="2" hidden="1">'DR1-6 TrialBal KFG23'!$A$406</definedName>
    <definedName name="QB_ROW_85210" localSheetId="3" hidden="1">'DR1-6 TrialBal KFG24'!$A$414</definedName>
    <definedName name="QB_ROW_86210" localSheetId="4" hidden="1">'DR1-6 TrialBal AUX23'!$B$40</definedName>
    <definedName name="QB_ROW_86210" localSheetId="5" hidden="1">'DR1-6 TrialBal AUX24'!$B$41</definedName>
    <definedName name="QB_ROW_87210" localSheetId="4" hidden="1">'DR1-6 TrialBal AUX23'!$B$44</definedName>
    <definedName name="QB_ROW_87210" localSheetId="5" hidden="1">'DR1-6 TrialBal AUX24'!$B$45</definedName>
    <definedName name="QB_ROW_89210" localSheetId="2" hidden="1">'DR1-6 TrialBal KFG23'!$A$245</definedName>
    <definedName name="QB_ROW_89210" localSheetId="3" hidden="1">'DR1-6 TrialBal KFG24'!$A$247</definedName>
    <definedName name="QB_ROW_90210" localSheetId="4" hidden="1">'DR1-6 TrialBal AUX23'!$B$7</definedName>
    <definedName name="QB_ROW_90210" localSheetId="5" hidden="1">'DR1-6 TrialBal AUX24'!$B$7</definedName>
    <definedName name="QB_ROW_91210" localSheetId="4" hidden="1">'DR1-6 TrialBal AUX23'!$B$8</definedName>
    <definedName name="QB_ROW_91210" localSheetId="5" hidden="1">'DR1-6 TrialBal AUX24'!$B$8</definedName>
    <definedName name="QB_ROW_91210" localSheetId="2" hidden="1">'DR1-6 TrialBal KFG23'!$A$12</definedName>
    <definedName name="QB_ROW_91210" localSheetId="3" hidden="1">'DR1-6 TrialBal KFG24'!$A$13</definedName>
    <definedName name="QB_ROW_9210" localSheetId="4" hidden="1">'DR1-6 TrialBal AUX23'!$B$3</definedName>
    <definedName name="QB_ROW_9210" localSheetId="5" hidden="1">'DR1-6 TrialBal AUX24'!$B$3</definedName>
    <definedName name="QB_ROW_9210" localSheetId="2" hidden="1">'DR1-6 TrialBal KFG23'!$A$303</definedName>
    <definedName name="QB_ROW_9210" localSheetId="3" hidden="1">'DR1-6 TrialBal KFG24'!$A$307</definedName>
    <definedName name="QB_ROW_92210" localSheetId="4" hidden="1">'DR1-6 TrialBal AUX23'!$B$9</definedName>
    <definedName name="QB_ROW_92210" localSheetId="5" hidden="1">'DR1-6 TrialBal AUX24'!$B$9</definedName>
    <definedName name="QB_ROW_92210" localSheetId="2" hidden="1">'DR1-6 TrialBal KFG23'!$A$10</definedName>
    <definedName name="QB_ROW_92210" localSheetId="3" hidden="1">'DR1-6 TrialBal KFG24'!$A$11</definedName>
    <definedName name="QB_ROW_93210" localSheetId="4" hidden="1">'DR1-6 TrialBal AUX23'!$B$11</definedName>
    <definedName name="QB_ROW_93210" localSheetId="5" hidden="1">'DR1-6 TrialBal AUX24'!$B$11</definedName>
    <definedName name="QB_ROW_94210" localSheetId="4" hidden="1">'DR1-6 TrialBal AUX23'!$B$10</definedName>
    <definedName name="QB_ROW_94210" localSheetId="5" hidden="1">'DR1-6 TrialBal AUX24'!$B$10</definedName>
    <definedName name="QB_ROW_94210" localSheetId="2" hidden="1">'DR1-6 TrialBal KFG23'!$A$306</definedName>
    <definedName name="QB_ROW_94210" localSheetId="3" hidden="1">'DR1-6 TrialBal KFG24'!$A$310</definedName>
    <definedName name="QB_ROW_95210" localSheetId="2" hidden="1">'DR1-6 TrialBal KFG23'!$A$308</definedName>
    <definedName name="QB_ROW_95210" localSheetId="3" hidden="1">'DR1-6 TrialBal KFG24'!$A$312</definedName>
    <definedName name="QB_ROW_96210" localSheetId="4" hidden="1">'DR1-6 TrialBal AUX23'!$B$99</definedName>
    <definedName name="QB_ROW_96210" localSheetId="5" hidden="1">'DR1-6 TrialBal AUX24'!$B$102</definedName>
    <definedName name="QB_ROW_97210" localSheetId="2" hidden="1">'DR1-6 TrialBal KFG23'!$A$307</definedName>
    <definedName name="QB_ROW_97210" localSheetId="3" hidden="1">'DR1-6 TrialBal KFG24'!$A$311</definedName>
    <definedName name="QB_ROW_98210" localSheetId="4" hidden="1">'DR1-6 TrialBal AUX23'!$B$105</definedName>
    <definedName name="QB_ROW_98210" localSheetId="5" hidden="1">'DR1-6 TrialBal AUX24'!$B$111</definedName>
    <definedName name="QB_ROW_98210" localSheetId="2" hidden="1">'DR1-6 TrialBal KFG23'!$A$309</definedName>
    <definedName name="QB_ROW_98210" localSheetId="3" hidden="1">'DR1-6 TrialBal KFG24'!$A$313</definedName>
    <definedName name="QB_ROW_99210" localSheetId="2" hidden="1">'DR1-6 TrialBal KFG23'!$A$311</definedName>
    <definedName name="QB_ROW_99210" localSheetId="3" hidden="1">'DR1-6 TrialBal KFG24'!$A$315</definedName>
    <definedName name="QB_SUBTITLE_3" localSheetId="2" hidden="1">'DR1-6 TrialBal KFG23'!$A$3</definedName>
    <definedName name="QB_SUBTITLE_3" localSheetId="3" hidden="1">'DR1-6 TrialBal KFG24'!$A$3</definedName>
    <definedName name="QB_TIME_5" localSheetId="2" hidden="1">'DR1-6 TrialBal KFG23'!$E$1</definedName>
    <definedName name="QB_TIME_5" localSheetId="3" hidden="1">'DR1-6 TrialBal KFG24'!$E$1</definedName>
    <definedName name="QB_TITLE_2" localSheetId="2" hidden="1">'DR1-6 TrialBal KFG23'!$A$2</definedName>
    <definedName name="QB_TITLE_2" localSheetId="3" hidden="1">'DR1-6 TrialBal KFG24'!$A$2</definedName>
    <definedName name="QBCANSUPPORTUPDATE" localSheetId="4">TRUE</definedName>
    <definedName name="QBCANSUPPORTUPDATE" localSheetId="5">TRUE</definedName>
    <definedName name="QBCANSUPPORTUPDATE" localSheetId="2">TRUE</definedName>
    <definedName name="QBCANSUPPORTUPDATE" localSheetId="3">TRUE</definedName>
    <definedName name="QBCOMPANYFILENAME" localSheetId="4">"\\KFG-CORE-11\KFG-Acct\auxier road gas company, inc.qbw"</definedName>
    <definedName name="QBCOMPANYFILENAME" localSheetId="5">"\\KFG-CORE-11\KFG-Acct\auxier road gas company, inc.qbw"</definedName>
    <definedName name="QBCOMPANYFILENAME" localSheetId="2">"\\KFG-CORE-11\KFG-Acct\kentucky frontier gas, llc.QBW"</definedName>
    <definedName name="QBCOMPANYFILENAME" localSheetId="3">"\\KFG-CORE-11\KFG-Acct\kentucky frontier gas, llc.QBW"</definedName>
    <definedName name="QBENDDATE" localSheetId="4">20231231</definedName>
    <definedName name="QBENDDATE" localSheetId="5">20241231</definedName>
    <definedName name="QBENDDATE" localSheetId="2">20231231</definedName>
    <definedName name="QBENDDATE" localSheetId="3">20241231</definedName>
    <definedName name="QBHEADERSONSCREEN" localSheetId="4">FALSE</definedName>
    <definedName name="QBHEADERSONSCREEN" localSheetId="5">FALSE</definedName>
    <definedName name="QBHEADERSONSCREEN" localSheetId="2">TRUE</definedName>
    <definedName name="QBHEADERSONSCREEN" localSheetId="3">TRUE</definedName>
    <definedName name="QBMETADATASIZE" localSheetId="4">5924</definedName>
    <definedName name="QBMETADATASIZE" localSheetId="5">5924</definedName>
    <definedName name="QBMETADATASIZE" localSheetId="2">5924</definedName>
    <definedName name="QBMETADATASIZE" localSheetId="3">5924</definedName>
    <definedName name="QBPRESERVECOLOR" localSheetId="4">TRUE</definedName>
    <definedName name="QBPRESERVECOLOR" localSheetId="5">TRUE</definedName>
    <definedName name="QBPRESERVECOLOR" localSheetId="2">TRUE</definedName>
    <definedName name="QBPRESERVECOLOR" localSheetId="3">TRUE</definedName>
    <definedName name="QBPRESERVEFONT" localSheetId="4">TRUE</definedName>
    <definedName name="QBPRESERVEFONT" localSheetId="5">TRUE</definedName>
    <definedName name="QBPRESERVEFONT" localSheetId="2">TRUE</definedName>
    <definedName name="QBPRESERVEFONT" localSheetId="3">TRUE</definedName>
    <definedName name="QBPRESERVEROWHEIGHT" localSheetId="4">TRUE</definedName>
    <definedName name="QBPRESERVEROWHEIGHT" localSheetId="5">TRUE</definedName>
    <definedName name="QBPRESERVEROWHEIGHT" localSheetId="2">TRUE</definedName>
    <definedName name="QBPRESERVEROWHEIGHT" localSheetId="3">TRUE</definedName>
    <definedName name="QBPRESERVESPACE" localSheetId="4">TRUE</definedName>
    <definedName name="QBPRESERVESPACE" localSheetId="5">TRUE</definedName>
    <definedName name="QBPRESERVESPACE" localSheetId="2">TRUE</definedName>
    <definedName name="QBPRESERVESPACE" localSheetId="3">TRUE</definedName>
    <definedName name="QBREPORTCOLAXIS" localSheetId="4">0</definedName>
    <definedName name="QBREPORTCOLAXIS" localSheetId="5">0</definedName>
    <definedName name="QBREPORTCOLAXIS" localSheetId="2">0</definedName>
    <definedName name="QBREPORTCOLAXIS" localSheetId="3">0</definedName>
    <definedName name="QBREPORTCOMPANYID" localSheetId="4">"3d21080e88db4ecda288c56d5f0a3695"</definedName>
    <definedName name="QBREPORTCOMPANYID" localSheetId="5">"3d21080e88db4ecda288c56d5f0a3695"</definedName>
    <definedName name="QBREPORTCOMPANYID" localSheetId="2">"12e063b0fdd84ecaa0c321f58e249e42"</definedName>
    <definedName name="QBREPORTCOMPANYID" localSheetId="3">"12e063b0fdd84ecaa0c321f58e249e42"</definedName>
    <definedName name="QBREPORTCOMPARECOL_ANNUALBUDGET" localSheetId="4">FALSE</definedName>
    <definedName name="QBREPORTCOMPARECOL_ANNUALBUDGET" localSheetId="5">FALSE</definedName>
    <definedName name="QBREPORTCOMPARECOL_ANNUALBUDGET" localSheetId="2">FALSE</definedName>
    <definedName name="QBREPORTCOMPARECOL_ANNUALBUDGET" localSheetId="3">FALSE</definedName>
    <definedName name="QBREPORTCOMPARECOL_AVGCOGS" localSheetId="4">FALSE</definedName>
    <definedName name="QBREPORTCOMPARECOL_AVGCOGS" localSheetId="5">FALSE</definedName>
    <definedName name="QBREPORTCOMPARECOL_AVGCOGS" localSheetId="2">FALSE</definedName>
    <definedName name="QBREPORTCOMPARECOL_AVGCOGS" localSheetId="3">FALSE</definedName>
    <definedName name="QBREPORTCOMPARECOL_AVGPRICE" localSheetId="4">FALSE</definedName>
    <definedName name="QBREPORTCOMPARECOL_AVGPRICE" localSheetId="5">FALSE</definedName>
    <definedName name="QBREPORTCOMPARECOL_AVGPRICE" localSheetId="2">FALSE</definedName>
    <definedName name="QBREPORTCOMPARECOL_AVGPRICE" localSheetId="3">FALSE</definedName>
    <definedName name="QBREPORTCOMPARECOL_BUDDIFF" localSheetId="4">FALSE</definedName>
    <definedName name="QBREPORTCOMPARECOL_BUDDIFF" localSheetId="5">FALSE</definedName>
    <definedName name="QBREPORTCOMPARECOL_BUDDIFF" localSheetId="2">FALSE</definedName>
    <definedName name="QBREPORTCOMPARECOL_BUDDIFF" localSheetId="3">FALSE</definedName>
    <definedName name="QBREPORTCOMPARECOL_BUDGET" localSheetId="4">FALSE</definedName>
    <definedName name="QBREPORTCOMPARECOL_BUDGET" localSheetId="5">FALSE</definedName>
    <definedName name="QBREPORTCOMPARECOL_BUDGET" localSheetId="2">FALSE</definedName>
    <definedName name="QBREPORTCOMPARECOL_BUDGET" localSheetId="3">FALSE</definedName>
    <definedName name="QBREPORTCOMPARECOL_BUDPCT" localSheetId="4">FALSE</definedName>
    <definedName name="QBREPORTCOMPARECOL_BUDPCT" localSheetId="5">FALSE</definedName>
    <definedName name="QBREPORTCOMPARECOL_BUDPCT" localSheetId="2">FALSE</definedName>
    <definedName name="QBREPORTCOMPARECOL_BUDPCT" localSheetId="3">FALSE</definedName>
    <definedName name="QBREPORTCOMPARECOL_COGS" localSheetId="4">FALSE</definedName>
    <definedName name="QBREPORTCOMPARECOL_COGS" localSheetId="5">FALSE</definedName>
    <definedName name="QBREPORTCOMPARECOL_COGS" localSheetId="2">FALSE</definedName>
    <definedName name="QBREPORTCOMPARECOL_COGS" localSheetId="3">FALSE</definedName>
    <definedName name="QBREPORTCOMPARECOL_EXCLUDEAMOUNT" localSheetId="4">FALSE</definedName>
    <definedName name="QBREPORTCOMPARECOL_EXCLUDEAMOUNT" localSheetId="5">FALSE</definedName>
    <definedName name="QBREPORTCOMPARECOL_EXCLUDEAMOUNT" localSheetId="2">FALSE</definedName>
    <definedName name="QBREPORTCOMPARECOL_EXCLUDEAMOUNT" localSheetId="3">FALSE</definedName>
    <definedName name="QBREPORTCOMPARECOL_EXCLUDECURPERIOD" localSheetId="4">FALSE</definedName>
    <definedName name="QBREPORTCOMPARECOL_EXCLUDECURPERIOD" localSheetId="5">FALSE</definedName>
    <definedName name="QBREPORTCOMPARECOL_EXCLUDECURPERIOD" localSheetId="2">FALSE</definedName>
    <definedName name="QBREPORTCOMPARECOL_EXCLUDECURPERIOD" localSheetId="3">FALSE</definedName>
    <definedName name="QBREPORTCOMPARECOL_FORECAST" localSheetId="4">FALSE</definedName>
    <definedName name="QBREPORTCOMPARECOL_FORECAST" localSheetId="5">FALSE</definedName>
    <definedName name="QBREPORTCOMPARECOL_FORECAST" localSheetId="2">FALSE</definedName>
    <definedName name="QBREPORTCOMPARECOL_FORECAST" localSheetId="3">FALSE</definedName>
    <definedName name="QBREPORTCOMPARECOL_GROSSMARGIN" localSheetId="4">FALSE</definedName>
    <definedName name="QBREPORTCOMPARECOL_GROSSMARGIN" localSheetId="5">FALSE</definedName>
    <definedName name="QBREPORTCOMPARECOL_GROSSMARGIN" localSheetId="2">FALSE</definedName>
    <definedName name="QBREPORTCOMPARECOL_GROSSMARGIN" localSheetId="3">FALSE</definedName>
    <definedName name="QBREPORTCOMPARECOL_GROSSMARGINPCT" localSheetId="4">FALSE</definedName>
    <definedName name="QBREPORTCOMPARECOL_GROSSMARGINPCT" localSheetId="5">FALSE</definedName>
    <definedName name="QBREPORTCOMPARECOL_GROSSMARGINPCT" localSheetId="2">FALSE</definedName>
    <definedName name="QBREPORTCOMPARECOL_GROSSMARGINPCT" localSheetId="3">FALSE</definedName>
    <definedName name="QBREPORTCOMPARECOL_HOURS" localSheetId="4">FALSE</definedName>
    <definedName name="QBREPORTCOMPARECOL_HOURS" localSheetId="5">FALSE</definedName>
    <definedName name="QBREPORTCOMPARECOL_HOURS" localSheetId="2">FALSE</definedName>
    <definedName name="QBREPORTCOMPARECOL_HOURS" localSheetId="3">FALSE</definedName>
    <definedName name="QBREPORTCOMPARECOL_PCTCOL" localSheetId="4">FALSE</definedName>
    <definedName name="QBREPORTCOMPARECOL_PCTCOL" localSheetId="5">FALSE</definedName>
    <definedName name="QBREPORTCOMPARECOL_PCTCOL" localSheetId="2">FALSE</definedName>
    <definedName name="QBREPORTCOMPARECOL_PCTCOL" localSheetId="3">FALSE</definedName>
    <definedName name="QBREPORTCOMPARECOL_PCTEXPENSE" localSheetId="4">FALSE</definedName>
    <definedName name="QBREPORTCOMPARECOL_PCTEXPENSE" localSheetId="5">FALSE</definedName>
    <definedName name="QBREPORTCOMPARECOL_PCTEXPENSE" localSheetId="2">FALSE</definedName>
    <definedName name="QBREPORTCOMPARECOL_PCTEXPENSE" localSheetId="3">FALSE</definedName>
    <definedName name="QBREPORTCOMPARECOL_PCTINCOME" localSheetId="4">FALSE</definedName>
    <definedName name="QBREPORTCOMPARECOL_PCTINCOME" localSheetId="5">FALSE</definedName>
    <definedName name="QBREPORTCOMPARECOL_PCTINCOME" localSheetId="2">FALSE</definedName>
    <definedName name="QBREPORTCOMPARECOL_PCTINCOME" localSheetId="3">FALSE</definedName>
    <definedName name="QBREPORTCOMPARECOL_PCTOFSALES" localSheetId="4">FALSE</definedName>
    <definedName name="QBREPORTCOMPARECOL_PCTOFSALES" localSheetId="5">FALSE</definedName>
    <definedName name="QBREPORTCOMPARECOL_PCTOFSALES" localSheetId="2">FALSE</definedName>
    <definedName name="QBREPORTCOMPARECOL_PCTOFSALES" localSheetId="3">FALSE</definedName>
    <definedName name="QBREPORTCOMPARECOL_PCTROW" localSheetId="4">FALSE</definedName>
    <definedName name="QBREPORTCOMPARECOL_PCTROW" localSheetId="5">FALSE</definedName>
    <definedName name="QBREPORTCOMPARECOL_PCTROW" localSheetId="2">FALSE</definedName>
    <definedName name="QBREPORTCOMPARECOL_PCTROW" localSheetId="3">FALSE</definedName>
    <definedName name="QBREPORTCOMPARECOL_PPDIFF" localSheetId="4">FALSE</definedName>
    <definedName name="QBREPORTCOMPARECOL_PPDIFF" localSheetId="5">FALSE</definedName>
    <definedName name="QBREPORTCOMPARECOL_PPDIFF" localSheetId="2">FALSE</definedName>
    <definedName name="QBREPORTCOMPARECOL_PPDIFF" localSheetId="3">FALSE</definedName>
    <definedName name="QBREPORTCOMPARECOL_PPPCT" localSheetId="4">FALSE</definedName>
    <definedName name="QBREPORTCOMPARECOL_PPPCT" localSheetId="5">FALSE</definedName>
    <definedName name="QBREPORTCOMPARECOL_PPPCT" localSheetId="2">FALSE</definedName>
    <definedName name="QBREPORTCOMPARECOL_PPPCT" localSheetId="3">FALSE</definedName>
    <definedName name="QBREPORTCOMPARECOL_PREVPERIOD" localSheetId="4">FALSE</definedName>
    <definedName name="QBREPORTCOMPARECOL_PREVPERIOD" localSheetId="5">FALSE</definedName>
    <definedName name="QBREPORTCOMPARECOL_PREVPERIOD" localSheetId="2">FALSE</definedName>
    <definedName name="QBREPORTCOMPARECOL_PREVPERIOD" localSheetId="3">FALSE</definedName>
    <definedName name="QBREPORTCOMPARECOL_PREVYEAR" localSheetId="4">FALSE</definedName>
    <definedName name="QBREPORTCOMPARECOL_PREVYEAR" localSheetId="5">FALSE</definedName>
    <definedName name="QBREPORTCOMPARECOL_PREVYEAR" localSheetId="2">FALSE</definedName>
    <definedName name="QBREPORTCOMPARECOL_PREVYEAR" localSheetId="3">FALSE</definedName>
    <definedName name="QBREPORTCOMPARECOL_PYDIFF" localSheetId="4">FALSE</definedName>
    <definedName name="QBREPORTCOMPARECOL_PYDIFF" localSheetId="5">FALSE</definedName>
    <definedName name="QBREPORTCOMPARECOL_PYDIFF" localSheetId="2">FALSE</definedName>
    <definedName name="QBREPORTCOMPARECOL_PYDIFF" localSheetId="3">FALSE</definedName>
    <definedName name="QBREPORTCOMPARECOL_PYPCT" localSheetId="4">FALSE</definedName>
    <definedName name="QBREPORTCOMPARECOL_PYPCT" localSheetId="5">FALSE</definedName>
    <definedName name="QBREPORTCOMPARECOL_PYPCT" localSheetId="2">FALSE</definedName>
    <definedName name="QBREPORTCOMPARECOL_PYPCT" localSheetId="3">FALSE</definedName>
    <definedName name="QBREPORTCOMPARECOL_QTY" localSheetId="4">FALSE</definedName>
    <definedName name="QBREPORTCOMPARECOL_QTY" localSheetId="5">FALSE</definedName>
    <definedName name="QBREPORTCOMPARECOL_QTY" localSheetId="2">FALSE</definedName>
    <definedName name="QBREPORTCOMPARECOL_QTY" localSheetId="3">FALSE</definedName>
    <definedName name="QBREPORTCOMPARECOL_RATE" localSheetId="4">FALSE</definedName>
    <definedName name="QBREPORTCOMPARECOL_RATE" localSheetId="5">FALSE</definedName>
    <definedName name="QBREPORTCOMPARECOL_RATE" localSheetId="2">FALSE</definedName>
    <definedName name="QBREPORTCOMPARECOL_RATE" localSheetId="3">FALSE</definedName>
    <definedName name="QBREPORTCOMPARECOL_TRIPBILLEDMILES" localSheetId="4">FALSE</definedName>
    <definedName name="QBREPORTCOMPARECOL_TRIPBILLEDMILES" localSheetId="5">FALSE</definedName>
    <definedName name="QBREPORTCOMPARECOL_TRIPBILLEDMILES" localSheetId="2">FALSE</definedName>
    <definedName name="QBREPORTCOMPARECOL_TRIPBILLEDMILES" localSheetId="3">FALSE</definedName>
    <definedName name="QBREPORTCOMPARECOL_TRIPBILLINGAMOUNT" localSheetId="4">FALSE</definedName>
    <definedName name="QBREPORTCOMPARECOL_TRIPBILLINGAMOUNT" localSheetId="5">FALSE</definedName>
    <definedName name="QBREPORTCOMPARECOL_TRIPBILLINGAMOUNT" localSheetId="2">FALSE</definedName>
    <definedName name="QBREPORTCOMPARECOL_TRIPBILLINGAMOUNT" localSheetId="3">FALSE</definedName>
    <definedName name="QBREPORTCOMPARECOL_TRIPMILES" localSheetId="4">FALSE</definedName>
    <definedName name="QBREPORTCOMPARECOL_TRIPMILES" localSheetId="5">FALSE</definedName>
    <definedName name="QBREPORTCOMPARECOL_TRIPMILES" localSheetId="2">FALSE</definedName>
    <definedName name="QBREPORTCOMPARECOL_TRIPMILES" localSheetId="3">FALSE</definedName>
    <definedName name="QBREPORTCOMPARECOL_TRIPNOTBILLABLEMILES" localSheetId="4">FALSE</definedName>
    <definedName name="QBREPORTCOMPARECOL_TRIPNOTBILLABLEMILES" localSheetId="5">FALSE</definedName>
    <definedName name="QBREPORTCOMPARECOL_TRIPNOTBILLABLEMILES" localSheetId="2">FALSE</definedName>
    <definedName name="QBREPORTCOMPARECOL_TRIPNOTBILLABLEMILES" localSheetId="3">FALSE</definedName>
    <definedName name="QBREPORTCOMPARECOL_TRIPTAXDEDUCTIBLEAMOUNT" localSheetId="4">FALSE</definedName>
    <definedName name="QBREPORTCOMPARECOL_TRIPTAXDEDUCTIBLEAMOUNT" localSheetId="5">FALSE</definedName>
    <definedName name="QBREPORTCOMPARECOL_TRIPTAXDEDUCTIBLEAMOUNT" localSheetId="2">FALSE</definedName>
    <definedName name="QBREPORTCOMPARECOL_TRIPTAXDEDUCTIBLEAMOUNT" localSheetId="3">FALSE</definedName>
    <definedName name="QBREPORTCOMPARECOL_TRIPUNBILLEDMILES" localSheetId="4">FALSE</definedName>
    <definedName name="QBREPORTCOMPARECOL_TRIPUNBILLEDMILES" localSheetId="5">FALSE</definedName>
    <definedName name="QBREPORTCOMPARECOL_TRIPUNBILLEDMILES" localSheetId="2">FALSE</definedName>
    <definedName name="QBREPORTCOMPARECOL_TRIPUNBILLEDMILES" localSheetId="3">FALSE</definedName>
    <definedName name="QBREPORTCOMPARECOL_YTD" localSheetId="4">FALSE</definedName>
    <definedName name="QBREPORTCOMPARECOL_YTD" localSheetId="5">FALSE</definedName>
    <definedName name="QBREPORTCOMPARECOL_YTD" localSheetId="2">FALSE</definedName>
    <definedName name="QBREPORTCOMPARECOL_YTD" localSheetId="3">FALSE</definedName>
    <definedName name="QBREPORTCOMPARECOL_YTDBUDGET" localSheetId="4">FALSE</definedName>
    <definedName name="QBREPORTCOMPARECOL_YTDBUDGET" localSheetId="5">FALSE</definedName>
    <definedName name="QBREPORTCOMPARECOL_YTDBUDGET" localSheetId="2">FALSE</definedName>
    <definedName name="QBREPORTCOMPARECOL_YTDBUDGET" localSheetId="3">FALSE</definedName>
    <definedName name="QBREPORTCOMPARECOL_YTDPCT" localSheetId="4">FALSE</definedName>
    <definedName name="QBREPORTCOMPARECOL_YTDPCT" localSheetId="5">FALSE</definedName>
    <definedName name="QBREPORTCOMPARECOL_YTDPCT" localSheetId="2">FALSE</definedName>
    <definedName name="QBREPORTCOMPARECOL_YTDPCT" localSheetId="3">FALSE</definedName>
    <definedName name="QBREPORTROWAXIS" localSheetId="4">12</definedName>
    <definedName name="QBREPORTROWAXIS" localSheetId="5">12</definedName>
    <definedName name="QBREPORTROWAXIS" localSheetId="2">12</definedName>
    <definedName name="QBREPORTROWAXIS" localSheetId="3">12</definedName>
    <definedName name="QBREPORTSUBCOLAXIS" localSheetId="4">23</definedName>
    <definedName name="QBREPORTSUBCOLAXIS" localSheetId="5">23</definedName>
    <definedName name="QBREPORTSUBCOLAXIS" localSheetId="2">23</definedName>
    <definedName name="QBREPORTSUBCOLAXIS" localSheetId="3">23</definedName>
    <definedName name="QBREPORTTYPE" localSheetId="4">27</definedName>
    <definedName name="QBREPORTTYPE" localSheetId="5">27</definedName>
    <definedName name="QBREPORTTYPE" localSheetId="2">27</definedName>
    <definedName name="QBREPORTTYPE" localSheetId="3">27</definedName>
    <definedName name="QBROWHEADERS" localSheetId="4">2</definedName>
    <definedName name="QBROWHEADERS" localSheetId="5">2</definedName>
    <definedName name="QBROWHEADERS" localSheetId="2">2</definedName>
    <definedName name="QBROWHEADERS" localSheetId="3">2</definedName>
    <definedName name="QBSTARTDATE" localSheetId="4">20230101</definedName>
    <definedName name="QBSTARTDATE" localSheetId="5">20240101</definedName>
    <definedName name="QBSTARTDATE" localSheetId="2">20230101</definedName>
    <definedName name="QBSTARTDATE" localSheetId="3">20240101</definedName>
    <definedName name="RD">[1]Sheet2!$D$5</definedName>
    <definedName name="Rt">[1]Sheet2!$D$11</definedName>
    <definedName name="Ut">[1]Sheet2!$D$21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10" l="1"/>
  <c r="F80" i="10"/>
  <c r="I51" i="11"/>
  <c r="H51" i="11"/>
  <c r="G51" i="11"/>
  <c r="F51" i="11"/>
  <c r="E51" i="11"/>
  <c r="D51" i="11"/>
  <c r="B51" i="11"/>
  <c r="I26" i="11"/>
  <c r="H26" i="11"/>
  <c r="G26" i="11"/>
  <c r="F26" i="11"/>
  <c r="E26" i="11"/>
  <c r="D26" i="11"/>
  <c r="B26" i="11"/>
  <c r="G7" i="11"/>
  <c r="I48" i="11" l="1"/>
  <c r="I47" i="11"/>
  <c r="I46" i="11"/>
  <c r="I45" i="11"/>
  <c r="I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7" i="11"/>
  <c r="E23" i="11" l="1"/>
  <c r="F23" i="11"/>
  <c r="E24" i="11"/>
  <c r="F24" i="11"/>
  <c r="D24" i="11"/>
  <c r="D23" i="11"/>
  <c r="I23" i="11" s="1"/>
  <c r="I24" i="11" l="1"/>
  <c r="F54" i="10"/>
  <c r="G54" i="10"/>
  <c r="E54" i="10"/>
  <c r="R40" i="9"/>
  <c r="O11" i="9"/>
  <c r="O44" i="9" l="1"/>
  <c r="N44" i="9"/>
  <c r="M39" i="9" l="1"/>
  <c r="O39" i="9"/>
  <c r="P39" i="9"/>
  <c r="N39" i="9"/>
  <c r="R39" i="9" s="1"/>
  <c r="G58" i="9"/>
  <c r="G55" i="9"/>
  <c r="E44" i="9"/>
  <c r="M24" i="9"/>
  <c r="G23" i="9"/>
  <c r="B16" i="9"/>
  <c r="O10" i="9"/>
  <c r="O9" i="9"/>
  <c r="N9" i="9"/>
  <c r="D30" i="8"/>
  <c r="C30" i="8"/>
  <c r="D31" i="8" s="1"/>
  <c r="B30" i="8"/>
  <c r="D25" i="8"/>
  <c r="D23" i="8"/>
  <c r="D22" i="8"/>
  <c r="D21" i="8"/>
  <c r="C17" i="8"/>
  <c r="B17" i="8"/>
  <c r="D16" i="8"/>
  <c r="D15" i="8"/>
  <c r="D8" i="8"/>
  <c r="D7" i="8"/>
  <c r="D17" i="8" s="1"/>
  <c r="L16" i="9" l="1"/>
  <c r="M13" i="9" s="1"/>
  <c r="C16" i="9"/>
  <c r="D11" i="9" s="1"/>
  <c r="E27" i="9"/>
  <c r="E28" i="9"/>
  <c r="C58" i="9" s="1"/>
  <c r="E58" i="9" s="1"/>
  <c r="E16" i="9"/>
  <c r="D18" i="8"/>
  <c r="E29" i="9" l="1"/>
  <c r="M9" i="9"/>
  <c r="P11" i="9" s="1"/>
  <c r="F9" i="9"/>
  <c r="F11" i="9"/>
  <c r="F13" i="9"/>
  <c r="D40" i="9" s="1"/>
  <c r="D9" i="9"/>
  <c r="P9" i="9" s="1"/>
  <c r="D47" i="9" s="1"/>
  <c r="D13" i="9"/>
  <c r="D48" i="9" s="1"/>
  <c r="C55" i="9"/>
  <c r="E55" i="9" s="1"/>
  <c r="C26" i="9"/>
  <c r="K15" i="7"/>
  <c r="J15" i="7"/>
  <c r="H15" i="7"/>
  <c r="F15" i="7"/>
  <c r="C8" i="7"/>
  <c r="O8" i="7" s="1"/>
  <c r="C11" i="7"/>
  <c r="O11" i="7" s="1"/>
  <c r="O10" i="7"/>
  <c r="O7" i="7"/>
  <c r="N6" i="7"/>
  <c r="N15" i="7" s="1"/>
  <c r="M6" i="7"/>
  <c r="M15" i="7" s="1"/>
  <c r="L6" i="7"/>
  <c r="L15" i="7" s="1"/>
  <c r="I6" i="7"/>
  <c r="I15" i="7" s="1"/>
  <c r="G6" i="7"/>
  <c r="G15" i="7" s="1"/>
  <c r="E6" i="7"/>
  <c r="E15" i="7" s="1"/>
  <c r="D6" i="7"/>
  <c r="C6" i="7"/>
  <c r="O12" i="7"/>
  <c r="D9" i="7"/>
  <c r="O9" i="7" s="1"/>
  <c r="O13" i="7"/>
  <c r="C5" i="7"/>
  <c r="O5" i="7" s="1"/>
  <c r="D39" i="9" l="1"/>
  <c r="P10" i="9"/>
  <c r="E26" i="9"/>
  <c r="C37" i="9"/>
  <c r="E39" i="9" s="1"/>
  <c r="C15" i="7"/>
  <c r="D15" i="7"/>
  <c r="O6" i="7"/>
  <c r="O15" i="7" s="1"/>
  <c r="F14" i="6"/>
  <c r="C121" i="5"/>
  <c r="E121" i="5"/>
  <c r="C128" i="4"/>
  <c r="E128" i="4"/>
  <c r="D478" i="3"/>
  <c r="B478" i="3"/>
  <c r="D472" i="1"/>
  <c r="B472" i="1"/>
  <c r="H39" i="9" l="1"/>
  <c r="B56" i="9"/>
  <c r="C45" i="9"/>
  <c r="P45" i="9" s="1"/>
  <c r="D37" i="9"/>
  <c r="E40" i="9"/>
  <c r="E41" i="9" l="1"/>
  <c r="H40" i="9"/>
  <c r="B59" i="9"/>
  <c r="E48" i="9"/>
  <c r="E47" i="9"/>
  <c r="D45" i="9"/>
  <c r="E49" i="9" l="1"/>
  <c r="C56" i="9"/>
  <c r="H47" i="9"/>
  <c r="H48" i="9"/>
  <c r="C59" i="9"/>
  <c r="E59" i="9" s="1"/>
  <c r="H59" i="9" s="1"/>
  <c r="P46" i="9"/>
  <c r="E56" i="9" l="1"/>
  <c r="P58" i="9"/>
  <c r="H56" i="9" l="1"/>
  <c r="E62" i="9"/>
  <c r="F56" i="9" s="1"/>
  <c r="F58" i="9" l="1"/>
  <c r="C62" i="9"/>
  <c r="F55" i="9"/>
  <c r="B62" i="9"/>
  <c r="F59" i="9"/>
  <c r="F62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Shute</author>
  </authors>
  <commentList>
    <comment ref="L11" authorId="0" shapeId="0" xr:uid="{E2F626E7-BFC9-4B7C-8030-2E607ECAA5EE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FTs are nearly same average volume as R+C</t>
        </r>
      </text>
    </comment>
    <comment ref="O11" authorId="0" shapeId="0" xr:uid="{A43A90AB-C9DC-4009-A99C-DB19648E6B77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peak day 0.782 mcf derived from 1400 customers on peak day in Jan25</t>
        </r>
      </text>
    </comment>
    <comment ref="N34" authorId="0" shapeId="0" xr:uid="{8218CAB9-445C-4D65-B1B7-D2C058CE0510}">
      <text>
        <r>
          <rPr>
            <b/>
            <sz val="9"/>
            <color indexed="81"/>
            <rFont val="Tahoma"/>
            <family val="2"/>
          </rPr>
          <t>Steve Shute:</t>
        </r>
        <r>
          <rPr>
            <sz val="9"/>
            <color indexed="81"/>
            <rFont val="Tahoma"/>
            <family val="2"/>
          </rPr>
          <t xml:space="preserve">
with Monthly Cost fixed, vary Demand% in E32 of remaining Rev to see sensitivity</t>
        </r>
      </text>
    </comment>
  </commentList>
</comments>
</file>

<file path=xl/sharedStrings.xml><?xml version="1.0" encoding="utf-8"?>
<sst xmlns="http://schemas.openxmlformats.org/spreadsheetml/2006/main" count="1517" uniqueCount="803">
  <si>
    <t>1:16 PM</t>
  </si>
  <si>
    <t>Kentucky Frontier Gas, LLC</t>
  </si>
  <si>
    <t>Trial Balance</t>
  </si>
  <si>
    <t>Accrual Basis</t>
  </si>
  <si>
    <t>As of December 31, 2023</t>
  </si>
  <si>
    <t>Dec 31, 23</t>
  </si>
  <si>
    <t>Debit</t>
  </si>
  <si>
    <t>Credit</t>
  </si>
  <si>
    <t>131 · Cash - Bank Accounts:131.0 · Petty Cash</t>
  </si>
  <si>
    <t>131 · Cash - Bank Accounts:131.10 · CTB PRP Surcharge Account</t>
  </si>
  <si>
    <t>131 · Cash - Bank Accounts:131.8 · Citizens Bank of Jackson</t>
  </si>
  <si>
    <t>131 · Cash - Bank Accounts:135.1 · CC- CNB Account</t>
  </si>
  <si>
    <t>142 · Customer Accounts Receivable</t>
  </si>
  <si>
    <t>143 · Other Accounts Receivable</t>
  </si>
  <si>
    <t>143 · Other Accounts Receivable:143.2 · DUE FROM AUXIER ROAD GAS</t>
  </si>
  <si>
    <t>143 · Other Accounts Receivable:148 · Due from DLR</t>
  </si>
  <si>
    <t>145 · Due From Quality Gas</t>
  </si>
  <si>
    <t>108.09 · CC - Accum Deprec</t>
  </si>
  <si>
    <t>108.11 · BTU-Accumulated Depr</t>
  </si>
  <si>
    <t>115.0 · Consol - Acc Depreciation</t>
  </si>
  <si>
    <t>141 · Notes Receivable</t>
  </si>
  <si>
    <t>141 · Notes Receivable:141.1 · N/R Cow Creek</t>
  </si>
  <si>
    <t>141 · Notes Receivable:141.2 · N/R DLR</t>
  </si>
  <si>
    <t>141 · Notes Receivable:141.3 · N/R- BTU</t>
  </si>
  <si>
    <t>141 · Notes Receivable:141.4 · N/R Industrial Gas Services</t>
  </si>
  <si>
    <t>141 · Notes Receivable:141.5 · N/R- BTU (Loan Closing Costs)</t>
  </si>
  <si>
    <t>141 · Notes Receivable:141.7 · N/R - AUXIER RD GAS</t>
  </si>
  <si>
    <t>146 · Reimbursement Receivable</t>
  </si>
  <si>
    <t>147 · N/R - Fontaine Williams</t>
  </si>
  <si>
    <t>149 · Due from Public Gas</t>
  </si>
  <si>
    <t>153 · Prepaid Nonresident WH Tax</t>
  </si>
  <si>
    <t>173 · Organizational Account:Start Up Costs</t>
  </si>
  <si>
    <t>173 · Organizational Account:Start Up Costs:SBA Origination Fees</t>
  </si>
  <si>
    <t>173 · Organizational Account:Start Up Costs:USDA Origination Fees</t>
  </si>
  <si>
    <t>173 · Organizational Account:Start Up Costs:115 · Accumulated Amort - Start Up</t>
  </si>
  <si>
    <t>174 · Undeposited Funds</t>
  </si>
  <si>
    <t>101 · Utility Plant:101.0 · Utility Plant - consolidated:376 · Meters - Consolidated</t>
  </si>
  <si>
    <t>101 · Utility Plant:101.0 · Utility Plant - consolidated:376.0 · Itrons</t>
  </si>
  <si>
    <t>101 · Utility Plant:101.0 · Utility Plant - consolidated:376.0 · Itrons:376.001 · CIAC/Itrons -Contrib in Aid Con</t>
  </si>
  <si>
    <t>101 · Utility Plant:101.0 · Utility Plant - consolidated:377 · Meter Sets</t>
  </si>
  <si>
    <t>101 · Utility Plant:101.0 · Utility Plant - consolidated:378 · Regulators</t>
  </si>
  <si>
    <t>101 · Utility Plant:101.0 · Utility Plant - consolidated:379 · Odorant System</t>
  </si>
  <si>
    <t>101 · Utility Plant:101.0 · Utility Plant - consolidated:381 · ESRI SYSTEM</t>
  </si>
  <si>
    <t>101 · Utility Plant:101.0 · Utility Plant - consolidated:382 · TD4 METER</t>
  </si>
  <si>
    <t>101 · Utility Plant:101.1 · East Kentucky Utility Plant:Distribution Plant Assets:374.1 · Land &amp; Land Rights</t>
  </si>
  <si>
    <t>101 · Utility Plant:101.1 · East Kentucky Utility Plant:Distribution Plant Assets:376.1 · Mains</t>
  </si>
  <si>
    <t>101 · Utility Plant:101.1 · East Kentucky Utility Plant:Distribution Plant Assets:378.1 · Meas &amp; Reg Sta Equip</t>
  </si>
  <si>
    <t>101 · Utility Plant:101.1 · East Kentucky Utility Plant:Distribution Plant Assets:381.1 · Meters</t>
  </si>
  <si>
    <t>101 · Utility Plant:101.1 · East Kentucky Utility Plant:Distribution Plant Assets:383.1 · House Regulators</t>
  </si>
  <si>
    <t>101 · Utility Plant:101.1 · East Kentucky Utility Plant:General Plant:394.1 · Tools, Shop &amp; Garage Equip</t>
  </si>
  <si>
    <t>101 · Utility Plant:101.1 · East Kentucky Utility Plant:108.1 · Accumulated Depreciation</t>
  </si>
  <si>
    <t>101 · Utility Plant:101.1 · East Kentucky Utility Plant:108.1 · Accumulated Depreciation:101.5 · Baine-Accum Dep</t>
  </si>
  <si>
    <t>101 · Utility Plant:101.1 · East Kentucky Utility Plant:114.1 · Gas Plant Acquisition Adj</t>
  </si>
  <si>
    <t>101 · Utility Plant:101.1 · East Kentucky Utility Plant:114.1 · Gas Plant Acquisition Adj:376.01 · Mains</t>
  </si>
  <si>
    <t>101 · Utility Plant:101.1 · East Kentucky Utility Plant:114.1 · Gas Plant Acquisition Adj:37601 · Meas &amp; Reg Station Eq</t>
  </si>
  <si>
    <t>101 · Utility Plant:101.1 · East Kentucky Utility Plant:114.1 · Gas Plant Acquisition Adj:380.01 · Services</t>
  </si>
  <si>
    <t>101 · Utility Plant:101.1 · East Kentucky Utility Plant:114.1 · Gas Plant Acquisition Adj:380.02 · EKU-CIAC(Contrib in aid Constr)</t>
  </si>
  <si>
    <t>101 · Utility Plant:101.1 · East Kentucky Utility Plant:114.1 · Gas Plant Acquisition Adj:381.01 · Meters</t>
  </si>
  <si>
    <t>101 · Utility Plant:101.1 · East Kentucky Utility Plant:114.1 · Gas Plant Acquisition Adj:382.01 · New Meter Install</t>
  </si>
  <si>
    <t>101 · Utility Plant:101.1 · East Kentucky Utility Plant:114.1 · Gas Plant Acquisition Adj:382.02 · EKU - Line Replacement</t>
  </si>
  <si>
    <t>101 · Utility Plant:101.1 · East Kentucky Utility Plant:115.1 · Accumulated Provision for Amort</t>
  </si>
  <si>
    <t>101 · Utility Plant:101.12 · Blaine Utility Plant</t>
  </si>
  <si>
    <t>101 · Utility Plant:101.12 · Blaine Utility Plant:380.04 · Meters</t>
  </si>
  <si>
    <t>101 · Utility Plant:101.12 · Blaine Utility Plant:380.12 · Services</t>
  </si>
  <si>
    <t>101 · Utility Plant:101.12 · Blaine Utility Plant:380.120 · Blaine-CIAC(contrib in aid con)</t>
  </si>
  <si>
    <t>101 · Utility Plant:101.2 · Mike Little Gas Plant:Columbia Gas Deposit</t>
  </si>
  <si>
    <t>101 · Utility Plant:101.2 · Mike Little Gas Plant:Distribution Plant Assets:376.2 · Mains</t>
  </si>
  <si>
    <t>101 · Utility Plant:101.2 · Mike Little Gas Plant:Distribution Plant Assets:380.2 · Services</t>
  </si>
  <si>
    <t>101 · Utility Plant:101.2 · Mike Little Gas Plant:Distribution Plant Assets:381.2 · Meters</t>
  </si>
  <si>
    <t>101 · Utility Plant:101.2 · Mike Little Gas Plant:Distribution Plant Assets:383.2 · House Regulators</t>
  </si>
  <si>
    <t>101 · Utility Plant:101.2 · Mike Little Gas Plant:General Plant Assets:389.2 · Land Rights</t>
  </si>
  <si>
    <t>101 · Utility Plant:101.2 · Mike Little Gas Plant:General Plant Assets:392.22 · Transportation Equip - MLG</t>
  </si>
  <si>
    <t>101 · Utility Plant:101.2 · Mike Little Gas Plant:General Plant Assets:394.2 · Tools, Shop &amp; Garage Equip</t>
  </si>
  <si>
    <t>101 · Utility Plant:101.2 · Mike Little Gas Plant:General Plant Assets:396.2 · Power Equip</t>
  </si>
  <si>
    <t>101 · Utility Plant:101.2 · Mike Little Gas Plant:Transmission Plant:367.2 · Mains</t>
  </si>
  <si>
    <t>101 · Utility Plant:101.2 · Mike Little Gas Plant:Transmission Plant:369.2 · Meas &amp; Reg Sta Equip</t>
  </si>
  <si>
    <t>101 · Utility Plant:101.2 · Mike Little Gas Plant:108.2 · Accumulated Depreciation</t>
  </si>
  <si>
    <t>101 · Utility Plant:101.2 · Mike Little Gas Plant:114.2 · Gas Plant Acquisition Adj</t>
  </si>
  <si>
    <t>101 · Utility Plant:101.2 · Mike Little Gas Plant:114.2 · Gas Plant Acquisition Adj:376.22 · Mains</t>
  </si>
  <si>
    <t>101 · Utility Plant:101.2 · Mike Little Gas Plant:114.2 · Gas Plant Acquisition Adj:380.22 · Services</t>
  </si>
  <si>
    <t>101 · Utility Plant:101.2 · Mike Little Gas Plant:114.2 · Gas Plant Acquisition Adj:380.23 · MLG-CIAC(Contri in aid of const</t>
  </si>
  <si>
    <t>101 · Utility Plant:101.2 · Mike Little Gas Plant:114.2 · Gas Plant Acquisition Adj:381.22 · Meters</t>
  </si>
  <si>
    <t>101 · Utility Plant:101.2 · Mike Little Gas Plant:114.2 · Gas Plant Acquisition Adj:381.23 · Line Replacement</t>
  </si>
  <si>
    <t>101 · Utility Plant:101.2 · Mike Little Gas Plant:115.2 · Accum Prov for Amort of Gas Pl</t>
  </si>
  <si>
    <t>101 · Utility Plant:101.3 · Belfry Utility Plant:Distribution Plant Assets:376.3 · Mains</t>
  </si>
  <si>
    <t>101 · Utility Plant:101.3 · Belfry Utility Plant:Distribution Plant Assets:380.3 · Services</t>
  </si>
  <si>
    <t>101 · Utility Plant:101.3 · Belfry Utility Plant:Distribution Plant Assets:381.3 · Meters</t>
  </si>
  <si>
    <t>101 · Utility Plant:101.3 · Belfry Utility Plant:Transmission Plant:365.3 · Land &amp; Land Rights</t>
  </si>
  <si>
    <t>101 · Utility Plant:101.3 · Belfry Utility Plant:Transmission Plant:367.3 · Mains</t>
  </si>
  <si>
    <t>101 · Utility Plant:101.3 · Belfry Utility Plant:108.3 · Accumulated Depreciation</t>
  </si>
  <si>
    <t>101 · Utility Plant:101.3 · Belfry Utility Plant:114.3 · Gas Plant Acquisition Adj</t>
  </si>
  <si>
    <t>101 · Utility Plant:101.3 · Belfry Utility Plant:114.3 · Gas Plant Acquisition Adj:106.3 · Completed Construction - Gas</t>
  </si>
  <si>
    <t>101 · Utility Plant:101.3 · Belfry Utility Plant:114.3 · Gas Plant Acquisition Adj:108.31 · Accum Depr - Flood Damage Const</t>
  </si>
  <si>
    <t>101 · Utility Plant:101.3 · Belfry Utility Plant:114.3 · Gas Plant Acquisition Adj:108.32 · Accum Depr</t>
  </si>
  <si>
    <t>101 · Utility Plant:101.3 · Belfry Utility Plant:114.3 · Gas Plant Acquisition Adj:376.33 · Mains</t>
  </si>
  <si>
    <t>101 · Utility Plant:101.3 · Belfry Utility Plant:114.3 · Gas Plant Acquisition Adj:376.331 · Mains - Comp Const</t>
  </si>
  <si>
    <t>101 · Utility Plant:101.3 · Belfry Utility Plant:114.3 · Gas Plant Acquisition Adj:376.34 · Mains Belf - Line Replacement</t>
  </si>
  <si>
    <t>101 · Utility Plant:101.3 · Belfry Utility Plant:114.3 · Gas Plant Acquisition Adj:380.33 · Services</t>
  </si>
  <si>
    <t>101 · Utility Plant:101.3 · Belfry Utility Plant:114.3 · Gas Plant Acquisition Adj:380.34 · BUP-CIAC(contri in aid const)</t>
  </si>
  <si>
    <t>101 · Utility Plant:101.3 · Belfry Utility Plant:114.3 · Gas Plant Acquisition Adj:381.32 · Regulators</t>
  </si>
  <si>
    <t>101 · Utility Plant:101.3 · Belfry Utility Plant:114.3 · Gas Plant Acquisition Adj:381.33 · Meters</t>
  </si>
  <si>
    <t>101 · Utility Plant:101.3 · Belfry Utility Plant:114.3 · Gas Plant Acquisition Adj:381.34 · Meter &amp; Regulator - FSM</t>
  </si>
  <si>
    <t>101 · Utility Plant:101.3 · Belfry Utility Plant:114.3 · Gas Plant Acquisition Adj:382.22 · New Meter Installation</t>
  </si>
  <si>
    <t>101 · Utility Plant:101.3 · Belfry Utility Plant:115.3 · Accum Prov for Amort of Gas Pl</t>
  </si>
  <si>
    <t>101 · Utility Plant:101.4 · Alert Farm Taps Utility Plant:Distribution Plant:381.4 · Meters</t>
  </si>
  <si>
    <t>101 · Utility Plant:101.4 · Alert Farm Taps Utility Plant:108.4 · Accumulated Depreciation</t>
  </si>
  <si>
    <t>101 · Utility Plant:101.4 · Alert Farm Taps Utility Plant:114.4 · Gas Plant Acquisition Adj</t>
  </si>
  <si>
    <t>101 · Utility Plant:101.4 · Alert Farm Taps Utility Plant:114.4 · Gas Plant Acquisition Adj:376.44 · Mains</t>
  </si>
  <si>
    <t>101 · Utility Plant:101.4 · Alert Farm Taps Utility Plant:114.4 · Gas Plant Acquisition Adj:380.44 · Services</t>
  </si>
  <si>
    <t>101 · Utility Plant:101.4 · Alert Farm Taps Utility Plant:114.4 · Gas Plant Acquisition Adj:381.44 · Meters</t>
  </si>
  <si>
    <t>101 · Utility Plant:101.4 · Alert Farm Taps Utility Plant:114.4 · Gas Plant Acquisition Adj:382.44 · New Meter Installation</t>
  </si>
  <si>
    <t>101 · Utility Plant:101.4 · Alert Farm Taps Utility Plant:115.4 · Accum Prov for Amort of Gas Pl</t>
  </si>
  <si>
    <t>101 · Utility Plant:101.8 · Peoples Gas Utility Plant:Distribution Plant:376.8 · Mains</t>
  </si>
  <si>
    <t>101 · Utility Plant:101.8 · Peoples Gas Utility Plant:General Plant:392.8 · Vehicles</t>
  </si>
  <si>
    <t>101 · Utility Plant:101.8 · Peoples Gas Utility Plant:108.8 · Accum Depreciation - Gas Plant</t>
  </si>
  <si>
    <t>101 · Utility Plant:101.8 · Peoples Gas Utility Plant:114.8 · Gas Plant Acq Adjust</t>
  </si>
  <si>
    <t>101 · Utility Plant:101.8 · Peoples Gas Utility Plant:114.81 · Gas Plant Acq Adj - KFG</t>
  </si>
  <si>
    <t>101 · Utility Plant:101.8 · Peoples Gas Utility Plant:114.81 · Gas Plant Acq Adj - KFG:376.88 · Mains</t>
  </si>
  <si>
    <t>101 · Utility Plant:101.8 · Peoples Gas Utility Plant:114.81 · Gas Plant Acq Adj - KFG:377.01 · PHELPS-CIAC(CONTR AIDTO CONSTR)</t>
  </si>
  <si>
    <t>101 · Utility Plant:101.8 · Peoples Gas Utility Plant:114.81 · Gas Plant Acq Adj - KFG:377.88 · Main Replacement - Phelps</t>
  </si>
  <si>
    <t>101 · Utility Plant:101.8 · Peoples Gas Utility Plant:114.81 · Gas Plant Acq Adj - KFG:380.88 · Services</t>
  </si>
  <si>
    <t>101 · Utility Plant:101.8 · Peoples Gas Utility Plant:114.81 · Gas Plant Acq Adj - KFG:382.88 · New Meter Install</t>
  </si>
  <si>
    <t>101 · Utility Plant:101.8 · Peoples Gas Utility Plant:115.8 · Accum Amortization - Acquisitio</t>
  </si>
  <si>
    <t>101 · Utility Plant:101.8 · Peoples Gas Utility Plant:115.88 · Accumulated Depr - KFG</t>
  </si>
  <si>
    <t>101.11 · BTU Purchase</t>
  </si>
  <si>
    <t>101.11 · BTU Purchase:380.10 · Mains</t>
  </si>
  <si>
    <t>101.11 · BTU Purchase:380.11 · Services</t>
  </si>
  <si>
    <t>101.11 · BTU Purchase:380.110 · Mains - Relocation</t>
  </si>
  <si>
    <t>101.11 · BTU Purchase:380.121 · BTU-CIAC(contrib in aid constr)</t>
  </si>
  <si>
    <t>101.11 · BTU Purchase:380.13 · Regulators</t>
  </si>
  <si>
    <t>101.11 · BTU Purchase:380.14 · Main Replacement - BTU</t>
  </si>
  <si>
    <t>101.11 · BTU Purchase:380.16 · Drip Tank</t>
  </si>
  <si>
    <t>101.13 · Public Gas Utility Plant:114.13 · PGUP- Util Plant-Other</t>
  </si>
  <si>
    <t>101.13 · Public Gas Utility Plant:115.13 · PGUP-Accum Depreciation</t>
  </si>
  <si>
    <t>101.13 · Public Gas Utility Plant:154.13 · PGUP- Inventory</t>
  </si>
  <si>
    <t>101.13 · Public Gas Utility Plant:191.13 · PGUP- Unrecovered Gas Costs</t>
  </si>
  <si>
    <t>101.13 · Public Gas Utility Plant:376.13 · Mains</t>
  </si>
  <si>
    <t>101.13 · Public Gas Utility Plant:376.14 · New Services</t>
  </si>
  <si>
    <t>101.13 · Public Gas Utility Plant:376.15 · Meters</t>
  </si>
  <si>
    <t>101.13 · Public Gas Utility Plant:376.16 · PGUP -  Regulators</t>
  </si>
  <si>
    <t>101.13 · Public Gas Utility Plant:376.17 · Meter Installation</t>
  </si>
  <si>
    <t>101.13 · Public Gas Utility Plant:376.18 · PGUP-CIAC(contri in aid constr)</t>
  </si>
  <si>
    <t>101.13 · Public Gas Utility Plant:376.35 · Line Replacement-PGUP</t>
  </si>
  <si>
    <t>101.13 · Public Gas Utility Plant:391.13 · PGUP- Office Equip</t>
  </si>
  <si>
    <t>101.13 · Public Gas Utility Plant:392.14 · Transp Equip- PGUP</t>
  </si>
  <si>
    <t>101.14 · DAYSBORO GAS UTILITY PLANT</t>
  </si>
  <si>
    <t>101.14 · DAYSBORO GAS UTILITY PLANT:376.30 · DAYSBORO-CIAC</t>
  </si>
  <si>
    <t>101.9 · COW CREEK UTILITY PLANT</t>
  </si>
  <si>
    <t>101.9 · COW CREEK UTILITY PLANT:376.09 · Mains</t>
  </si>
  <si>
    <t>101.9 · COW CREEK UTILITY PLANT:376.25 · LINE REPLACEMENT- CC</t>
  </si>
  <si>
    <t>101.9 · COW CREEK UTILITY PLANT:380.09 · Services</t>
  </si>
  <si>
    <t>101.9 · COW CREEK UTILITY PLANT:380.100 · CC-CIAC(contri in aid constr)</t>
  </si>
  <si>
    <t>101.9 · COW CREEK UTILITY PLANT:381.09 · Meters</t>
  </si>
  <si>
    <t>101.9 · COW CREEK UTILITY PLANT:383.09 · Regulators/Detectors</t>
  </si>
  <si>
    <t>101.9 · COW CREEK UTILITY PLANT:383.10 · Live Pressure Recorder</t>
  </si>
  <si>
    <t>103.1 · PGUP- Accum Depreciation</t>
  </si>
  <si>
    <t>112 · BLAINE:11201 · Services</t>
  </si>
  <si>
    <t>112 · BLAINE:115.12 · Blaine- Accum Depreciation</t>
  </si>
  <si>
    <t>154 · Inventory</t>
  </si>
  <si>
    <t>376.10 · MAINS RELOC-MTN PKW</t>
  </si>
  <si>
    <t>376.23 · MAINS RELOC-MELVIN</t>
  </si>
  <si>
    <t>376.90 · MAINS RELOC-PHELPS</t>
  </si>
  <si>
    <t>37602 · MAINS RELOC-MINNIE</t>
  </si>
  <si>
    <t>37603 · ELKCREEK BRIDGE PROJECT#1</t>
  </si>
  <si>
    <t>37604 · BRIDGE PROJECT #2-MAGOFFIN</t>
  </si>
  <si>
    <t>37605 · Abondon Mines Line-Belfry Proj</t>
  </si>
  <si>
    <t>37606 · RT 40 BRIDGE PROJ-GAS LINE RELO</t>
  </si>
  <si>
    <t>380 · General Plant Assets</t>
  </si>
  <si>
    <t>380 · General Plant Assets:391 · Office Furniture &amp; Equipment:391.1 · Office Furniture &amp; Equipment</t>
  </si>
  <si>
    <t>380 · General Plant Assets:391 · Office Furniture &amp; Equipment:391.11 · Office Equip - Folder/Inserter</t>
  </si>
  <si>
    <t>380 · General Plant Assets:392 · Transportation Equipment</t>
  </si>
  <si>
    <t>380 · General Plant Assets:392 · Transportation Equipment:108 · Gen Utility Plant - Accum Depr</t>
  </si>
  <si>
    <t>380 · General Plant Assets:392 · Transportation Equipment:392.1 · 1996 Ford F-150</t>
  </si>
  <si>
    <t>380 · General Plant Assets:392 · Transportation Equipment:392.11 · Transportation Eq- Other</t>
  </si>
  <si>
    <t>380 · General Plant Assets:392 · Transportation Equipment:392.13 · 2016 Tacoma SR 4X4 Access Cab</t>
  </si>
  <si>
    <t>380 · General Plant Assets:392 · Transportation Equipment:392.15 · 2017 Toyota Tacoma</t>
  </si>
  <si>
    <t>380 · General Plant Assets:392 · Transportation Equipment:392.16 · Homestead Trailer 7x14</t>
  </si>
  <si>
    <t>380 · General Plant Assets:392 · Transportation Equipment:392.17 · 2018 2500 HD CHEV UTILITY</t>
  </si>
  <si>
    <t>380 · General Plant Assets:392 · Transportation Equipment:392.18 · Trailer 82x16</t>
  </si>
  <si>
    <t>380 · General Plant Assets:392 · Transportation Equipment:392.19 · 2019 TACOMA</t>
  </si>
  <si>
    <t>380 · General Plant Assets:392 · Transportation Equipment:392.2 · 2005 Toyota</t>
  </si>
  <si>
    <t>380 · General Plant Assets:392 · Transportation Equipment:392.20 · 19 TOYOTA TUNDRA</t>
  </si>
  <si>
    <t>380 · General Plant Assets:392 · Transportation Equipment:392.21 · 2020 TOYOTA TACOMA  ACCESS CAB</t>
  </si>
  <si>
    <t>380 · General Plant Assets:392 · Transportation Equipment:392.23 · 2020 TACOMA ACAB/SR5</t>
  </si>
  <si>
    <t>380 · General Plant Assets:392 · Transportation Equipment:392.25 · 2018  Chevrolet (Automotive)</t>
  </si>
  <si>
    <t>380 · General Plant Assets:392 · Transportation Equipment:392.26 · 2019 Toyota Tacoma</t>
  </si>
  <si>
    <t>380 · General Plant Assets:392 · Transportation Equipment:392.27 · 2021 Toyota Tacoma Access C</t>
  </si>
  <si>
    <t>380 · General Plant Assets:392 · Transportation Equipment:392.28 · 2022 TOYOTA TACOMA EXT CAB</t>
  </si>
  <si>
    <t>380 · General Plant Assets:392 · Transportation Equipment:392.3 · 2012 Tacoma Access Cab</t>
  </si>
  <si>
    <t>380 · General Plant Assets:392 · Transportation Equipment:392.30 · 2022 Toyota Tacoma Access Cab</t>
  </si>
  <si>
    <t>380 · General Plant Assets:392 · Transportation Equipment:392.31 · TOYOTA TUNDRA 23</t>
  </si>
  <si>
    <t>380 · General Plant Assets:392 · Transportation Equipment:392.32 · 2023 TACOMA DOUBLE CAB</t>
  </si>
  <si>
    <t>380 · General Plant Assets:392 · Transportation Equipment:392.4 · 2012 Tacoma Reg Cab</t>
  </si>
  <si>
    <t>380 · General Plant Assets:392 · Transportation Equipment:392.5 · 2012 Tundra</t>
  </si>
  <si>
    <t>380 · General Plant Assets:392 · Transportation Equipment:392.6 · 2015 Chevy Silverado</t>
  </si>
  <si>
    <t>380 · General Plant Assets:392 · Transportation Equipment:392.7 · 2015 F350</t>
  </si>
  <si>
    <t>380 · General Plant Assets:392 · Transportation Equipment:392.9 · 2015 Tacoma</t>
  </si>
  <si>
    <t>380 · General Plant Assets:394 · Tools, Shop &amp; Garage Equip</t>
  </si>
  <si>
    <t>380 · General Plant Assets:396 · Power Operated Equipment:396.3 · CAT Mini Excavator</t>
  </si>
  <si>
    <t>380 · General Plant Assets:396 · Power Operated Equipment:396.4 · Boring Machine</t>
  </si>
  <si>
    <t>380 · General Plant Assets:396 · Power Operated Equipment:396.5 · CAT MINI EXCAVATOR 303.5E CR</t>
  </si>
  <si>
    <t>380 · General Plant Assets:396 · Power Operated Equipment:396.6 · CAT 303.5E CR MINI EXCAVATOR</t>
  </si>
  <si>
    <t>380 · General Plant Assets:396 · Power Operated Equipment:396.7 · Vermeer Vactron Hydro Excavator</t>
  </si>
  <si>
    <t>380 · General Plant Assets:397 · Tools &amp; Equipment</t>
  </si>
  <si>
    <t>380.15 · Meter- H Thompson</t>
  </si>
  <si>
    <t>385.13 · DGUP MAINS</t>
  </si>
  <si>
    <t>385.15 · DGUP  METERS</t>
  </si>
  <si>
    <t>385.16 · DGUP  REGULATORS</t>
  </si>
  <si>
    <t>385.99 · DGUP ACCUM DEPRECIATION</t>
  </si>
  <si>
    <t>394.13 · PGUP- Tools, Shop, &amp; Garage Eq</t>
  </si>
  <si>
    <t>398 · Leasehold Improvements</t>
  </si>
  <si>
    <t>123 · Investment in Subsidiary Compan:123.1 · Investment - Auxier Rd</t>
  </si>
  <si>
    <t>123 · Investment in Subsidiary Compan:123.1 · Investment - Auxier Rd:376.77 · Mains</t>
  </si>
  <si>
    <t>123 · Investment in Subsidiary Compan:123.1 · Investment - Auxier Rd:380.7 · Services</t>
  </si>
  <si>
    <t>123 · Investment in Subsidiary Compan:123.1 · Investment - Auxier Rd:381.77 · Meters</t>
  </si>
  <si>
    <t>123 · Investment in Subsidiary Compan:123.1 · Investment - Auxier Rd:382.7 · New Meter Installation</t>
  </si>
  <si>
    <t>123 · Investment in Subsidiary Compan:123.2 · Investment - Cow Creek</t>
  </si>
  <si>
    <t>123 · Investment in Subsidiary Compan:123.2 · Investment - Cow Creek:376.9 · Mains</t>
  </si>
  <si>
    <t>123 · Investment in Subsidiary Compan:123.2 · Investment - Cow Creek:380.9 · Services</t>
  </si>
  <si>
    <t>123 · Investment in Subsidiary Compan:123.2 · Investment - Cow Creek:382.9 · Meters</t>
  </si>
  <si>
    <t>123 · Investment in Subsidiary Compan:123.3 · Investment - DEMA</t>
  </si>
  <si>
    <t>123 · Investment in Subsidiary Compan:123.4 · Investment - Interstate FT</t>
  </si>
  <si>
    <t>125 · CASELLE Billing Software</t>
  </si>
  <si>
    <t>126 · Esri- GIS Software</t>
  </si>
  <si>
    <t>150 · CC- A/R</t>
  </si>
  <si>
    <t>151 · CC- N/R BTU</t>
  </si>
  <si>
    <t>152 · CC- FED/KY Refunds Rec</t>
  </si>
  <si>
    <t>155 · Utility Deposits</t>
  </si>
  <si>
    <t>232 · Accounts Payable</t>
  </si>
  <si>
    <t>Employee Collection of A/R</t>
  </si>
  <si>
    <t>211 · Direct Deposit Liabilities</t>
  </si>
  <si>
    <t>230 · CC-N/P DEMA</t>
  </si>
  <si>
    <t>231 · Notes Payable:231.1 · N/P - B Branham</t>
  </si>
  <si>
    <t>231 · Notes Payable:231.2 · N/P L Rich</t>
  </si>
  <si>
    <t>231 · Notes Payable:231.3 · N/P R Oxford</t>
  </si>
  <si>
    <t>231 · Notes Payable:231.4 · N/P S Shute</t>
  </si>
  <si>
    <t>231 · Notes Payable:231.5 · N/P- CTB (Line of Credit)</t>
  </si>
  <si>
    <t>232.01 · Other Payables- Taxes/SEP</t>
  </si>
  <si>
    <t>233 · Notes Payable - Assoc Co's:233.1 · N/P IGS</t>
  </si>
  <si>
    <t>233 · Notes Payable - Assoc Co's:233.2 · N/P DLR</t>
  </si>
  <si>
    <t>233 · Notes Payable - Assoc Co's:233.3 · N/P BTU</t>
  </si>
  <si>
    <t>233 · Notes Payable - Assoc Co's:233.6 · N/P-Cow Creek</t>
  </si>
  <si>
    <t>233 · Notes Payable - Assoc Co's:233.8 · CC- N/P Dema</t>
  </si>
  <si>
    <t>233 · Notes Payable - Assoc Co's:233.9 · CC- N/P Auxier</t>
  </si>
  <si>
    <t>235 · Customer Deposits/Retainers</t>
  </si>
  <si>
    <t>235 · Customer Deposits/Retainers:235.1 · CC- Cust Deposits</t>
  </si>
  <si>
    <t>235 · Customer Deposits/Retainers:235.13 · PGUP- Cust Deposits</t>
  </si>
  <si>
    <t>235 · Customer Deposits/Retainers:235.131 · PGUP- Cust Credits</t>
  </si>
  <si>
    <t>235 · Customer Deposits/Retainers:237 · Accrued Interest Deposits</t>
  </si>
  <si>
    <t>235 · Customer Deposits/Retainers:237 · Accrued Interest Deposits:237.1 · CC- Accr Int on Deposits</t>
  </si>
  <si>
    <t>236 · Payroll Liabilities</t>
  </si>
  <si>
    <t>239 · Accrued Other State Income Tax</t>
  </si>
  <si>
    <t>240 · Accrued Salaries</t>
  </si>
  <si>
    <t>241 · Sales Tax Payable</t>
  </si>
  <si>
    <t>241 · Sales Tax Payable:241.1 · CC- Sales Tax Payable</t>
  </si>
  <si>
    <t>242 · Utility Tax Payable</t>
  </si>
  <si>
    <t>242 · Utility Tax Payable:242.1 · CC- Utility Tax Payable</t>
  </si>
  <si>
    <t>250 · N/P- Cow Creek</t>
  </si>
  <si>
    <t>251 · CC- A/P</t>
  </si>
  <si>
    <t>252 · CC- N/P Auxier</t>
  </si>
  <si>
    <t>253 · CC- Customer Dep</t>
  </si>
  <si>
    <t>254 · CC- Accr Int on Deposit</t>
  </si>
  <si>
    <t>255 · CC- Sales Tax Payable</t>
  </si>
  <si>
    <t>256 · CC - Utility Tax  Payable</t>
  </si>
  <si>
    <t>257 · Due to Members</t>
  </si>
  <si>
    <t>224 · Long Term Liability:224.1 · Community Trust Bank Loan</t>
  </si>
  <si>
    <t>224 · Long Term Liability:224.10 · 2015 F350 Loan CTBI</t>
  </si>
  <si>
    <t>224 · Long Term Liability:224.11 · CTB-2015 TACOMA</t>
  </si>
  <si>
    <t>224 · Long Term Liability:224.12 · CTB Loan - SBA  #3</t>
  </si>
  <si>
    <t>224 · Long Term Liability:224.13 · CTB LOAN-2016 TACOMA SR 4X4</t>
  </si>
  <si>
    <t>224 · Long Term Liability:224.15 · 2017 Toyota Tacoma 4x4 Access</t>
  </si>
  <si>
    <t>224 · Long Term Liability:224.16 · CTB LOAN-2018 CHEVY 2500 HD</t>
  </si>
  <si>
    <t>224 · Long Term Liability:224.17 · 19 TACOMA-TOYOTA FINANCIAL SERV</t>
  </si>
  <si>
    <t>224 · Long Term Liability:224.18 · 19 TUNDRA-TOYOTA FINANCIAL SERV</t>
  </si>
  <si>
    <t>224 · Long Term Liability:224.2 · USDA Loan #1</t>
  </si>
  <si>
    <t>224 · Long Term Liability:224.21 · 2020 TACOMA  ACCESS-CTB LOAN</t>
  </si>
  <si>
    <t>224 · Long Term Liability:224.23 · 2020 TACOMA ACAB/SR5-CTB</t>
  </si>
  <si>
    <t>224 · Long Term Liability:224.24 · CTB-Vermeer Hydro Excavator</t>
  </si>
  <si>
    <t>224 · Long Term Liability:224.25 · CTB Loan-2018 Chevy(Automotive)</t>
  </si>
  <si>
    <t>224 · Long Term Liability:224.26 · 2019 Toyota Tacoma SR5-CTB Loan</t>
  </si>
  <si>
    <t>224 · Long Term Liability:224.27 · 2021 Tacoma Access-CTB Loan</t>
  </si>
  <si>
    <t>224 · Long Term Liability:224.28 · 2022 TOYOTA TACOMA-EXT CAB</t>
  </si>
  <si>
    <t>224 · Long Term Liability:224.3 · USDA Loan #2</t>
  </si>
  <si>
    <t>224 · Long Term Liability:224.30 · 2022 TOYOTA TACOMA - CTB LOAN</t>
  </si>
  <si>
    <t>224 · Long Term Liability:224.31 · 2023 Tundra Crewmax-CTB Loan</t>
  </si>
  <si>
    <t>224 · Long Term Liability:224.32 · 2023 Tacoma double cab-CTB Loan</t>
  </si>
  <si>
    <t>224 · Long Term Liability:224.4 · Community Trust Bank(Excavator)</t>
  </si>
  <si>
    <t>224 · Long Term Liability:224.5 · Tacoma Access Loan - CTBI</t>
  </si>
  <si>
    <t>224 · Long Term Liability:224.6 · Tacoma Loan CTBI</t>
  </si>
  <si>
    <t>224 · Long Term Liability:224.7 · Tundra Loan CTBI</t>
  </si>
  <si>
    <t>224 · Long Term Liability:224.8 · CTB Loan - SBA #2</t>
  </si>
  <si>
    <t>224 · Long Term Liability:224.9 · 2015 Chev Silverado Loan CTBI</t>
  </si>
  <si>
    <t>200.0 · CAPITAL STOCK</t>
  </si>
  <si>
    <t>211.1 · Partner One Equity - RJO</t>
  </si>
  <si>
    <t>211.1 · Partner One Equity - RJO:208.1 · Partner One Investments</t>
  </si>
  <si>
    <t>211.1 · Partner One Equity - RJO:214.1 · Partner One Draws</t>
  </si>
  <si>
    <t>211.2 · Partner Two Equity - SS</t>
  </si>
  <si>
    <t>211.2 · Partner Two Equity - SS:208.2 · Partner Two Investments</t>
  </si>
  <si>
    <t>211.2 · Partner Two Equity - SS:214.2 · Partner Two Draws</t>
  </si>
  <si>
    <t>211.3 · Partner Three Equity - LR</t>
  </si>
  <si>
    <t>211.3 · Partner Three Equity - LR:208.3 · Partner Three Investments</t>
  </si>
  <si>
    <t>211.3 · Partner Three Equity - LR:214.3 · Partner Three Draws</t>
  </si>
  <si>
    <t>211.4 · Partner Four Equity - IGS</t>
  </si>
  <si>
    <t>211.4 · Partner Four Equity - IGS:208.4 · Partner Four Investments</t>
  </si>
  <si>
    <t>211.4 · Partner Four Equity - IGS:214.4 · Partner Four Draws</t>
  </si>
  <si>
    <t>216 · Retained Earnings</t>
  </si>
  <si>
    <t>405 · Management Fee Income:405.1 · Management Fee Income - Auxier</t>
  </si>
  <si>
    <t>405 · Management Fee Income:405.3 · Management Fee Income- DLR</t>
  </si>
  <si>
    <t>419 · Interest Income</t>
  </si>
  <si>
    <t>420 · Gain on Asset Sale/Disposition</t>
  </si>
  <si>
    <t>480 · Residential Sales:480.001 · KFG - GCR</t>
  </si>
  <si>
    <t>480 · Residential Sales:480.002 · Public - GCR</t>
  </si>
  <si>
    <t>480 · Residential Sales:480.003 · Dboro- GCR</t>
  </si>
  <si>
    <t>480 · Residential Sales:480.01 · KFG - Base</t>
  </si>
  <si>
    <t>480 · Residential Sales:480.02 · Public - Base</t>
  </si>
  <si>
    <t>480 · Residential Sales:480.03 · Dboro - Base</t>
  </si>
  <si>
    <t>481 · Commercial &amp; Industrial Sales:481.001 · KFG - GCR</t>
  </si>
  <si>
    <t>481 · Commercial &amp; Industrial Sales:481.002 · Public -  GCR</t>
  </si>
  <si>
    <t>481 · Commercial &amp; Industrial Sales:481.003 · Dboro - GCR</t>
  </si>
  <si>
    <t>481 · Commercial &amp; Industrial Sales:481.01 · KFG - Base</t>
  </si>
  <si>
    <t>481 · Commercial &amp; Industrial Sales:481.02 · Public - Base</t>
  </si>
  <si>
    <t>481 · Commercial &amp; Industrial Sales:481.03 · Dboro - Base</t>
  </si>
  <si>
    <t>482 · Commercial Tax Exempt:482.001 · KFG -GCR</t>
  </si>
  <si>
    <t>482 · Commercial Tax Exempt:482.002 · Public - GCR</t>
  </si>
  <si>
    <t>482 · Commercial Tax Exempt:482.003 · Dboro - GCR</t>
  </si>
  <si>
    <t>482 · Commercial Tax Exempt:482.01 · KFG - Base</t>
  </si>
  <si>
    <t>482 · Commercial Tax Exempt:482.02 · Public - Base</t>
  </si>
  <si>
    <t>482 · Commercial Tax Exempt:482.03 · Dboro - Base</t>
  </si>
  <si>
    <t>483 · Farm Tap Customers:483.01 · Residential - FT</t>
  </si>
  <si>
    <t>483 · Farm Tap Customers:483.02 · Commercial - FT</t>
  </si>
  <si>
    <t>483 · Farm Tap Customers:483.03 · Commercial Tax Exempt - FT</t>
  </si>
  <si>
    <t>487 · Penalties &amp; Forfeited Discounts</t>
  </si>
  <si>
    <t>488 · Miscellaneous Service Revenues:488.11 · Reconnection Fee</t>
  </si>
  <si>
    <t>488 · Miscellaneous Service Revenues:488.12 · Transfer Fee</t>
  </si>
  <si>
    <t>488 · Miscellaneous Service Revenues:488.4 · Service Charges</t>
  </si>
  <si>
    <t>488 · Miscellaneous Service Revenues:488.6 · Relocate Meter Chg</t>
  </si>
  <si>
    <t>488 · Miscellaneous Service Revenues:488.7 · NSF</t>
  </si>
  <si>
    <t>488 · Miscellaneous Service Revenues:488.8 · Connection Fee</t>
  </si>
  <si>
    <t>489 · Sales Tax Commission</t>
  </si>
  <si>
    <t>490 · Other Income</t>
  </si>
  <si>
    <t>491 · Customer Charge</t>
  </si>
  <si>
    <t>800 · Gas Supply Expenses:804 · Natural Gas  Purchases &amp; Transp:804.1 · Gas Purch - Quality</t>
  </si>
  <si>
    <t>800 · Gas Supply Expenses:804 · Natural Gas  Purchases &amp; Transp:804.10 · Gas Purch-Hi Energy Gas</t>
  </si>
  <si>
    <t>800 · Gas Supply Expenses:804 · Natural Gas  Purchases &amp; Transp:804.13 · Gas Purch - HTC Gas Company</t>
  </si>
  <si>
    <t>800 · Gas Supply Expenses:804 · Natural Gas  Purchases &amp; Transp:804.14 · Gas Purch - Interstate Natural</t>
  </si>
  <si>
    <t>800 · Gas Supply Expenses:804 · Natural Gas  Purchases &amp; Transp:804.16 · Southern Energy, LLC</t>
  </si>
  <si>
    <t>800 · Gas Supply Expenses:804 · Natural Gas  Purchases &amp; Transp:804.17 · Gas Purch - Spirit Energy</t>
  </si>
  <si>
    <t>800 · Gas Supply Expenses:804 · Natural Gas  Purchases &amp; Transp:804.18 · Alternative Capital Partners</t>
  </si>
  <si>
    <t>800 · Gas Supply Expenses:804 · Natural Gas  Purchases &amp; Transp:804.2 · Gas Purch - Columbia</t>
  </si>
  <si>
    <t>800 · Gas Supply Expenses:804 · Natural Gas  Purchases &amp; Transp:804.23 · AEI-KAARS DRILLING</t>
  </si>
  <si>
    <t>800 · Gas Supply Expenses:804 · Natural Gas  Purchases &amp; Transp:804.24 · Gas Purch-Diversified  Energy</t>
  </si>
  <si>
    <t>800 · Gas Supply Expenses:804 · Natural Gas  Purchases &amp; Transp:804.25 · Transportation Exp -  DLR</t>
  </si>
  <si>
    <t>800 · Gas Supply Expenses:804 · Natural Gas  Purchases &amp; Transp:804.26 · EAST KENTUCKY MIDSTREAM</t>
  </si>
  <si>
    <t>800 · Gas Supply Expenses:804 · Natural Gas  Purchases &amp; Transp:804.27 · Sonny Hall Wells Partners</t>
  </si>
  <si>
    <t>800 · Gas Supply Expenses:804 · Natural Gas  Purchases &amp; Transp:804.3 · Gas Purch - KLC</t>
  </si>
  <si>
    <t>800 · Gas Supply Expenses:804 · Natural Gas  Purchases &amp; Transp:804.5 · Gas Purch - Slone Energy</t>
  </si>
  <si>
    <t>800 · Gas Supply Expenses:804 · Natural Gas  Purchases &amp; Transp:804.6 · Gas Purch - Tackett &amp; Sons</t>
  </si>
  <si>
    <t>800 · Gas Supply Expenses:804 · Natural Gas  Purchases &amp; Transp:804.9 · Gas Purch - Magnum Drilling</t>
  </si>
  <si>
    <t>408 · Taxes Other Than Income Taxes:408.2 · Sales Tax:408.21 · Penalty</t>
  </si>
  <si>
    <t>408 · Taxes Other Than Income Taxes:408.2 · Sales Tax:408.22 · Interest</t>
  </si>
  <si>
    <t>408 · Taxes Other Than Income Taxes:408.3 · Property Tax</t>
  </si>
  <si>
    <t>408 · Taxes Other Than Income Taxes:408.4 · Annual PSC Assessment</t>
  </si>
  <si>
    <t>408 · Taxes Other Than Income Taxes:408.5 · Public Service Company Assess</t>
  </si>
  <si>
    <t>408 · Taxes Other Than Income Taxes:408.7 · State Annual Filing Fee</t>
  </si>
  <si>
    <t>408 · Taxes Other Than Income Taxes:408.8 · NET PROFITS RET-CITY OF JACKSON</t>
  </si>
  <si>
    <t>409 · Income Taxes</t>
  </si>
  <si>
    <t>409 · Income Taxes:409.4 · KY NONRESIDENT INCOME TAX WH</t>
  </si>
  <si>
    <t>427 · Interest on Long-Term Debt</t>
  </si>
  <si>
    <t>427 · Interest on Long-Term Debt:427.12 · Int Exp- CTB SBA #3</t>
  </si>
  <si>
    <t>427 · Interest on Long-Term Debt:427.16 · INT EXP- 2018 CHEVY 2500 HD</t>
  </si>
  <si>
    <t>427 · Interest on Long-Term Debt:427.17 · INT EXP-2019 TACOMA</t>
  </si>
  <si>
    <t>427 · Interest on Long-Term Debt:427.18 · INT EXP-2019 TUNDRA</t>
  </si>
  <si>
    <t>427 · Interest on Long-Term Debt:427.2 · Interest on USDA Loan #1</t>
  </si>
  <si>
    <t>427 · Interest on Long-Term Debt:427.21 · Int Exp-CTB 20 TACOMA ACCESS</t>
  </si>
  <si>
    <t>427 · Interest on Long-Term Debt:427.23 · Int Exp-CTB 20 Tacoma ACAB/SR5</t>
  </si>
  <si>
    <t>427 · Interest on Long-Term Debt:427.24 · Int Exp-CTB on Vermeer Hydro Ex</t>
  </si>
  <si>
    <t>427 · Interest on Long-Term Debt:427.25 · Interest Exp-2018 Chevy (Auto)</t>
  </si>
  <si>
    <t>427 · Interest on Long-Term Debt:427.26 · Int Exp-2019 Toyota Tacoma SR5</t>
  </si>
  <si>
    <t>427 · Interest on Long-Term Debt:427.27 · Int Exp-2021 Tacoma Access Loan</t>
  </si>
  <si>
    <t>427 · Interest on Long-Term Debt:427.28 · INT EXP-2022 TOYOTA TACOMA</t>
  </si>
  <si>
    <t>427 · Interest on Long-Term Debt:427.3 · Interest on USDA Loan #2</t>
  </si>
  <si>
    <t>427 · Interest on Long-Term Debt:427.30 · 2022 Toyota Tacoma-CTB Loan</t>
  </si>
  <si>
    <t>427 · Interest on Long-Term Debt:427.31 · Int Exp- 2023 Toyota Tundra</t>
  </si>
  <si>
    <t>427 · Interest on Long-Term Debt:427.8 · Interest on SBA Loan #2</t>
  </si>
  <si>
    <t>431 · Other Interest Expense</t>
  </si>
  <si>
    <t>768 · Contract Labor</t>
  </si>
  <si>
    <t>809 · Gas Purch-Cumberland Valley</t>
  </si>
  <si>
    <t>849 · TRANSMISSION EXPENSES:861 · MAINTENANCE</t>
  </si>
  <si>
    <t>849 · TRANSMISSION EXPENSES:861 · MAINTENANCE:867 · Maint of Other Equipment</t>
  </si>
  <si>
    <t>870 · DISTRIBUTION EXPENSES:871 · DISTRIBUTION OPERATION</t>
  </si>
  <si>
    <t>870 · DISTRIBUTION EXPENSES:871 · DISTRIBUTION OPERATION:874 · Mains &amp; Services Expenses</t>
  </si>
  <si>
    <t>870 · DISTRIBUTION EXPENSES:871 · DISTRIBUTION OPERATION:878 · Meter &amp; House Regulator Exp:878.2 · Uniforms</t>
  </si>
  <si>
    <t>870 · DISTRIBUTION EXPENSES:871 · DISTRIBUTION OPERATION:880 · Other Expenses</t>
  </si>
  <si>
    <t>870 · DISTRIBUTION EXPENSES:871 · DISTRIBUTION OPERATION:880 · Other Expenses:880.1 · DOT Physicals</t>
  </si>
  <si>
    <t>870 · DISTRIBUTION EXPENSES:871 · DISTRIBUTION OPERATION:880 · Other Expenses:880.10 · DIMP  Program</t>
  </si>
  <si>
    <t>870 · DISTRIBUTION EXPENSES:871 · DISTRIBUTION OPERATION:880 · Other Expenses:880.2 · Travel for Tech Training</t>
  </si>
  <si>
    <t>870 · DISTRIBUTION EXPENSES:871 · DISTRIBUTION OPERATION:880 · Other Expenses:880.3 · Drug Testing</t>
  </si>
  <si>
    <t>870 · DISTRIBUTION EXPENSES:871 · DISTRIBUTION OPERATION:880 · Other Expenses:880.4 · Licenses &amp; Permits</t>
  </si>
  <si>
    <t>870 · DISTRIBUTION EXPENSES:871 · DISTRIBUTION OPERATION:880 · Other Expenses:880.5 · Travel for Members</t>
  </si>
  <si>
    <t>870 · DISTRIBUTION EXPENSES:871 · DISTRIBUTION OPERATION:880 · Other Expenses:880.6 · Training</t>
  </si>
  <si>
    <t>870 · DISTRIBUTION EXPENSES:871 · DISTRIBUTION OPERATION:880 · Other Expenses:880.8 · Easements</t>
  </si>
  <si>
    <t>870 · DISTRIBUTION EXPENSES:884 · DISTRIBUTION MAINTENANCE:893 · Maint of Meters &amp; House Reg</t>
  </si>
  <si>
    <t>870 · DISTRIBUTION EXPENSES:884 · DISTRIBUTION MAINTENANCE:894 · Maint of Other Equipment</t>
  </si>
  <si>
    <t>900 · CUSTOMER ACCOUNTS EXPENSES:900.1 · CUSTOMER ACCT OPERATION:904 · Uncollectible Accounts</t>
  </si>
  <si>
    <t>900 · CUSTOMER ACCOUNTS EXPENSES:900.1 · CUSTOMER ACCT OPERATION:905 · Misc Customer Accounts Exp</t>
  </si>
  <si>
    <t>900 · CUSTOMER ACCOUNTS EXPENSES:900.1 · CUSTOMER ACCT OPERATION:905 · Misc Customer Accounts Exp:905.2 · Postage and Delivery</t>
  </si>
  <si>
    <t>900 · CUSTOMER ACCOUNTS EXPENSES:900.1 · CUSTOMER ACCT OPERATION:905 · Misc Customer Accounts Exp:905.3 · Printing and Reproduction</t>
  </si>
  <si>
    <t>906 · CUSTOMER SERVICE &amp; INFORMATION:906.1 · C S &amp; I OPERATION:909 · Inform &amp; Instruc Advert Exp</t>
  </si>
  <si>
    <t>906 · CUSTOMER SERVICE &amp; INFORMATION:906.1 · C S &amp; I OPERATION:909 · Inform &amp; Instruc Advert Exp:909.1 · Web Support</t>
  </si>
  <si>
    <t>906 · CUSTOMER SERVICE &amp; INFORMATION:906.1 · C S &amp; I OPERATION:909 · Inform &amp; Instruc Advert Exp:909.2 · Public Awareness Exp</t>
  </si>
  <si>
    <t>918 · ADMINISTRATIVE &amp; GENERAL EXP</t>
  </si>
  <si>
    <t>918 · ADMINISTRATIVE &amp; GENERAL EXP:919 · ADMIN &amp; GEN OPERATION</t>
  </si>
  <si>
    <t>918 · ADMINISTRATIVE &amp; GENERAL EXP:919 · ADMIN &amp; GEN OPERATION:920 · Admin &amp; General Salaries:920.2 · Payroll Administration Expenses</t>
  </si>
  <si>
    <t>918 · ADMINISTRATIVE &amp; GENERAL EXP:919 · ADMIN &amp; GEN OPERATION:921 · Office Supplies and Expenses</t>
  </si>
  <si>
    <t>918 · ADMINISTRATIVE &amp; GENERAL EXP:919 · ADMIN &amp; GEN OPERATION:921 · Office Supplies and Expenses:921.11 · Travel</t>
  </si>
  <si>
    <t>918 · ADMINISTRATIVE &amp; GENERAL EXP:919 · ADMIN &amp; GEN OPERATION:921 · Office Supplies and Expenses:921.12 · Credit Cd Charges</t>
  </si>
  <si>
    <t>918 · ADMINISTRATIVE &amp; GENERAL EXP:919 · ADMIN &amp; GEN OPERATION:921 · Office Supplies and Expenses:921.2 · Office Supplies &amp; Expense</t>
  </si>
  <si>
    <t>918 · ADMINISTRATIVE &amp; GENERAL EXP:919 · ADMIN &amp; GEN OPERATION:921 · Office Supplies and Expenses:921.3 · Bank Service Charges</t>
  </si>
  <si>
    <t>918 · ADMINISTRATIVE &amp; GENERAL EXP:919 · ADMIN &amp; GEN OPERATION:921 · Office Supplies and Expenses:921.4 · Computer Software</t>
  </si>
  <si>
    <t>918 · ADMINISTRATIVE &amp; GENERAL EXP:919 · ADMIN &amp; GEN OPERATION:921 · Office Supplies and Expenses:921.5 · Cleaning/Janitorial</t>
  </si>
  <si>
    <t>918 · ADMINISTRATIVE &amp; GENERAL EXP:919 · ADMIN &amp; GEN OPERATION:921 · Office Supplies and Expenses:921.7 · Dues and Subscriptions</t>
  </si>
  <si>
    <t>918 · ADMINISTRATIVE &amp; GENERAL EXP:919 · ADMIN &amp; GEN OPERATION:921 · Office Supplies and Expenses:921.8 · Telephone and Fax</t>
  </si>
  <si>
    <t>918 · ADMINISTRATIVE &amp; GENERAL EXP:919 · ADMIN &amp; GEN OPERATION:921 · Office Supplies and Expenses:921.9 · Utilities</t>
  </si>
  <si>
    <t>918 · ADMINISTRATIVE &amp; GENERAL EXP:919 · ADMIN &amp; GEN OPERATION:923 · Outside Services Employed</t>
  </si>
  <si>
    <t>918 · ADMINISTRATIVE &amp; GENERAL EXP:919 · ADMIN &amp; GEN OPERATION:923 · Outside Services Employed:923.2 · Outside Services - Accounting</t>
  </si>
  <si>
    <t>918 · ADMINISTRATIVE &amp; GENERAL EXP:919 · ADMIN &amp; GEN OPERATION:923 · Outside Services Employed:923.3 · Outside Services - Engineering</t>
  </si>
  <si>
    <t>918 · ADMINISTRATIVE &amp; GENERAL EXP:919 · ADMIN &amp; GEN OPERATION:923 · Outside Services Employed:923.4 · Outside Services - Legal</t>
  </si>
  <si>
    <t>918 · ADMINISTRATIVE &amp; GENERAL EXP:919 · ADMIN &amp; GEN OPERATION:923 · Outside Services Employed:923.7 · Outside Serv-Consulting</t>
  </si>
  <si>
    <t>918 · ADMINISTRATIVE &amp; GENERAL EXP:919 · ADMIN &amp; GEN OPERATION:924 · Insurance:924.1 · Auto Insurance</t>
  </si>
  <si>
    <t>918 · ADMINISTRATIVE &amp; GENERAL EXP:919 · ADMIN &amp; GEN OPERATION:924 · Insurance:924.3 · Life Insurance</t>
  </si>
  <si>
    <t>918 · ADMINISTRATIVE &amp; GENERAL EXP:919 · ADMIN &amp; GEN OPERATION:924 · Insurance:924.4 · Property Insurance</t>
  </si>
  <si>
    <t>918 · ADMINISTRATIVE &amp; GENERAL EXP:919 · ADMIN &amp; GEN OPERATION:924 · Insurance:924.5 · Worker's Compensation</t>
  </si>
  <si>
    <t>918 · ADMINISTRATIVE &amp; GENERAL EXP:919 · ADMIN &amp; GEN OPERATION:924 · Insurance:924.9 · EPL INSURANCE</t>
  </si>
  <si>
    <t>918 · ADMINISTRATIVE &amp; GENERAL EXP:919 · ADMIN &amp; GEN OPERATION:926 · Employee Pensions &amp; Benefits</t>
  </si>
  <si>
    <t>918 · ADMINISTRATIVE &amp; GENERAL EXP:919 · ADMIN &amp; GEN OPERATION:930.2 · Miscellaneous General Expenses</t>
  </si>
  <si>
    <t>918 · ADMINISTRATIVE &amp; GENERAL EXP:919 · ADMIN &amp; GEN OPERATION:930.2 · Miscellaneous General Expenses:930.21 · Reconciliation Discrepancies</t>
  </si>
  <si>
    <t>918 · ADMINISTRATIVE &amp; GENERAL EXP:919 · ADMIN &amp; GEN OPERATION:931 · Rents</t>
  </si>
  <si>
    <t>932 · MAINTENANCE OF GENERAL PLANT:932.1 · Repairs:Building Repairs</t>
  </si>
  <si>
    <t>932 · MAINTENANCE OF GENERAL PLANT:932.1 · Repairs:Equipment Repairs</t>
  </si>
  <si>
    <t>932 · MAINTENANCE OF GENERAL PLANT:932.1 · Repairs:Equipment Repairs:Transportation Equipment</t>
  </si>
  <si>
    <t>932 · MAINTENANCE OF GENERAL PLANT:932.2 · Depreciation Expense:Depreciation- CC</t>
  </si>
  <si>
    <t>932 · MAINTENANCE OF GENERAL PLANT:932.2 · Depreciation Expense:Depreciation Exp-Shop/Garage Eq</t>
  </si>
  <si>
    <t>932 · MAINTENANCE OF GENERAL PLANT:932.2 · Depreciation Expense:Depreciation Exp - BTU</t>
  </si>
  <si>
    <t>932 · MAINTENANCE OF GENERAL PLANT:932.2 · Depreciation Expense:Depreciation Exp - Gen Plant</t>
  </si>
  <si>
    <t>932 · MAINTENANCE OF GENERAL PLANT:932.2 · Depreciation Expense:Depreciation Expense - Alert FT</t>
  </si>
  <si>
    <t>932 · MAINTENANCE OF GENERAL PLANT:932.2 · Depreciation Expense:Depreciation Expense - BG</t>
  </si>
  <si>
    <t>932 · MAINTENANCE OF GENERAL PLANT:932.2 · Depreciation Expense:Depreciation Expense - EKU</t>
  </si>
  <si>
    <t>932 · MAINTENANCE OF GENERAL PLANT:932.2 · Depreciation Expense:Depreciation Expense - MLG</t>
  </si>
  <si>
    <t>932 · MAINTENANCE OF GENERAL PLANT:932.2 · Depreciation Expense:Depreciation Expense - PG</t>
  </si>
  <si>
    <t>932 · MAINTENANCE OF GENERAL PLANT:932.2 · Depreciation Expense:Depreciation Expense - Vehicles</t>
  </si>
  <si>
    <t>932 · MAINTENANCE OF GENERAL PLANT:932.2 · Depreciation Expense:932.2K · Deprec- PGUP</t>
  </si>
  <si>
    <t>932 · MAINTENANCE OF GENERAL PLANT:932.2 · Depreciation Expense:932.2L · Deprec-Blaine</t>
  </si>
  <si>
    <t>932 · MAINTENANCE OF GENERAL PLANT:932.2 · Depreciation Expense:932.2M · DEPR DGUP</t>
  </si>
  <si>
    <t>932 · MAINTENANCE OF GENERAL PLANT:932.3 · Tools &amp; Equipment</t>
  </si>
  <si>
    <t>932 · MAINTENANCE OF GENERAL PLANT:932.4 · Transportaion Equipment Fuel</t>
  </si>
  <si>
    <t>932 · MAINTENANCE OF GENERAL PLANT:935 · Amortization Expense</t>
  </si>
  <si>
    <t>933 · Transportation Exp</t>
  </si>
  <si>
    <t>981 · Interest Expense-Meter Deposit</t>
  </si>
  <si>
    <t>990 · PAYROLL</t>
  </si>
  <si>
    <t>990 · PAYROLL:991 · Employee Wages</t>
  </si>
  <si>
    <t>990 · PAYROLL:992 · Employer Social Security</t>
  </si>
  <si>
    <t>990 · PAYROLL:993 · Employer Medicare</t>
  </si>
  <si>
    <t>990 · PAYROLL:994 · Employer FUTA</t>
  </si>
  <si>
    <t>990 · PAYROLL:995 · Employer KY State Unemployment</t>
  </si>
  <si>
    <t>990 · PAYROLL:996 · Garnishment</t>
  </si>
  <si>
    <t>TOTAL</t>
  </si>
  <si>
    <t xml:space="preserve">131 · Cash - Bank Accounts:131.1 · CityWide Bank Oper </t>
  </si>
  <si>
    <t xml:space="preserve">131 · Cash - Bank Accounts:131.2 · Comm Trust Bank Oper </t>
  </si>
  <si>
    <t xml:space="preserve">131 · Cash - Bank Accounts:131.3 · Comm Trust Payroll </t>
  </si>
  <si>
    <t xml:space="preserve">131 · Cash - Bank Accounts:131.4 · Comm Trust Escrow  </t>
  </si>
  <si>
    <t xml:space="preserve">131 · Cash - Bank Accounts:131.5 · Comm Trust Mon Makt </t>
  </si>
  <si>
    <t xml:space="preserve">131 · Cash - Bank Accounts:131.6 · Comm Trust ACH </t>
  </si>
  <si>
    <t xml:space="preserve">131 · Cash - Bank Accounts:131.7 · CTB Savings </t>
  </si>
  <si>
    <t>141 · Notes Receivable:141.8 · N/R-Emloyee</t>
  </si>
  <si>
    <t xml:space="preserve">Operating Account </t>
  </si>
  <si>
    <t>2:26 PM</t>
  </si>
  <si>
    <t>As of December 31, 2024</t>
  </si>
  <si>
    <t>Dec 31, 24</t>
  </si>
  <si>
    <t>Operating Account 4081905319</t>
  </si>
  <si>
    <t>131 · Cash - Bank Accounts:131.1 · CityWide Bank Oper # 000980029</t>
  </si>
  <si>
    <t>131 · Cash - Bank Accounts:131.11 · Comm Trust Bank Oper 4004934206</t>
  </si>
  <si>
    <t>131 · Cash - Bank Accounts:131.2 · Comm Trust Bank Oper 4002506337</t>
  </si>
  <si>
    <t>131 · Cash - Bank Accounts:131.3 · Comm Trust Payroll #4002507509</t>
  </si>
  <si>
    <t>131 · Cash - Bank Accounts:131.4 · Comm Trust Escrow  #4002506345</t>
  </si>
  <si>
    <t>131 · Cash - Bank Accounts:131.5 · Comm Trust Mon Makt #4002540542</t>
  </si>
  <si>
    <t>131 · Cash - Bank Accounts:131.6 · Comm Trust ACH #4003210277</t>
  </si>
  <si>
    <t>131 · Cash - Bank Accounts:131.7 · CTB Savings #5001856760</t>
  </si>
  <si>
    <t>141 · Notes Receivable:141.8 · N/R-Michelle Robinson</t>
  </si>
  <si>
    <t>101 · Utility Plant:386 · WEB SITE DEVELOPMENT PROJECT</t>
  </si>
  <si>
    <t>233 · Notes Payable - Assoc Co's:233.5 · N/P - AUXIER</t>
  </si>
  <si>
    <t>233 · Notes Payable - Assoc Co's:233.55 · N/P-AUXIER</t>
  </si>
  <si>
    <t>480 · Residential Sales</t>
  </si>
  <si>
    <t>481 · Commercial &amp; Industrial Sales</t>
  </si>
  <si>
    <t>482 · Commercial Tax Exempt</t>
  </si>
  <si>
    <t>483 · Farm Tap Customers</t>
  </si>
  <si>
    <t>800 · Gas Supply Expenses:804 · Natural Gas  Purchases &amp; Transp:804.15 · Transportation Expense-DLR</t>
  </si>
  <si>
    <t>408 · Taxes Other Than Income Taxes:408.6 · Business License Tax-Jackson</t>
  </si>
  <si>
    <t>408 · Taxes Other Than Income Taxes:408.9 · Excise Tax</t>
  </si>
  <si>
    <t>427 · Interest on Long-Term Debt:427.32 · Int Exp-2023 Tacoma</t>
  </si>
  <si>
    <t>808 · Gas Purch-Nytis (Dema)</t>
  </si>
  <si>
    <t>870 · DISTRIBUTION EXPENSES:871 · DISTRIBUTION OPERATION:880 · Other Expenses:880.11 · PSC 811 Fines</t>
  </si>
  <si>
    <t>918 · ADMINISTRATIVE &amp; GENERAL EXP:919 · ADMIN &amp; GEN OPERATION:924 · Insurance:924.10 · INSURANCE- FEES AND TAXES</t>
  </si>
  <si>
    <t>918 · ADMINISTRATIVE &amp; GENERAL EXP:919 · ADMIN &amp; GEN OPERATION:924 · Insurance:924.2 · General Liability Insurance</t>
  </si>
  <si>
    <t>932 · MAINTENANCE OF GENERAL PLANT:932.0 · Maint of General Plant - Garage</t>
  </si>
  <si>
    <t>932 · MAINTENANCE OF GENERAL PLANT:932.1 · Repairs</t>
  </si>
  <si>
    <t>934 · SHIPPING COSTS</t>
  </si>
  <si>
    <t>98804 · Taxes Other than Income</t>
  </si>
  <si>
    <t>98803 · Public Serv Comm Assess</t>
  </si>
  <si>
    <t>98802 · Public Svc. Company Assess</t>
  </si>
  <si>
    <t>98705 · Interest</t>
  </si>
  <si>
    <t>98704 · Penalties</t>
  </si>
  <si>
    <t>98703 · Federal Income Taxes</t>
  </si>
  <si>
    <t>98702 · State Income Taxes</t>
  </si>
  <si>
    <t>98701 · Other State Income Taxes</t>
  </si>
  <si>
    <t>983 · Depreciation Expense</t>
  </si>
  <si>
    <t>98112 · Interest on Long-Term Debt</t>
  </si>
  <si>
    <t>98107 · Interest Expense-Other</t>
  </si>
  <si>
    <t>98106 · Int Exp - Meter Deposit</t>
  </si>
  <si>
    <t>93303 · Transportation Expenses</t>
  </si>
  <si>
    <t>93301 · Gasoline</t>
  </si>
  <si>
    <t>932 · Maintenance of General Plant</t>
  </si>
  <si>
    <t>931 · Rent</t>
  </si>
  <si>
    <t>93003 · Licenses &amp; Permits</t>
  </si>
  <si>
    <t>930 · Miscellaneous Gen Expense</t>
  </si>
  <si>
    <t>926 · Employee Benefits</t>
  </si>
  <si>
    <t>92408 · EPL</t>
  </si>
  <si>
    <t>92407 · FEES &amp; TAXES - INSURANCE</t>
  </si>
  <si>
    <t>92404 · Property Insurance</t>
  </si>
  <si>
    <t>92403 · Worker's Compensation</t>
  </si>
  <si>
    <t>92402 · General Liability Insurance</t>
  </si>
  <si>
    <t>92401 · Auto Insurance</t>
  </si>
  <si>
    <t>92304 · Outside Serv-Engineering</t>
  </si>
  <si>
    <t>92303 · Outside Services-Consulting</t>
  </si>
  <si>
    <t>92302 · Outside Serv-Legal</t>
  </si>
  <si>
    <t>92301 · Accounting</t>
  </si>
  <si>
    <t>92110 · Printing and Reproduction</t>
  </si>
  <si>
    <t>92109 · Credit Cd Chgs</t>
  </si>
  <si>
    <t>92108 · Drug Testing</t>
  </si>
  <si>
    <t>92107 · Travel</t>
  </si>
  <si>
    <t>92105 · Office Supplies &amp; Expense</t>
  </si>
  <si>
    <t>92103 · Postage</t>
  </si>
  <si>
    <t>92102 · Cleaning/Janitorial</t>
  </si>
  <si>
    <t>92101 · Telephone</t>
  </si>
  <si>
    <t>921.11 · PENALTIES</t>
  </si>
  <si>
    <t>90903 · DIMP Program</t>
  </si>
  <si>
    <t>90902 · Public Awareness Expense</t>
  </si>
  <si>
    <t>90901 · Web support</t>
  </si>
  <si>
    <t>904 · Uncollectible Accounts</t>
  </si>
  <si>
    <t>878.2 · Uniforms</t>
  </si>
  <si>
    <t>874 · Mains and Service Expense</t>
  </si>
  <si>
    <t>769 · Maintenance of other Equip</t>
  </si>
  <si>
    <t>768 · Maintenance of Meters</t>
  </si>
  <si>
    <t>766 · Rents</t>
  </si>
  <si>
    <t>763 · Contract Labor</t>
  </si>
  <si>
    <t>751 · Intco Mgmt Fee - KFG</t>
  </si>
  <si>
    <t>73009 · Gas Purchases-Southern Energy</t>
  </si>
  <si>
    <t>73008 · Gas Purchases-Cumberland Valley</t>
  </si>
  <si>
    <t>73006 · Gas Purch-Diversied Energy(Dema</t>
  </si>
  <si>
    <t>73002 · Gas Purchases- AEI-KAARS</t>
  </si>
  <si>
    <t>495 · Pipeline Replacement Charge</t>
  </si>
  <si>
    <t>494 · AMR Charge</t>
  </si>
  <si>
    <t>493 · Customer Charge- Lg</t>
  </si>
  <si>
    <t>488 · Service Charge</t>
  </si>
  <si>
    <t>487 · Penalties</t>
  </si>
  <si>
    <t>486 · Reconnection Fee</t>
  </si>
  <si>
    <t>484 · Nsf Charge</t>
  </si>
  <si>
    <t>483 · Transfer Service Chg</t>
  </si>
  <si>
    <t>481 · Move Meter Fee</t>
  </si>
  <si>
    <t>48007 · Tracker Adj to Sales-PSC GCA CR</t>
  </si>
  <si>
    <t>480006 · Industrial - Base</t>
  </si>
  <si>
    <t>4800006 · Industrial - GCR</t>
  </si>
  <si>
    <t>480003 · Commercial-Nontaxable- Base</t>
  </si>
  <si>
    <t>4800003 · Commercial-Nontaxable - GCR</t>
  </si>
  <si>
    <t>480002 · Commercial - Base</t>
  </si>
  <si>
    <t>4800002 · Commercial- GCR</t>
  </si>
  <si>
    <t>480001 · Residential - Base</t>
  </si>
  <si>
    <t>4800001 · Residential - GCR</t>
  </si>
  <si>
    <t>48001 · Residential</t>
  </si>
  <si>
    <t>319 · Dividends Paid</t>
  </si>
  <si>
    <t>31801 · DEMA - Retained Earnings</t>
  </si>
  <si>
    <t>318.0 · Opening Bal Equity</t>
  </si>
  <si>
    <t>318 · Retained Earnings</t>
  </si>
  <si>
    <t>31701 · DEMA - Addtnl Paid in Capital</t>
  </si>
  <si>
    <t>317 · Other Paid-In Capital</t>
  </si>
  <si>
    <t>30101 · DEMA - Common Stock</t>
  </si>
  <si>
    <t>301 · Common Stock</t>
  </si>
  <si>
    <t>23904 · Income Tax Payable-State</t>
  </si>
  <si>
    <t>23903 · Income Tax Payable-Federal</t>
  </si>
  <si>
    <t>23902 · Income Tax Payable - State</t>
  </si>
  <si>
    <t>239 · Accrued Employee Benefits</t>
  </si>
  <si>
    <t>23808 · Accrued Property Tax</t>
  </si>
  <si>
    <t>23807 · Medicare</t>
  </si>
  <si>
    <t>23806 · School Tax</t>
  </si>
  <si>
    <t>23805 · Accrued Sales Tax</t>
  </si>
  <si>
    <t>23804 · SUI/FUI</t>
  </si>
  <si>
    <t>23803 · State Tax W/H</t>
  </si>
  <si>
    <t>23802 · FWT</t>
  </si>
  <si>
    <t>23801 · Fica W/H</t>
  </si>
  <si>
    <t>238 · Accrued Taxes</t>
  </si>
  <si>
    <t>23701 · Accrued Interest Deposits</t>
  </si>
  <si>
    <t>235 · Customer Deposits</t>
  </si>
  <si>
    <t>23115 · N/P - Community Trust Bank</t>
  </si>
  <si>
    <t>23101 · N/P-Cow Creek</t>
  </si>
  <si>
    <t>23202 · Accounts Payable Current</t>
  </si>
  <si>
    <t>16801 · DEMA - Accum Depr</t>
  </si>
  <si>
    <t>168 · Accum Depreciation</t>
  </si>
  <si>
    <t>16110 · CIAC</t>
  </si>
  <si>
    <t>16102 · DEMA- Mains/Meters</t>
  </si>
  <si>
    <t>16101 · Itrons</t>
  </si>
  <si>
    <t>161 · Plant &amp;  Equipment</t>
  </si>
  <si>
    <t>15500 · Prepaid Taxes</t>
  </si>
  <si>
    <t>151 · N/R-BTU Gas</t>
  </si>
  <si>
    <t>150 · N/R-KFG(Belf &amp; Peoples)</t>
  </si>
  <si>
    <t>149 · N/R-KFG(Payroll Account)</t>
  </si>
  <si>
    <t>148 · N/R- Cow Creek Gas</t>
  </si>
  <si>
    <t>147 · N/R-Dema Gas</t>
  </si>
  <si>
    <t>146 · N/R- DLR</t>
  </si>
  <si>
    <t>145 · N/R from Associated companies</t>
  </si>
  <si>
    <t>144 · Sales Tax Receivable</t>
  </si>
  <si>
    <t>14302 · School Tax Receivable</t>
  </si>
  <si>
    <t>14301 · DEMA- N/R KFG</t>
  </si>
  <si>
    <t>143 · Other Receivable</t>
  </si>
  <si>
    <t>142 · Accounts Receivable</t>
  </si>
  <si>
    <t>13106 · Cash In Bank-Citizens KFG</t>
  </si>
  <si>
    <t>13105 · Cash on Hand</t>
  </si>
  <si>
    <t>13102 · Cash in Bank-Comm Trust</t>
  </si>
  <si>
    <t>13101 · Cash in Bank-Checking</t>
  </si>
  <si>
    <t>93004 · Dues and Subscriptions</t>
  </si>
  <si>
    <t>92104 · Bank Charges</t>
  </si>
  <si>
    <t>73010 · Gas Purchases-HTC GAS COMPANY</t>
  </si>
  <si>
    <t>492 · Gain on Sale of Asset</t>
  </si>
  <si>
    <t>48002 · Commercial</t>
  </si>
  <si>
    <t>Auxier Road Gas Co.</t>
  </si>
  <si>
    <t>NO. OF TAP INSTALLATIONS</t>
  </si>
  <si>
    <t>AUXIER ROAD GAS NEW CONSTRUCTIONS</t>
  </si>
  <si>
    <t>BTU-CIAC</t>
  </si>
  <si>
    <t>EKU - CIAC</t>
  </si>
  <si>
    <t>CHART OF ACCOUNT</t>
  </si>
  <si>
    <t>KY FRONTIER NEW CONSTRUCTIONS</t>
  </si>
  <si>
    <t>AUX-CIAC</t>
  </si>
  <si>
    <t>COST OF</t>
  </si>
  <si>
    <t>INSTALLATION</t>
  </si>
  <si>
    <t>NO. OF TAP</t>
  </si>
  <si>
    <t>INSTALLATIONS</t>
  </si>
  <si>
    <t>DR1 REQUEST #14</t>
  </si>
  <si>
    <t>DR1 REQUEST #6</t>
  </si>
  <si>
    <t>DR1 REQUEST #3</t>
  </si>
  <si>
    <t>Other Charges</t>
  </si>
  <si>
    <t>Charge</t>
  </si>
  <si>
    <t>Amount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</si>
  <si>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</si>
  <si>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</si>
  <si>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</si>
  <si>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</si>
  <si>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</si>
  <si>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</si>
  <si>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</si>
  <si>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</si>
  <si>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</si>
  <si>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</si>
  <si>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</si>
  <si>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</si>
  <si>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</si>
  <si>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Meter Test</t>
  </si>
  <si>
    <t>Relocate Meter</t>
  </si>
  <si>
    <t>Test Year 2024</t>
  </si>
  <si>
    <t>Reconnection</t>
  </si>
  <si>
    <t xml:space="preserve">Transfer Service </t>
  </si>
  <si>
    <t>Returned Check - NSF</t>
  </si>
  <si>
    <t>Late Payment Penalty</t>
  </si>
  <si>
    <t>Service (Trip) Charge</t>
  </si>
  <si>
    <t>380.01 is Services</t>
  </si>
  <si>
    <t>BUP (Belfry) -CIAC</t>
  </si>
  <si>
    <t>PGUP-CIAC (Public)</t>
  </si>
  <si>
    <t>CC-CIAC (CowCrk-Sigma)</t>
  </si>
  <si>
    <t>MLG-CIAC (Mike Little)</t>
  </si>
  <si>
    <t>Late Payment Penalties</t>
  </si>
  <si>
    <t>CY 2024</t>
  </si>
  <si>
    <t>Occurrences</t>
  </si>
  <si>
    <t>Adjustments</t>
  </si>
  <si>
    <t>CY 2025</t>
  </si>
  <si>
    <t>CIAC - Contributions in Aid of Construction</t>
  </si>
  <si>
    <t>Tariff</t>
  </si>
  <si>
    <t>Turn On -New Customer</t>
  </si>
  <si>
    <t>380.02 etc are subs for SLs in former entities</t>
  </si>
  <si>
    <t>from Trial Balance</t>
  </si>
  <si>
    <t>488 · Misc Service Revenues:488.8 · Connection Fee</t>
  </si>
  <si>
    <t>488 · Misc Service Revenues:488.11 · Reconnection Fee</t>
  </si>
  <si>
    <t>488 · Misc Service Revenues:488.6 · Relocate Meter Chg</t>
  </si>
  <si>
    <t>488 · Misc Service Revenues:488.12 · Transfer Fee</t>
  </si>
  <si>
    <t>488 · Misc Service Revenues:488.7 · NSF</t>
  </si>
  <si>
    <t>488 · Misc Service Revenues:488.4 · Service Charges</t>
  </si>
  <si>
    <t>Customer Classes</t>
  </si>
  <si>
    <t xml:space="preserve">Average </t>
  </si>
  <si>
    <t>Annual</t>
  </si>
  <si>
    <t xml:space="preserve">% of </t>
  </si>
  <si>
    <t>Peak</t>
  </si>
  <si>
    <t>No of Meters</t>
  </si>
  <si>
    <t>Use MCF</t>
  </si>
  <si>
    <t>Total</t>
  </si>
  <si>
    <t>Month</t>
  </si>
  <si>
    <t>Residential &amp; Commercial</t>
  </si>
  <si>
    <t>Combined R+C+FT</t>
  </si>
  <si>
    <t>LgComl</t>
  </si>
  <si>
    <t>Farm Taps</t>
  </si>
  <si>
    <t>Demand</t>
  </si>
  <si>
    <t>Large Commercial</t>
  </si>
  <si>
    <t xml:space="preserve">   usage &gt; 10k mcf/yr</t>
  </si>
  <si>
    <t>MCF</t>
  </si>
  <si>
    <t>Cost Allocation</t>
  </si>
  <si>
    <t>Allocation</t>
  </si>
  <si>
    <t>Rates</t>
  </si>
  <si>
    <t>Revenue Requirement</t>
  </si>
  <si>
    <t>OpsRatio - total Rev from Rates</t>
  </si>
  <si>
    <t>&lt;&lt; RevReqmt ARF form 1 total revenue required less gas cost</t>
  </si>
  <si>
    <t xml:space="preserve">  minus Gas Cost</t>
  </si>
  <si>
    <t>OpsRatio - total rev from rates</t>
  </si>
  <si>
    <t>minus gas cost</t>
  </si>
  <si>
    <t>Monthly Meter Charges by Customer</t>
  </si>
  <si>
    <t>% totl</t>
  </si>
  <si>
    <t>revenue requirement</t>
  </si>
  <si>
    <t>of total by Monthly charge per meter</t>
  </si>
  <si>
    <t xml:space="preserve"> per Month</t>
  </si>
  <si>
    <t>xxx</t>
  </si>
  <si>
    <t>input value</t>
  </si>
  <si>
    <t>calc'd value</t>
  </si>
  <si>
    <t>Cost allocation by Demand</t>
  </si>
  <si>
    <t>of total by Demand</t>
  </si>
  <si>
    <t>per MCF</t>
  </si>
  <si>
    <t>Cost allocated by Commodity</t>
  </si>
  <si>
    <t>of total by Commodity usage</t>
  </si>
  <si>
    <t>checksums</t>
  </si>
  <si>
    <t>Cost Allocation &amp; Total Rate</t>
  </si>
  <si>
    <t>Mtr / Vol</t>
  </si>
  <si>
    <t>%</t>
  </si>
  <si>
    <t xml:space="preserve">new differential Lg Coml </t>
  </si>
  <si>
    <t>old differential</t>
  </si>
  <si>
    <t>Day</t>
  </si>
  <si>
    <t>Peak Month</t>
  </si>
  <si>
    <t>Peak Day</t>
  </si>
  <si>
    <t>split remaining Rev Reqmt by peak Demand</t>
  </si>
  <si>
    <t>split remaining Rev Reqmt by annual Commodity usage</t>
  </si>
  <si>
    <t>as-filed</t>
  </si>
  <si>
    <t>Sensitivity to Demand</t>
  </si>
  <si>
    <t>R+C</t>
  </si>
  <si>
    <t>MCF rates</t>
  </si>
  <si>
    <t>&lt;&lt;&lt; %</t>
  </si>
  <si>
    <t xml:space="preserve">   d$</t>
  </si>
  <si>
    <t>Peak Day Demand</t>
  </si>
  <si>
    <t>488 · Misc Service Revenues:488.13 · Service Charges</t>
  </si>
  <si>
    <t>Special Re-read Meter</t>
  </si>
  <si>
    <t>^ incl</t>
  </si>
  <si>
    <t>New Construction</t>
  </si>
  <si>
    <t>DR1 REQUEST #9</t>
  </si>
  <si>
    <t>Payroll</t>
  </si>
  <si>
    <t>Position</t>
  </si>
  <si>
    <t>Date Hired</t>
  </si>
  <si>
    <t>Total Wages</t>
  </si>
  <si>
    <t>OT Wages</t>
  </si>
  <si>
    <t>FICA Cost</t>
  </si>
  <si>
    <t>Calendar 2024</t>
  </si>
  <si>
    <t>Hrs Worked</t>
  </si>
  <si>
    <t>Pay Rate</t>
  </si>
  <si>
    <t>Calendar 2025  YTD</t>
  </si>
  <si>
    <t>N/A</t>
  </si>
  <si>
    <t>DR1 REQUEST #10</t>
  </si>
  <si>
    <t>Medical</t>
  </si>
  <si>
    <t>Life</t>
  </si>
  <si>
    <t>SEP</t>
  </si>
  <si>
    <t xml:space="preserve">EMPLOYEE </t>
  </si>
  <si>
    <t>EMPLOYEE</t>
  </si>
  <si>
    <t>2024 Totals:</t>
  </si>
  <si>
    <t>2025 Totals:</t>
  </si>
  <si>
    <t>Dent/Visn</t>
  </si>
  <si>
    <t>Short/Long</t>
  </si>
  <si>
    <t>Term Disab</t>
  </si>
  <si>
    <t>Employer</t>
  </si>
  <si>
    <t>Contribution</t>
  </si>
  <si>
    <t>Employee</t>
  </si>
  <si>
    <t>BLC</t>
  </si>
  <si>
    <t>accrued for pmt Mar26</t>
  </si>
  <si>
    <t>DR1 REQUEST #2</t>
  </si>
  <si>
    <t>Cost of Service calculation sheet</t>
  </si>
  <si>
    <t>Residential &amp; Comml (incl FT)</t>
  </si>
  <si>
    <t>Termination</t>
  </si>
  <si>
    <t>just started, first payroll pending</t>
  </si>
  <si>
    <t>Cntrb</t>
  </si>
  <si>
    <t>Coverage Type</t>
  </si>
  <si>
    <t>EMPL/SPOUSE</t>
  </si>
  <si>
    <t>EMPL to Medicare</t>
  </si>
  <si>
    <t>just started</t>
  </si>
  <si>
    <t>3 mos wait period</t>
  </si>
  <si>
    <t>Benefits</t>
  </si>
  <si>
    <t>salaried, equivalent /Hr</t>
  </si>
  <si>
    <t>Calendar 2026</t>
  </si>
  <si>
    <t>eff Nov25</t>
  </si>
  <si>
    <t>Current Rate</t>
  </si>
  <si>
    <t>New Rate</t>
  </si>
  <si>
    <t>current ave</t>
  </si>
  <si>
    <t>new ave</t>
  </si>
  <si>
    <t>per Hour</t>
  </si>
  <si>
    <t>2026 Averages:</t>
  </si>
  <si>
    <t>DR1 REQUEST #15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</si>
</sst>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0.00;\-#,##0.00"/>
    <numFmt numFmtId="166" formatCode="_(&quot;$&quot;* #,##0_);_(&quot;$&quot;* \(#,##0\);_(&quot;$&quot;* &quot;-&quot;??_);_(@_)"/>
    <numFmt numFmtId="167" formatCode="0.0%"/>
    <numFmt numFmtId="168" formatCode="_(* #,##0_);_(* \(#,##0\);_(* &quot;-&quot;??_);_(@_)"/>
    <numFmt numFmtId="169" formatCode="&quot;$&quot;#,##0"/>
    <numFmt numFmtId="170" formatCode="&quot;$&quot;#,##0.00"/>
    <numFmt numFmtId="171" formatCode="&quot;$&quot;#,##0.000"/>
    <numFmt numFmtId="172" formatCode="&quot;$&quot;#,##0.0000"/>
    <numFmt numFmtId="173" formatCode="_(* #,##0.0_);_(* \(#,##0.0\);_(* &quot;-&quot;??_);_(@_)"/>
  </numFmts>
  <fonts count="2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rgb="FF000080"/>
      <name val="Arial"/>
      <family val="2"/>
    </font>
    <font>
      <b/>
      <sz val="12"/>
      <color rgb="FF000080"/>
      <name val="Arial"/>
      <family val="2"/>
    </font>
    <font>
      <b/>
      <sz val="14"/>
      <color rgb="FF000080"/>
      <name val="Arial"/>
      <family val="2"/>
    </font>
    <font>
      <b/>
      <sz val="10"/>
      <color rgb="FF00008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7">
    <xf numFmtId="0" fontId="0" fillId="0" borderId="0"/>
    <xf numFmtId="0" fontId="7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74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0" fillId="0" borderId="0" xfId="0" applyNumberFormat="1" applyAlignment="1">
      <alignment horizontal="centerContinuous"/>
    </xf>
    <xf numFmtId="165" fontId="6" fillId="0" borderId="0" xfId="0" applyNumberFormat="1" applyFont="1"/>
    <xf numFmtId="49" fontId="6" fillId="0" borderId="0" xfId="0" applyNumberFormat="1" applyFont="1"/>
    <xf numFmtId="165" fontId="1" fillId="0" borderId="3" xfId="0" applyNumberFormat="1" applyFont="1" applyBorder="1"/>
    <xf numFmtId="0" fontId="1" fillId="0" borderId="0" xfId="0" applyFont="1"/>
    <xf numFmtId="4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10" fillId="0" borderId="0" xfId="0" applyFont="1"/>
    <xf numFmtId="166" fontId="0" fillId="0" borderId="0" xfId="2" applyNumberFormat="1" applyFont="1"/>
    <xf numFmtId="166" fontId="10" fillId="0" borderId="0" xfId="2" applyNumberFormat="1" applyFont="1"/>
    <xf numFmtId="0" fontId="10" fillId="2" borderId="0" xfId="0" applyFont="1" applyFill="1" applyAlignment="1">
      <alignment horizontal="center"/>
    </xf>
    <xf numFmtId="166" fontId="10" fillId="0" borderId="0" xfId="0" applyNumberFormat="1" applyFont="1"/>
    <xf numFmtId="0" fontId="10" fillId="0" borderId="0" xfId="0" applyFont="1" applyAlignment="1">
      <alignment horizontal="left"/>
    </xf>
    <xf numFmtId="0" fontId="11" fillId="0" borderId="0" xfId="0" applyFont="1"/>
    <xf numFmtId="2" fontId="0" fillId="0" borderId="0" xfId="0" applyNumberFormat="1"/>
    <xf numFmtId="166" fontId="0" fillId="0" borderId="4" xfId="2" applyNumberFormat="1" applyFont="1" applyBorder="1"/>
    <xf numFmtId="9" fontId="11" fillId="0" borderId="4" xfId="3" applyFont="1" applyBorder="1"/>
    <xf numFmtId="0" fontId="0" fillId="0" borderId="4" xfId="0" applyBorder="1"/>
    <xf numFmtId="44" fontId="0" fillId="0" borderId="0" xfId="2" applyFont="1"/>
    <xf numFmtId="44" fontId="10" fillId="2" borderId="0" xfId="2" applyFont="1" applyFill="1" applyAlignment="1">
      <alignment horizontal="center"/>
    </xf>
    <xf numFmtId="16" fontId="0" fillId="0" borderId="0" xfId="0" applyNumberFormat="1"/>
    <xf numFmtId="0" fontId="0" fillId="0" borderId="5" xfId="0" applyBorder="1"/>
    <xf numFmtId="44" fontId="0" fillId="0" borderId="5" xfId="2" applyFont="1" applyBorder="1"/>
    <xf numFmtId="16" fontId="10" fillId="0" borderId="0" xfId="0" applyNumberFormat="1" applyFont="1"/>
    <xf numFmtId="44" fontId="10" fillId="0" borderId="0" xfId="2" applyFont="1"/>
    <xf numFmtId="44" fontId="0" fillId="0" borderId="0" xfId="2" applyFont="1" applyAlignment="1">
      <alignment horizontal="center"/>
    </xf>
    <xf numFmtId="44" fontId="10" fillId="0" borderId="0" xfId="2" applyFont="1" applyAlignment="1">
      <alignment horizontal="center"/>
    </xf>
    <xf numFmtId="0" fontId="12" fillId="4" borderId="0" xfId="0" applyFont="1" applyFill="1"/>
    <xf numFmtId="0" fontId="0" fillId="4" borderId="0" xfId="0" applyFill="1"/>
    <xf numFmtId="0" fontId="1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4" fillId="0" borderId="0" xfId="0" applyFont="1"/>
    <xf numFmtId="3" fontId="12" fillId="0" borderId="0" xfId="0" applyNumberFormat="1" applyFont="1"/>
    <xf numFmtId="167" fontId="16" fillId="0" borderId="0" xfId="4" applyNumberFormat="1" applyFont="1" applyFill="1"/>
    <xf numFmtId="3" fontId="17" fillId="5" borderId="0" xfId="0" applyNumberFormat="1" applyFont="1" applyFill="1"/>
    <xf numFmtId="167" fontId="16" fillId="5" borderId="0" xfId="4" applyNumberFormat="1" applyFont="1" applyFill="1"/>
    <xf numFmtId="0" fontId="11" fillId="0" borderId="0" xfId="0" applyFont="1" applyAlignment="1">
      <alignment horizontal="center"/>
    </xf>
    <xf numFmtId="168" fontId="11" fillId="0" borderId="0" xfId="5" applyNumberFormat="1" applyFont="1" applyFill="1"/>
    <xf numFmtId="3" fontId="11" fillId="0" borderId="0" xfId="0" applyNumberFormat="1" applyFont="1"/>
    <xf numFmtId="44" fontId="11" fillId="0" borderId="0" xfId="2" applyFont="1"/>
    <xf numFmtId="3" fontId="0" fillId="0" borderId="0" xfId="0" applyNumberFormat="1" applyAlignment="1">
      <alignment horizontal="center"/>
    </xf>
    <xf numFmtId="167" fontId="19" fillId="0" borderId="0" xfId="0" applyNumberFormat="1" applyFont="1"/>
    <xf numFmtId="167" fontId="19" fillId="5" borderId="0" xfId="0" applyNumberFormat="1" applyFont="1" applyFill="1"/>
    <xf numFmtId="167" fontId="11" fillId="0" borderId="0" xfId="3" applyNumberFormat="1" applyFont="1" applyAlignment="1">
      <alignment horizontal="center"/>
    </xf>
    <xf numFmtId="44" fontId="14" fillId="0" borderId="0" xfId="2" applyFont="1"/>
    <xf numFmtId="167" fontId="16" fillId="5" borderId="0" xfId="0" applyNumberFormat="1" applyFont="1" applyFill="1"/>
    <xf numFmtId="0" fontId="17" fillId="0" borderId="0" xfId="0" applyFont="1" applyAlignment="1">
      <alignment horizontal="left"/>
    </xf>
    <xf numFmtId="3" fontId="15" fillId="0" borderId="0" xfId="0" applyNumberFormat="1" applyFont="1"/>
    <xf numFmtId="3" fontId="15" fillId="5" borderId="0" xfId="0" applyNumberFormat="1" applyFont="1" applyFill="1"/>
    <xf numFmtId="3" fontId="0" fillId="0" borderId="0" xfId="0" applyNumberFormat="1"/>
    <xf numFmtId="3" fontId="12" fillId="6" borderId="6" xfId="0" applyNumberFormat="1" applyFont="1" applyFill="1" applyBorder="1" applyAlignment="1">
      <alignment horizontal="center"/>
    </xf>
    <xf numFmtId="3" fontId="13" fillId="5" borderId="0" xfId="0" applyNumberFormat="1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9" fontId="12" fillId="7" borderId="0" xfId="0" applyNumberFormat="1" applyFont="1" applyFill="1"/>
    <xf numFmtId="166" fontId="12" fillId="0" borderId="0" xfId="2" applyNumberFormat="1" applyFont="1"/>
    <xf numFmtId="0" fontId="16" fillId="0" borderId="0" xfId="0" applyFont="1"/>
    <xf numFmtId="169" fontId="17" fillId="7" borderId="0" xfId="0" applyNumberFormat="1" applyFont="1" applyFill="1"/>
    <xf numFmtId="3" fontId="15" fillId="0" borderId="5" xfId="0" applyNumberFormat="1" applyFont="1" applyBorder="1"/>
    <xf numFmtId="169" fontId="12" fillId="0" borderId="0" xfId="0" applyNumberFormat="1" applyFont="1"/>
    <xf numFmtId="0" fontId="14" fillId="4" borderId="0" xfId="0" applyFont="1" applyFill="1" applyAlignment="1">
      <alignment horizontal="center"/>
    </xf>
    <xf numFmtId="169" fontId="0" fillId="0" borderId="0" xfId="0" applyNumberFormat="1"/>
    <xf numFmtId="9" fontId="13" fillId="2" borderId="0" xfId="0" applyNumberFormat="1" applyFont="1" applyFill="1"/>
    <xf numFmtId="169" fontId="0" fillId="0" borderId="5" xfId="0" applyNumberFormat="1" applyBorder="1"/>
    <xf numFmtId="9" fontId="13" fillId="0" borderId="0" xfId="0" applyNumberFormat="1" applyFont="1"/>
    <xf numFmtId="169" fontId="20" fillId="0" borderId="0" xfId="2" applyNumberFormat="1" applyFont="1"/>
    <xf numFmtId="0" fontId="17" fillId="0" borderId="0" xfId="0" applyFont="1"/>
    <xf numFmtId="170" fontId="12" fillId="8" borderId="6" xfId="0" applyNumberFormat="1" applyFont="1" applyFill="1" applyBorder="1" applyAlignment="1">
      <alignment horizontal="center"/>
    </xf>
    <xf numFmtId="9" fontId="16" fillId="5" borderId="0" xfId="4" applyFont="1" applyFill="1"/>
    <xf numFmtId="170" fontId="0" fillId="0" borderId="0" xfId="0" applyNumberFormat="1"/>
    <xf numFmtId="171" fontId="12" fillId="8" borderId="6" xfId="0" applyNumberFormat="1" applyFont="1" applyFill="1" applyBorder="1" applyAlignment="1">
      <alignment horizontal="center"/>
    </xf>
    <xf numFmtId="169" fontId="21" fillId="0" borderId="0" xfId="2" applyNumberFormat="1" applyFont="1"/>
    <xf numFmtId="9" fontId="16" fillId="6" borderId="0" xfId="4" applyFont="1" applyFill="1"/>
    <xf numFmtId="166" fontId="0" fillId="0" borderId="0" xfId="0" applyNumberFormat="1"/>
    <xf numFmtId="167" fontId="16" fillId="6" borderId="0" xfId="4" applyNumberFormat="1" applyFont="1" applyFill="1"/>
    <xf numFmtId="0" fontId="13" fillId="4" borderId="0" xfId="0" applyFont="1" applyFill="1" applyAlignment="1">
      <alignment horizontal="center"/>
    </xf>
    <xf numFmtId="169" fontId="0" fillId="2" borderId="0" xfId="0" applyNumberFormat="1" applyFill="1"/>
    <xf numFmtId="9" fontId="16" fillId="0" borderId="0" xfId="4" applyFont="1" applyFill="1"/>
    <xf numFmtId="170" fontId="12" fillId="0" borderId="0" xfId="0" applyNumberFormat="1" applyFont="1" applyAlignment="1">
      <alignment horizontal="center"/>
    </xf>
    <xf numFmtId="169" fontId="0" fillId="5" borderId="0" xfId="0" applyNumberFormat="1" applyFill="1"/>
    <xf numFmtId="169" fontId="0" fillId="6" borderId="0" xfId="0" applyNumberFormat="1" applyFill="1"/>
    <xf numFmtId="0" fontId="16" fillId="0" borderId="0" xfId="0" applyFont="1" applyAlignment="1">
      <alignment horizontal="center"/>
    </xf>
    <xf numFmtId="172" fontId="12" fillId="8" borderId="6" xfId="0" applyNumberFormat="1" applyFont="1" applyFill="1" applyBorder="1" applyAlignment="1">
      <alignment horizontal="center"/>
    </xf>
    <xf numFmtId="171" fontId="12" fillId="0" borderId="0" xfId="0" applyNumberFormat="1" applyFont="1" applyAlignment="1">
      <alignment horizontal="center"/>
    </xf>
    <xf numFmtId="9" fontId="0" fillId="0" borderId="0" xfId="0" applyNumberFormat="1"/>
    <xf numFmtId="171" fontId="0" fillId="0" borderId="0" xfId="0" applyNumberFormat="1" applyAlignment="1">
      <alignment horizontal="center"/>
    </xf>
    <xf numFmtId="9" fontId="16" fillId="0" borderId="0" xfId="4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3" fillId="10" borderId="0" xfId="0" applyFont="1" applyFill="1" applyAlignment="1">
      <alignment horizontal="center"/>
    </xf>
    <xf numFmtId="3" fontId="17" fillId="10" borderId="0" xfId="0" applyNumberFormat="1" applyFont="1" applyFill="1"/>
    <xf numFmtId="167" fontId="16" fillId="10" borderId="0" xfId="4" applyNumberFormat="1" applyFont="1" applyFill="1"/>
    <xf numFmtId="167" fontId="19" fillId="10" borderId="0" xfId="0" applyNumberFormat="1" applyFont="1" applyFill="1"/>
    <xf numFmtId="167" fontId="16" fillId="10" borderId="0" xfId="0" applyNumberFormat="1" applyFont="1" applyFill="1"/>
    <xf numFmtId="3" fontId="15" fillId="10" borderId="0" xfId="0" applyNumberFormat="1" applyFont="1" applyFill="1"/>
    <xf numFmtId="3" fontId="13" fillId="10" borderId="0" xfId="0" applyNumberFormat="1" applyFont="1" applyFill="1"/>
    <xf numFmtId="0" fontId="0" fillId="0" borderId="0" xfId="0" quotePrefix="1" applyAlignment="1">
      <alignment horizontal="center"/>
    </xf>
    <xf numFmtId="170" fontId="12" fillId="10" borderId="6" xfId="0" applyNumberFormat="1" applyFont="1" applyFill="1" applyBorder="1" applyAlignment="1">
      <alignment horizontal="center"/>
    </xf>
    <xf numFmtId="168" fontId="0" fillId="0" borderId="0" xfId="6" applyNumberFormat="1" applyFont="1" applyAlignment="1">
      <alignment horizontal="center"/>
    </xf>
    <xf numFmtId="168" fontId="0" fillId="0" borderId="0" xfId="6" applyNumberFormat="1" applyFont="1"/>
    <xf numFmtId="0" fontId="11" fillId="0" borderId="0" xfId="0" applyFont="1" applyAlignment="1">
      <alignment horizontal="left"/>
    </xf>
    <xf numFmtId="171" fontId="17" fillId="9" borderId="0" xfId="0" applyNumberFormat="1" applyFont="1" applyFill="1" applyAlignment="1">
      <alignment horizontal="center"/>
    </xf>
    <xf numFmtId="3" fontId="17" fillId="10" borderId="0" xfId="0" applyNumberFormat="1" applyFont="1" applyFill="1" applyAlignment="1">
      <alignment horizontal="center"/>
    </xf>
    <xf numFmtId="0" fontId="10" fillId="3" borderId="0" xfId="0" applyFont="1" applyFill="1"/>
    <xf numFmtId="0" fontId="0" fillId="3" borderId="0" xfId="0" applyFill="1"/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0" fontId="10" fillId="0" borderId="0" xfId="0" applyNumberFormat="1" applyFont="1" applyAlignment="1">
      <alignment horizontal="center"/>
    </xf>
    <xf numFmtId="0" fontId="25" fillId="5" borderId="0" xfId="0" applyFont="1" applyFill="1"/>
    <xf numFmtId="0" fontId="25" fillId="11" borderId="0" xfId="0" applyFont="1" applyFill="1"/>
    <xf numFmtId="14" fontId="0" fillId="0" borderId="0" xfId="0" applyNumberFormat="1"/>
    <xf numFmtId="173" fontId="0" fillId="0" borderId="0" xfId="6" applyNumberFormat="1" applyFont="1"/>
    <xf numFmtId="44" fontId="10" fillId="0" borderId="0" xfId="0" applyNumberFormat="1" applyFont="1"/>
    <xf numFmtId="14" fontId="10" fillId="0" borderId="0" xfId="0" applyNumberFormat="1" applyFont="1"/>
    <xf numFmtId="173" fontId="10" fillId="0" borderId="0" xfId="6" applyNumberFormat="1" applyFont="1"/>
    <xf numFmtId="0" fontId="0" fillId="12" borderId="0" xfId="0" applyFill="1"/>
    <xf numFmtId="44" fontId="0" fillId="0" borderId="0" xfId="0" applyNumberFormat="1"/>
    <xf numFmtId="43" fontId="0" fillId="0" borderId="0" xfId="6" applyFont="1"/>
    <xf numFmtId="169" fontId="0" fillId="4" borderId="0" xfId="0" applyNumberFormat="1" applyFill="1"/>
    <xf numFmtId="0" fontId="10" fillId="12" borderId="0" xfId="0" applyFont="1" applyFill="1"/>
    <xf numFmtId="170" fontId="11" fillId="13" borderId="0" xfId="0" applyNumberFormat="1" applyFont="1" applyFill="1"/>
    <xf numFmtId="0" fontId="27" fillId="4" borderId="0" xfId="0" applyFont="1" applyFill="1"/>
    <xf numFmtId="0" fontId="27" fillId="0" borderId="0" xfId="0" applyFont="1"/>
    <xf numFmtId="0" fontId="27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44" fontId="0" fillId="13" borderId="0" xfId="2" applyFont="1" applyFill="1"/>
    <xf numFmtId="44" fontId="11" fillId="13" borderId="0" xfId="2" applyFont="1" applyFill="1"/>
    <xf numFmtId="0" fontId="10" fillId="5" borderId="0" xfId="0" applyFont="1" applyFill="1"/>
    <xf numFmtId="0" fontId="10" fillId="11" borderId="0" xfId="0" applyFont="1" applyFill="1"/>
    <xf numFmtId="0" fontId="25" fillId="14" borderId="0" xfId="0" applyFont="1" applyFill="1"/>
    <xf numFmtId="14" fontId="11" fillId="0" borderId="0" xfId="0" applyNumberFormat="1" applyFont="1" applyAlignment="1">
      <alignment horizontal="center"/>
    </xf>
    <xf numFmtId="44" fontId="0" fillId="0" borderId="0" xfId="2" applyFont="1" applyFill="1"/>
    <xf numFmtId="44" fontId="11" fillId="0" borderId="0" xfId="2" applyFont="1" applyFill="1"/>
    <xf numFmtId="0" fontId="10" fillId="14" borderId="0" xfId="0" applyFont="1" applyFill="1"/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0" fillId="13" borderId="0" xfId="0" applyFont="1" applyFill="1"/>
    <xf numFmtId="0" fontId="24" fillId="13" borderId="0" xfId="0" applyFont="1" applyFill="1" applyAlignment="1">
      <alignment horizontal="left"/>
    </xf>
    <xf numFmtId="14" fontId="10" fillId="13" borderId="0" xfId="0" applyNumberFormat="1" applyFont="1" applyFill="1" applyAlignment="1">
      <alignment horizontal="center"/>
    </xf>
    <xf numFmtId="0" fontId="10" fillId="13" borderId="0" xfId="0" applyFont="1" applyFill="1" applyAlignment="1">
      <alignment horizontal="center"/>
    </xf>
    <xf numFmtId="170" fontId="10" fillId="13" borderId="0" xfId="0" applyNumberFormat="1" applyFont="1" applyFill="1" applyAlignment="1">
      <alignment horizontal="center"/>
    </xf>
    <xf numFmtId="0" fontId="0" fillId="13" borderId="0" xfId="0" applyFill="1"/>
    <xf numFmtId="0" fontId="24" fillId="13" borderId="0" xfId="0" applyFont="1" applyFill="1"/>
    <xf numFmtId="0" fontId="24" fillId="13" borderId="0" xfId="0" applyFont="1" applyFill="1" applyAlignment="1">
      <alignment horizontal="center"/>
    </xf>
    <xf numFmtId="44" fontId="10" fillId="13" borderId="0" xfId="2" applyFont="1" applyFill="1" applyAlignment="1">
      <alignment horizontal="center"/>
    </xf>
    <xf numFmtId="0" fontId="10" fillId="13" borderId="4" xfId="0" applyFont="1" applyFill="1" applyBorder="1" applyAlignment="1">
      <alignment horizontal="center"/>
    </xf>
    <xf numFmtId="166" fontId="10" fillId="13" borderId="0" xfId="2" applyNumberFormat="1" applyFont="1" applyFill="1"/>
    <xf numFmtId="0" fontId="10" fillId="15" borderId="0" xfId="0" applyFont="1" applyFill="1"/>
    <xf numFmtId="0" fontId="27" fillId="15" borderId="0" xfId="0" applyFont="1" applyFill="1"/>
    <xf numFmtId="3" fontId="12" fillId="15" borderId="6" xfId="0" applyNumberFormat="1" applyFont="1" applyFill="1" applyBorder="1" applyAlignment="1">
      <alignment horizontal="center"/>
    </xf>
    <xf numFmtId="0" fontId="27" fillId="15" borderId="0" xfId="0" applyFont="1" applyFill="1" applyAlignment="1">
      <alignment horizontal="left"/>
    </xf>
    <xf numFmtId="0" fontId="27" fillId="15" borderId="0" xfId="0" applyFont="1" applyFill="1" applyAlignment="1">
      <alignment horizontal="right"/>
    </xf>
    <xf numFmtId="44" fontId="12" fillId="15" borderId="0" xfId="2" applyFont="1" applyFill="1" applyBorder="1" applyAlignment="1">
      <alignment horizontal="center"/>
    </xf>
    <xf numFmtId="0" fontId="12" fillId="15" borderId="6" xfId="0" applyFont="1" applyFill="1" applyBorder="1" applyAlignment="1">
      <alignment horizontal="center"/>
    </xf>
    <xf numFmtId="0" fontId="14" fillId="15" borderId="0" xfId="0" applyFont="1" applyFill="1" applyAlignment="1">
      <alignment horizontal="center"/>
    </xf>
    <xf numFmtId="44" fontId="12" fillId="15" borderId="6" xfId="2" applyFont="1" applyFill="1" applyBorder="1" applyAlignment="1">
      <alignment horizontal="center"/>
    </xf>
    <xf numFmtId="0" fontId="0" fillId="16" borderId="0" xfId="0" applyFill="1"/>
  </cellXfs>
  <cellStyles count="7">
    <cellStyle name="Comma" xfId="6" builtinId="3"/>
    <cellStyle name="Comma 2" xfId="5" xr:uid="{09F5BB9E-2734-4DB4-8BCB-6BCA31D1F0C5}"/>
    <cellStyle name="Currency" xfId="2" builtinId="4"/>
    <cellStyle name="Normal" xfId="0" builtinId="0"/>
    <cellStyle name="Normal 2" xfId="1" xr:uid="{682C967F-FF9B-4634-B144-3D55C6688E9D}"/>
    <cellStyle name="Percent" xfId="3" builtinId="5"/>
    <cellStyle name="Percent 2" xfId="4" xr:uid="{2187D16E-DCCF-41AA-A017-243F4B209675}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31750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31750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927100</xdr:colOff>
          <xdr:row>1</xdr:row>
          <xdr:rowOff>25400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927100</xdr:colOff>
          <xdr:row>1</xdr:row>
          <xdr:rowOff>25400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6145" name="FILTER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6146" name="HEADER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5121" name="FILTER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5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711200</xdr:colOff>
          <xdr:row>1</xdr:row>
          <xdr:rowOff>25400</xdr:rowOff>
        </xdr:to>
        <xdr:sp macro="" textlink="">
          <xdr:nvSpPr>
            <xdr:cNvPr id="5122" name="HEADER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5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and\TX%20-%20Houston%20-%20NE%20Belt\01%20-%20Investors\2012%20Exit\Model\New%20Parcel%20Nomenclature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Sheet1"/>
    </sheetNames>
    <sheetDataSet>
      <sheetData sheetId="0">
        <row r="4">
          <cell r="D4" t="str">
            <v>LD</v>
          </cell>
        </row>
        <row r="5">
          <cell r="D5" t="str">
            <v>RD</v>
          </cell>
        </row>
        <row r="6">
          <cell r="D6" t="str">
            <v>ID</v>
          </cell>
        </row>
        <row r="7">
          <cell r="D7" t="str">
            <v>FD</v>
          </cell>
        </row>
        <row r="10">
          <cell r="D10" t="str">
            <v>Of</v>
          </cell>
        </row>
        <row r="11">
          <cell r="D11" t="str">
            <v>Rt</v>
          </cell>
        </row>
        <row r="12">
          <cell r="D12" t="str">
            <v>MU</v>
          </cell>
        </row>
        <row r="13">
          <cell r="D13" t="str">
            <v>In</v>
          </cell>
        </row>
        <row r="14">
          <cell r="D14" t="str">
            <v>Mf</v>
          </cell>
        </row>
        <row r="15">
          <cell r="D15" t="str">
            <v>Fl</v>
          </cell>
        </row>
        <row r="16">
          <cell r="D16" t="str">
            <v>Ho</v>
          </cell>
        </row>
        <row r="17">
          <cell r="D17" t="str">
            <v>Me</v>
          </cell>
        </row>
        <row r="18">
          <cell r="D18" t="str">
            <v>LC</v>
          </cell>
        </row>
        <row r="19">
          <cell r="D19" t="str">
            <v>PO</v>
          </cell>
        </row>
        <row r="20">
          <cell r="D20" t="str">
            <v>Dr</v>
          </cell>
        </row>
        <row r="21">
          <cell r="D21" t="str">
            <v>Ut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0AEDF-AECE-4EC7-8FBA-50C0D7CBFE65}">
  <dimension ref="A1:W67"/>
  <sheetViews>
    <sheetView topLeftCell="A59" workbookViewId="0">
      <pane xSplit="1" topLeftCell="B1" activePane="topRight" state="frozen"/>
      <selection pane="topRight" activeCell="G58" sqref="G58"/>
    </sheetView>
  </sheetViews>
  <sheetFormatPr defaultRowHeight="14.5" x14ac:dyDescent="0.35"/>
  <cols>
    <col min="1" max="1" width="31.26953125" customWidth="1"/>
    <col min="2" max="2" width="12.7265625" customWidth="1"/>
    <col min="3" max="3" width="11.36328125" bestFit="1" customWidth="1"/>
    <col min="4" max="4" width="6.26953125" customWidth="1"/>
    <col min="5" max="5" width="10.26953125" bestFit="1" customWidth="1"/>
    <col min="6" max="6" width="8.7265625" customWidth="1"/>
    <col min="7" max="7" width="9.26953125" bestFit="1" customWidth="1"/>
    <col min="8" max="8" width="8.54296875" customWidth="1"/>
    <col min="9" max="10" width="10.36328125" customWidth="1"/>
    <col min="11" max="11" width="3.453125" style="38" customWidth="1"/>
    <col min="12" max="12" width="10.36328125" customWidth="1"/>
    <col min="14" max="14" width="11.1796875" customWidth="1"/>
    <col min="15" max="15" width="10.54296875" customWidth="1"/>
    <col min="16" max="16" width="12.1796875" bestFit="1" customWidth="1"/>
    <col min="19" max="19" width="13.26953125" customWidth="1"/>
  </cols>
  <sheetData>
    <row r="1" spans="1:23" x14ac:dyDescent="0.35">
      <c r="A1" s="164" t="s">
        <v>781</v>
      </c>
    </row>
    <row r="2" spans="1:23" x14ac:dyDescent="0.35">
      <c r="A2" t="s">
        <v>782</v>
      </c>
    </row>
    <row r="4" spans="1:23" x14ac:dyDescent="0.35">
      <c r="A4" s="135" t="s">
        <v>692</v>
      </c>
      <c r="B4" s="38"/>
      <c r="C4" s="38"/>
      <c r="D4" s="38"/>
      <c r="E4" s="38"/>
      <c r="F4" s="38"/>
      <c r="G4" s="151"/>
      <c r="H4" s="151"/>
      <c r="I4" s="40"/>
      <c r="J4" s="37"/>
      <c r="K4" s="37"/>
      <c r="L4" s="39"/>
      <c r="M4" s="39"/>
      <c r="N4" s="38"/>
      <c r="O4" s="38"/>
    </row>
    <row r="5" spans="1:23" x14ac:dyDescent="0.35">
      <c r="A5" s="136"/>
      <c r="H5" s="15"/>
      <c r="I5" s="15"/>
    </row>
    <row r="6" spans="1:23" x14ac:dyDescent="0.35">
      <c r="A6" s="136"/>
      <c r="B6" s="42" t="s">
        <v>693</v>
      </c>
      <c r="C6" s="42" t="s">
        <v>694</v>
      </c>
      <c r="D6" s="43" t="s">
        <v>695</v>
      </c>
      <c r="E6" s="44" t="s">
        <v>696</v>
      </c>
      <c r="F6" s="45" t="s">
        <v>695</v>
      </c>
      <c r="H6" s="15"/>
      <c r="L6" s="102" t="s">
        <v>696</v>
      </c>
      <c r="M6" s="103" t="s">
        <v>695</v>
      </c>
      <c r="S6" s="46"/>
    </row>
    <row r="7" spans="1:23" x14ac:dyDescent="0.35">
      <c r="A7" s="136"/>
      <c r="B7" s="42" t="s">
        <v>697</v>
      </c>
      <c r="C7" s="42" t="s">
        <v>698</v>
      </c>
      <c r="D7" s="43" t="s">
        <v>699</v>
      </c>
      <c r="E7" s="44" t="s">
        <v>700</v>
      </c>
      <c r="F7" s="45" t="s">
        <v>699</v>
      </c>
      <c r="H7" s="15"/>
      <c r="L7" s="102" t="s">
        <v>737</v>
      </c>
      <c r="M7" s="103" t="s">
        <v>699</v>
      </c>
      <c r="S7" s="23"/>
    </row>
    <row r="8" spans="1:23" ht="15" thickBot="1" x14ac:dyDescent="0.4">
      <c r="A8" s="136"/>
      <c r="B8" s="42"/>
      <c r="C8" s="42"/>
      <c r="D8" s="43"/>
      <c r="E8" s="44"/>
      <c r="F8" s="45"/>
      <c r="H8" s="15"/>
      <c r="L8" s="102"/>
      <c r="M8" s="103"/>
      <c r="N8" s="114" t="s">
        <v>702</v>
      </c>
      <c r="O8" s="15"/>
      <c r="P8" s="15"/>
      <c r="Q8" s="52"/>
      <c r="S8" s="23"/>
    </row>
    <row r="9" spans="1:23" ht="15.5" thickTop="1" thickBot="1" x14ac:dyDescent="0.4">
      <c r="A9" s="165" t="s">
        <v>701</v>
      </c>
      <c r="B9" s="166">
        <v>4300</v>
      </c>
      <c r="C9" s="47">
        <v>277300</v>
      </c>
      <c r="D9" s="48">
        <f>C9/C16</f>
        <v>0.74502955400322413</v>
      </c>
      <c r="E9" s="49">
        <v>73588</v>
      </c>
      <c r="F9" s="50">
        <f>E9/E$16</f>
        <v>0.81422470070149811</v>
      </c>
      <c r="L9" s="104">
        <v>3675</v>
      </c>
      <c r="M9" s="105">
        <f>L9/L$16</f>
        <v>0.90206185567010311</v>
      </c>
      <c r="N9" s="55">
        <f>SUM(B9:B11)</f>
        <v>4700</v>
      </c>
      <c r="O9" s="112">
        <f>SUM(C9:C11)</f>
        <v>302900</v>
      </c>
      <c r="P9" s="58">
        <f>SUM(D9:D11)</f>
        <v>0.81380977968833967</v>
      </c>
      <c r="Q9" s="23" t="s">
        <v>694</v>
      </c>
      <c r="S9" s="54"/>
      <c r="T9" s="54"/>
      <c r="U9" s="23"/>
      <c r="V9" s="53"/>
    </row>
    <row r="10" spans="1:23" ht="15.5" thickTop="1" thickBot="1" x14ac:dyDescent="0.4">
      <c r="A10" s="137"/>
      <c r="B10" s="55"/>
      <c r="C10" s="47"/>
      <c r="D10" s="56"/>
      <c r="E10" s="49"/>
      <c r="F10" s="57"/>
      <c r="L10" s="104"/>
      <c r="M10" s="106"/>
      <c r="N10" s="51" t="s">
        <v>705</v>
      </c>
      <c r="O10" s="112">
        <f>SUM(E9:E11)</f>
        <v>79489</v>
      </c>
      <c r="P10" s="58">
        <f>SUM(F9:F11)</f>
        <v>0.87951713912677865</v>
      </c>
      <c r="Q10" s="23" t="s">
        <v>738</v>
      </c>
      <c r="S10" s="59"/>
      <c r="T10" s="59"/>
      <c r="U10" s="23"/>
      <c r="V10" s="53"/>
    </row>
    <row r="11" spans="1:23" ht="15.5" thickTop="1" thickBot="1" x14ac:dyDescent="0.4">
      <c r="A11" s="165" t="s">
        <v>704</v>
      </c>
      <c r="B11" s="166">
        <v>400</v>
      </c>
      <c r="C11" s="47">
        <v>25600</v>
      </c>
      <c r="D11" s="48">
        <f>C11/C16</f>
        <v>6.8780225685115534E-2</v>
      </c>
      <c r="E11" s="49">
        <v>5901</v>
      </c>
      <c r="F11" s="60">
        <f>E11/E16</f>
        <v>6.5292438425280486E-2</v>
      </c>
      <c r="L11" s="116" t="s">
        <v>751</v>
      </c>
      <c r="M11" s="107"/>
      <c r="O11" s="113">
        <f>SUM(B9:B11)*0.782</f>
        <v>3675.4</v>
      </c>
      <c r="P11" s="58">
        <f>M9</f>
        <v>0.90206185567010311</v>
      </c>
      <c r="Q11" s="23" t="s">
        <v>739</v>
      </c>
      <c r="R11" s="23"/>
      <c r="S11" s="59"/>
      <c r="T11" s="59"/>
      <c r="U11" s="23"/>
      <c r="V11" s="53"/>
    </row>
    <row r="12" spans="1:23" ht="15.5" thickTop="1" thickBot="1" x14ac:dyDescent="0.4">
      <c r="A12" s="137"/>
      <c r="B12" s="55"/>
      <c r="C12" s="47"/>
      <c r="D12" s="56"/>
      <c r="E12" s="49"/>
      <c r="F12" s="57"/>
      <c r="L12" s="104"/>
      <c r="M12" s="106"/>
      <c r="Q12" s="53"/>
      <c r="R12" s="23"/>
      <c r="S12" s="59"/>
      <c r="T12" s="59"/>
      <c r="U12" s="23"/>
      <c r="V12" s="53"/>
    </row>
    <row r="13" spans="1:23" ht="15.5" thickTop="1" thickBot="1" x14ac:dyDescent="0.4">
      <c r="A13" s="167" t="s">
        <v>706</v>
      </c>
      <c r="B13" s="166">
        <v>3</v>
      </c>
      <c r="C13" s="47">
        <v>69300</v>
      </c>
      <c r="D13" s="48">
        <f>C13/C16</f>
        <v>0.18619022031166041</v>
      </c>
      <c r="E13" s="49">
        <v>10889</v>
      </c>
      <c r="F13" s="50">
        <f>E13/E$16</f>
        <v>0.12048286087322135</v>
      </c>
      <c r="L13" s="104">
        <v>399</v>
      </c>
      <c r="M13" s="105">
        <f>L13/L$16</f>
        <v>9.7938144329896906E-2</v>
      </c>
      <c r="P13" s="23"/>
      <c r="Q13" s="53"/>
      <c r="R13" s="23"/>
      <c r="S13" s="54"/>
      <c r="T13" s="54"/>
      <c r="U13" s="23"/>
      <c r="V13" s="53"/>
    </row>
    <row r="14" spans="1:23" ht="15" thickTop="1" x14ac:dyDescent="0.35">
      <c r="A14" s="61" t="s">
        <v>707</v>
      </c>
      <c r="B14" s="55"/>
      <c r="C14" s="62"/>
      <c r="D14" s="56"/>
      <c r="E14" s="63"/>
      <c r="F14" s="57"/>
      <c r="H14" s="15"/>
      <c r="L14" s="108"/>
      <c r="M14" s="106"/>
      <c r="P14" s="23"/>
      <c r="Q14" s="53"/>
      <c r="R14" s="23"/>
      <c r="U14" s="23"/>
      <c r="V14" s="53"/>
      <c r="W14" s="64"/>
    </row>
    <row r="15" spans="1:23" ht="15" thickBot="1" x14ac:dyDescent="0.4">
      <c r="A15" s="136"/>
      <c r="B15" s="55"/>
      <c r="C15" s="62"/>
      <c r="D15" s="62"/>
      <c r="E15" s="63"/>
      <c r="F15" s="63"/>
      <c r="H15" s="15"/>
      <c r="L15" s="108"/>
      <c r="M15" s="108"/>
    </row>
    <row r="16" spans="1:23" ht="15.5" thickTop="1" thickBot="1" x14ac:dyDescent="0.4">
      <c r="A16" s="138" t="s">
        <v>662</v>
      </c>
      <c r="B16" s="166">
        <f>B13+B9+B11</f>
        <v>4703</v>
      </c>
      <c r="C16" s="65">
        <f>SUM(C9:C14)</f>
        <v>372200</v>
      </c>
      <c r="D16" s="47" t="s">
        <v>708</v>
      </c>
      <c r="E16" s="66">
        <f>SUM(E9:E14)</f>
        <v>90378</v>
      </c>
      <c r="F16" s="66" t="s">
        <v>708</v>
      </c>
      <c r="G16" s="41"/>
      <c r="H16" s="42"/>
      <c r="L16" s="109">
        <f>SUM(L9:L14)</f>
        <v>4074</v>
      </c>
      <c r="M16" s="109" t="s">
        <v>708</v>
      </c>
      <c r="N16" s="41"/>
      <c r="O16" s="41"/>
    </row>
    <row r="17" spans="1:16" ht="15" thickTop="1" x14ac:dyDescent="0.35">
      <c r="A17" s="136"/>
      <c r="H17" s="15"/>
      <c r="I17" s="15"/>
    </row>
    <row r="18" spans="1:16" x14ac:dyDescent="0.35">
      <c r="A18" s="136"/>
      <c r="H18" s="15"/>
      <c r="I18" s="15"/>
    </row>
    <row r="19" spans="1:16" x14ac:dyDescent="0.35">
      <c r="A19" s="135" t="s">
        <v>709</v>
      </c>
      <c r="B19" s="67"/>
      <c r="C19" s="67" t="s">
        <v>694</v>
      </c>
      <c r="D19" s="67"/>
      <c r="E19" s="67" t="s">
        <v>710</v>
      </c>
      <c r="F19" s="67"/>
      <c r="G19" s="151" t="s">
        <v>711</v>
      </c>
      <c r="H19" s="151"/>
      <c r="I19" s="68"/>
      <c r="J19" s="37"/>
      <c r="K19" s="37"/>
      <c r="L19" s="39"/>
      <c r="M19" s="39"/>
      <c r="N19" s="67"/>
      <c r="O19" s="67"/>
    </row>
    <row r="20" spans="1:16" x14ac:dyDescent="0.35">
      <c r="A20" s="136"/>
      <c r="B20" s="41"/>
      <c r="C20" s="41"/>
      <c r="D20" s="41"/>
      <c r="E20" s="41"/>
      <c r="F20" s="41"/>
      <c r="G20" s="41"/>
      <c r="H20" s="42"/>
      <c r="I20" s="42"/>
      <c r="J20" s="41"/>
      <c r="K20" s="37"/>
      <c r="L20" s="41"/>
      <c r="M20" s="41"/>
      <c r="N20" s="41"/>
      <c r="O20" s="41"/>
    </row>
    <row r="21" spans="1:16" x14ac:dyDescent="0.35">
      <c r="A21" s="137" t="s">
        <v>712</v>
      </c>
      <c r="B21" s="69">
        <v>3091704</v>
      </c>
      <c r="C21" s="70"/>
      <c r="D21" s="41"/>
      <c r="E21" s="71"/>
      <c r="G21" s="62">
        <v>5325459.6399999997</v>
      </c>
      <c r="H21" t="s">
        <v>713</v>
      </c>
      <c r="M21" s="72" t="s">
        <v>714</v>
      </c>
    </row>
    <row r="22" spans="1:16" x14ac:dyDescent="0.35">
      <c r="A22" s="137"/>
      <c r="B22" s="70"/>
      <c r="C22" s="70"/>
      <c r="D22" s="41"/>
      <c r="E22" s="71"/>
      <c r="G22" s="73">
        <v>2233755.38</v>
      </c>
      <c r="H22" t="s">
        <v>715</v>
      </c>
      <c r="M22" s="62">
        <v>5325459.6399999997</v>
      </c>
      <c r="O22" t="s">
        <v>716</v>
      </c>
    </row>
    <row r="23" spans="1:16" x14ac:dyDescent="0.35">
      <c r="A23" s="136"/>
      <c r="B23" s="41"/>
      <c r="C23" s="74"/>
      <c r="G23" s="47">
        <f>+G21-G22</f>
        <v>3091704.26</v>
      </c>
      <c r="H23" t="s">
        <v>712</v>
      </c>
      <c r="M23" s="73">
        <v>2233755.38</v>
      </c>
      <c r="O23" t="s">
        <v>717</v>
      </c>
    </row>
    <row r="24" spans="1:16" x14ac:dyDescent="0.35">
      <c r="A24" s="135" t="s">
        <v>718</v>
      </c>
      <c r="B24" s="38"/>
      <c r="C24" s="39" t="s">
        <v>694</v>
      </c>
      <c r="D24" s="75" t="s">
        <v>719</v>
      </c>
      <c r="H24" s="15"/>
      <c r="I24" s="15"/>
      <c r="M24" s="47">
        <f>+M22-M23</f>
        <v>3091704.26</v>
      </c>
      <c r="O24" t="s">
        <v>720</v>
      </c>
    </row>
    <row r="25" spans="1:16" x14ac:dyDescent="0.35">
      <c r="A25" s="136"/>
      <c r="B25" s="76"/>
      <c r="H25" s="15"/>
      <c r="I25" s="15"/>
      <c r="J25" s="76"/>
      <c r="K25" s="132"/>
    </row>
    <row r="26" spans="1:16" x14ac:dyDescent="0.35">
      <c r="A26" s="136"/>
      <c r="B26" s="76"/>
      <c r="C26" s="70">
        <f>SUM(E27,E28)</f>
        <v>1415400</v>
      </c>
      <c r="E26" s="77">
        <f>C26/B21</f>
        <v>0.45780579253382603</v>
      </c>
      <c r="F26" s="71" t="s">
        <v>721</v>
      </c>
      <c r="H26" s="15"/>
      <c r="I26" s="15"/>
      <c r="P26" s="18"/>
    </row>
    <row r="27" spans="1:16" x14ac:dyDescent="0.35">
      <c r="A27" s="168" t="s">
        <v>783</v>
      </c>
      <c r="B27" s="76"/>
      <c r="E27" s="76">
        <f>(B9+B11)*G27*12</f>
        <v>1410000</v>
      </c>
      <c r="G27" s="169">
        <v>25</v>
      </c>
      <c r="H27" s="15"/>
      <c r="I27" s="51" t="s">
        <v>722</v>
      </c>
    </row>
    <row r="28" spans="1:16" x14ac:dyDescent="0.35">
      <c r="A28" s="168" t="s">
        <v>706</v>
      </c>
      <c r="B28" s="76"/>
      <c r="E28" s="78">
        <f>B13*G28*12</f>
        <v>5400</v>
      </c>
      <c r="G28" s="169">
        <v>150</v>
      </c>
      <c r="H28" s="15"/>
      <c r="I28" s="51" t="s">
        <v>722</v>
      </c>
    </row>
    <row r="29" spans="1:16" x14ac:dyDescent="0.35">
      <c r="A29" s="136"/>
      <c r="B29" s="76"/>
      <c r="C29" s="74"/>
      <c r="D29" s="79"/>
      <c r="E29" s="80">
        <f>SUM(E27:E28)</f>
        <v>1415400</v>
      </c>
    </row>
    <row r="30" spans="1:16" ht="15" thickBot="1" x14ac:dyDescent="0.4">
      <c r="A30" s="136"/>
      <c r="B30" s="76"/>
      <c r="C30" s="74"/>
      <c r="D30" s="79"/>
      <c r="E30" s="80"/>
    </row>
    <row r="31" spans="1:16" ht="15.5" thickTop="1" thickBot="1" x14ac:dyDescent="0.4">
      <c r="A31" s="136"/>
      <c r="H31" s="170" t="s">
        <v>723</v>
      </c>
      <c r="I31" s="81" t="s">
        <v>724</v>
      </c>
    </row>
    <row r="32" spans="1:16" ht="15.5" thickTop="1" thickBot="1" x14ac:dyDescent="0.4">
      <c r="A32" s="136"/>
      <c r="H32" s="82" t="s">
        <v>723</v>
      </c>
      <c r="I32" s="81" t="s">
        <v>725</v>
      </c>
    </row>
    <row r="33" spans="1:19" ht="15.5" thickTop="1" thickBot="1" x14ac:dyDescent="0.4">
      <c r="A33" s="136"/>
      <c r="H33" s="170" t="s">
        <v>723</v>
      </c>
      <c r="I33" s="81" t="s">
        <v>724</v>
      </c>
    </row>
    <row r="34" spans="1:19" ht="15.5" thickTop="1" thickBot="1" x14ac:dyDescent="0.4">
      <c r="A34" s="136"/>
      <c r="H34" s="82" t="s">
        <v>723</v>
      </c>
      <c r="I34" s="81" t="s">
        <v>725</v>
      </c>
      <c r="M34" s="117" t="s">
        <v>743</v>
      </c>
      <c r="N34" s="118"/>
      <c r="O34" s="118"/>
      <c r="P34" s="118"/>
      <c r="Q34" s="118"/>
      <c r="R34" s="118"/>
    </row>
    <row r="35" spans="1:19" ht="15" thickTop="1" x14ac:dyDescent="0.35">
      <c r="A35" s="135" t="s">
        <v>726</v>
      </c>
      <c r="B35" s="38"/>
      <c r="C35" s="39" t="s">
        <v>694</v>
      </c>
      <c r="D35" s="75" t="s">
        <v>719</v>
      </c>
      <c r="E35" s="42"/>
      <c r="G35" s="152"/>
      <c r="H35" s="152"/>
      <c r="I35" s="15"/>
      <c r="N35" s="171" t="s">
        <v>742</v>
      </c>
    </row>
    <row r="36" spans="1:19" ht="15" thickBot="1" x14ac:dyDescent="0.4">
      <c r="A36" s="136"/>
      <c r="E36" s="83">
        <v>0.4</v>
      </c>
      <c r="F36" s="71" t="s">
        <v>740</v>
      </c>
      <c r="H36" s="15"/>
      <c r="I36" s="15"/>
      <c r="L36" s="110" t="s">
        <v>746</v>
      </c>
      <c r="M36" s="83">
        <v>0.5</v>
      </c>
      <c r="N36" s="83">
        <v>0.4</v>
      </c>
      <c r="O36" s="83">
        <v>0.3</v>
      </c>
      <c r="P36" s="83">
        <v>0.2</v>
      </c>
    </row>
    <row r="37" spans="1:19" ht="15.5" thickTop="1" thickBot="1" x14ac:dyDescent="0.4">
      <c r="A37" s="137" t="s">
        <v>712</v>
      </c>
      <c r="C37" s="70">
        <f>E36*(B21-C26)</f>
        <v>670521.60000000009</v>
      </c>
      <c r="D37" s="79">
        <f>C37/B21</f>
        <v>0.21687768298646962</v>
      </c>
      <c r="E37" s="71" t="s">
        <v>727</v>
      </c>
      <c r="H37" s="15"/>
      <c r="I37" s="15"/>
      <c r="M37" s="82">
        <v>4.6856</v>
      </c>
      <c r="N37" s="82">
        <v>4.6492000000000004</v>
      </c>
      <c r="O37" s="82">
        <v>4.6130000000000004</v>
      </c>
      <c r="P37" s="82">
        <v>4.5765000000000002</v>
      </c>
      <c r="Q37" s="17" t="s">
        <v>744</v>
      </c>
      <c r="R37" s="23" t="s">
        <v>745</v>
      </c>
    </row>
    <row r="38" spans="1:19" ht="15.5" thickTop="1" thickBot="1" x14ac:dyDescent="0.4">
      <c r="A38" s="136"/>
      <c r="B38" s="76"/>
      <c r="C38" s="74"/>
      <c r="H38" s="15"/>
      <c r="I38" s="15"/>
      <c r="M38" s="82">
        <v>3.7090999999999998</v>
      </c>
      <c r="N38" s="82">
        <v>3.8679999999999999</v>
      </c>
      <c r="O38" s="82">
        <v>4.0270000000000001</v>
      </c>
      <c r="P38" s="82">
        <v>4.1859000000000002</v>
      </c>
      <c r="Q38" s="17" t="s">
        <v>703</v>
      </c>
    </row>
    <row r="39" spans="1:19" ht="15.5" thickTop="1" thickBot="1" x14ac:dyDescent="0.4">
      <c r="A39" s="168" t="s">
        <v>783</v>
      </c>
      <c r="D39" s="50">
        <f>(F9+F11)</f>
        <v>0.87951713912677865</v>
      </c>
      <c r="E39" s="76">
        <f>C$37*D39</f>
        <v>589735.23935471033</v>
      </c>
      <c r="G39" s="84"/>
      <c r="H39" s="85">
        <f>E39/(C9+C11)</f>
        <v>1.9469634841687367</v>
      </c>
      <c r="I39" s="51" t="s">
        <v>728</v>
      </c>
      <c r="M39" s="134">
        <f>M38-M37</f>
        <v>-0.97650000000000015</v>
      </c>
      <c r="N39" s="134">
        <f>N38-N37</f>
        <v>-0.78120000000000056</v>
      </c>
      <c r="O39" s="134">
        <f t="shared" ref="O39:P39" si="0">O38-O37</f>
        <v>-0.5860000000000003</v>
      </c>
      <c r="P39" s="134">
        <f t="shared" si="0"/>
        <v>-0.39060000000000006</v>
      </c>
      <c r="Q39" s="23" t="s">
        <v>747</v>
      </c>
      <c r="R39" s="115">
        <f>N39</f>
        <v>-0.78120000000000056</v>
      </c>
      <c r="S39" s="81" t="s">
        <v>735</v>
      </c>
    </row>
    <row r="40" spans="1:19" ht="15.5" thickTop="1" thickBot="1" x14ac:dyDescent="0.4">
      <c r="A40" s="168" t="s">
        <v>706</v>
      </c>
      <c r="D40" s="50">
        <f>F13</f>
        <v>0.12048286087322135</v>
      </c>
      <c r="E40" s="78">
        <f>C$37*D40</f>
        <v>80786.360645289795</v>
      </c>
      <c r="G40" s="76"/>
      <c r="H40" s="85">
        <f>E40/C13</f>
        <v>1.1657483498598815</v>
      </c>
      <c r="I40" s="51" t="s">
        <v>728</v>
      </c>
      <c r="R40" s="115">
        <f>4.22-3.4454</f>
        <v>0.77459999999999996</v>
      </c>
      <c r="S40" s="81" t="s">
        <v>736</v>
      </c>
    </row>
    <row r="41" spans="1:19" ht="15.5" thickTop="1" thickBot="1" x14ac:dyDescent="0.4">
      <c r="A41" s="136"/>
      <c r="E41" s="86">
        <f>SUM(E39:E40)</f>
        <v>670521.60000000009</v>
      </c>
      <c r="H41" s="15"/>
      <c r="I41" s="15"/>
      <c r="M41" s="17" t="s">
        <v>748</v>
      </c>
    </row>
    <row r="42" spans="1:19" ht="15.5" thickTop="1" thickBot="1" x14ac:dyDescent="0.4">
      <c r="A42" s="136"/>
      <c r="H42" s="15"/>
      <c r="I42" s="15"/>
      <c r="N42" s="111">
        <v>4.6689999999999996</v>
      </c>
      <c r="O42" s="111">
        <v>4.6501999999999999</v>
      </c>
    </row>
    <row r="43" spans="1:19" ht="15.5" thickTop="1" thickBot="1" x14ac:dyDescent="0.4">
      <c r="A43" s="135" t="s">
        <v>729</v>
      </c>
      <c r="B43" s="38"/>
      <c r="C43" s="39" t="s">
        <v>694</v>
      </c>
      <c r="D43" s="75" t="s">
        <v>719</v>
      </c>
      <c r="H43" s="15"/>
      <c r="I43" s="15"/>
      <c r="N43" s="111">
        <v>3.6505000000000001</v>
      </c>
      <c r="O43" s="111">
        <v>3.4371999999999998</v>
      </c>
    </row>
    <row r="44" spans="1:19" ht="15" thickTop="1" x14ac:dyDescent="0.35">
      <c r="A44" s="136"/>
      <c r="E44" s="87">
        <f>1-E36</f>
        <v>0.6</v>
      </c>
      <c r="F44" s="71" t="s">
        <v>741</v>
      </c>
      <c r="H44" s="15"/>
      <c r="I44" s="15"/>
      <c r="N44" s="134">
        <f>N43-N42</f>
        <v>-1.0184999999999995</v>
      </c>
      <c r="O44" s="134">
        <f>O43-O42</f>
        <v>-1.2130000000000001</v>
      </c>
    </row>
    <row r="45" spans="1:19" x14ac:dyDescent="0.35">
      <c r="A45" s="136"/>
      <c r="B45" s="76"/>
      <c r="C45" s="70">
        <f>B21-C26-C37</f>
        <v>1005782.3999999999</v>
      </c>
      <c r="D45" s="79">
        <f>C45/B21</f>
        <v>0.32531652447970438</v>
      </c>
      <c r="E45" s="71" t="s">
        <v>730</v>
      </c>
      <c r="H45" s="15"/>
      <c r="I45" s="15"/>
      <c r="P45" s="88">
        <f>SUM(C26,C37,C45)-B21</f>
        <v>0</v>
      </c>
      <c r="Q45" s="23" t="s">
        <v>731</v>
      </c>
    </row>
    <row r="46" spans="1:19" ht="15" thickBot="1" x14ac:dyDescent="0.4">
      <c r="A46" s="136"/>
      <c r="B46" s="76"/>
      <c r="C46" s="74"/>
      <c r="D46" s="79"/>
      <c r="E46" s="71"/>
      <c r="H46" s="15"/>
      <c r="I46" s="15"/>
      <c r="P46" s="88">
        <f>SUM(E27:E28,E39:E40,E47:E48)-B21</f>
        <v>0</v>
      </c>
    </row>
    <row r="47" spans="1:19" ht="15.5" thickTop="1" thickBot="1" x14ac:dyDescent="0.4">
      <c r="A47" s="168" t="s">
        <v>783</v>
      </c>
      <c r="D47" s="89">
        <f>P9</f>
        <v>0.81380977968833967</v>
      </c>
      <c r="E47" s="76">
        <f>C$45*D47</f>
        <v>818515.55335840944</v>
      </c>
      <c r="H47" s="85">
        <f>E47/(C9+C11)</f>
        <v>2.7022632993014506</v>
      </c>
      <c r="I47" s="51" t="s">
        <v>728</v>
      </c>
    </row>
    <row r="48" spans="1:19" ht="15.5" thickTop="1" thickBot="1" x14ac:dyDescent="0.4">
      <c r="A48" s="168" t="s">
        <v>706</v>
      </c>
      <c r="D48" s="89">
        <f>D13</f>
        <v>0.18619022031166041</v>
      </c>
      <c r="E48" s="76">
        <f>C$45*D48</f>
        <v>187266.84664159053</v>
      </c>
      <c r="H48" s="85">
        <f>E48/C13</f>
        <v>2.7022632993014506</v>
      </c>
      <c r="I48" s="51" t="s">
        <v>728</v>
      </c>
    </row>
    <row r="49" spans="1:19" ht="15" thickTop="1" x14ac:dyDescent="0.35">
      <c r="A49" s="136"/>
      <c r="E49" s="86">
        <f>SUM(E47:E48)</f>
        <v>1005782.3999999999</v>
      </c>
      <c r="H49" s="15"/>
      <c r="I49" s="15"/>
    </row>
    <row r="50" spans="1:19" x14ac:dyDescent="0.35">
      <c r="A50" s="136"/>
      <c r="H50" s="15"/>
      <c r="I50" s="15"/>
    </row>
    <row r="51" spans="1:19" x14ac:dyDescent="0.35">
      <c r="A51" s="136"/>
      <c r="H51" s="15"/>
      <c r="I51" s="15"/>
    </row>
    <row r="52" spans="1:19" x14ac:dyDescent="0.35">
      <c r="A52" s="136"/>
      <c r="H52" s="15"/>
      <c r="I52" s="15"/>
    </row>
    <row r="53" spans="1:19" x14ac:dyDescent="0.35">
      <c r="A53" s="135" t="s">
        <v>732</v>
      </c>
      <c r="B53" s="39" t="s">
        <v>705</v>
      </c>
      <c r="C53" s="39" t="s">
        <v>733</v>
      </c>
      <c r="D53" s="38"/>
      <c r="E53" s="39" t="s">
        <v>710</v>
      </c>
      <c r="F53" s="90" t="s">
        <v>734</v>
      </c>
      <c r="G53" s="151" t="s">
        <v>711</v>
      </c>
      <c r="H53" s="151"/>
      <c r="I53" s="40"/>
      <c r="J53" s="38"/>
    </row>
    <row r="54" spans="1:19" ht="15" thickBot="1" x14ac:dyDescent="0.4">
      <c r="A54" s="136"/>
      <c r="H54" s="15"/>
      <c r="I54" s="15"/>
    </row>
    <row r="55" spans="1:19" ht="15.5" thickTop="1" thickBot="1" x14ac:dyDescent="0.4">
      <c r="A55" s="168" t="s">
        <v>783</v>
      </c>
      <c r="C55" s="91">
        <f>E27</f>
        <v>1410000</v>
      </c>
      <c r="E55" s="76">
        <f>B55+C55</f>
        <v>1410000</v>
      </c>
      <c r="F55" s="92">
        <f>E55/E$62</f>
        <v>0.45605918289719843</v>
      </c>
      <c r="G55" s="172">
        <f>G27</f>
        <v>25</v>
      </c>
      <c r="H55" s="93"/>
      <c r="I55" s="51" t="s">
        <v>722</v>
      </c>
    </row>
    <row r="56" spans="1:19" ht="15.5" thickTop="1" thickBot="1" x14ac:dyDescent="0.4">
      <c r="A56" s="136"/>
      <c r="B56" s="94">
        <f>E39</f>
        <v>589735.23935471033</v>
      </c>
      <c r="C56" s="95">
        <f>E47</f>
        <v>818515.55335840944</v>
      </c>
      <c r="D56" s="96"/>
      <c r="E56" s="76">
        <f>B56+C56</f>
        <v>1408250.7927131196</v>
      </c>
      <c r="F56" s="92">
        <f>E56/E$62</f>
        <v>0.45549340839650876</v>
      </c>
      <c r="H56" s="97">
        <f>ROUND((E56/(C9+C11)),4)</f>
        <v>4.6492000000000004</v>
      </c>
      <c r="I56" s="51" t="s">
        <v>728</v>
      </c>
    </row>
    <row r="57" spans="1:19" ht="15.5" thickTop="1" thickBot="1" x14ac:dyDescent="0.4">
      <c r="A57" s="136"/>
      <c r="B57" s="76"/>
      <c r="E57" s="76"/>
      <c r="F57" s="92"/>
      <c r="H57" s="98"/>
      <c r="I57" s="15"/>
    </row>
    <row r="58" spans="1:19" ht="15.5" thickTop="1" thickBot="1" x14ac:dyDescent="0.4">
      <c r="A58" s="168" t="s">
        <v>706</v>
      </c>
      <c r="C58" s="91">
        <f>E28</f>
        <v>5400</v>
      </c>
      <c r="E58" s="76">
        <f>B58+C58</f>
        <v>5400</v>
      </c>
      <c r="F58" s="48">
        <f>E58/E$62</f>
        <v>1.7466096366275685E-3</v>
      </c>
      <c r="G58" s="172">
        <f>G28</f>
        <v>150</v>
      </c>
      <c r="H58" s="98"/>
      <c r="I58" s="51" t="s">
        <v>722</v>
      </c>
      <c r="L58" s="88"/>
      <c r="M58" s="88"/>
      <c r="P58" s="88">
        <f>SUM(B55:C59)-B21</f>
        <v>0</v>
      </c>
      <c r="Q58" s="23" t="s">
        <v>731</v>
      </c>
      <c r="S58" s="28"/>
    </row>
    <row r="59" spans="1:19" ht="15.5" thickTop="1" thickBot="1" x14ac:dyDescent="0.4">
      <c r="A59" s="136"/>
      <c r="B59" s="94">
        <f>E40</f>
        <v>80786.360645289795</v>
      </c>
      <c r="C59" s="95">
        <f>E48</f>
        <v>187266.84664159053</v>
      </c>
      <c r="D59" s="96"/>
      <c r="E59" s="76">
        <f>B59+C59</f>
        <v>268053.20728688035</v>
      </c>
      <c r="F59" s="92">
        <f>E59/E$62</f>
        <v>8.6700799069665255E-2</v>
      </c>
      <c r="H59" s="97">
        <f>ROUND((E59/C13),4)</f>
        <v>3.8679999999999999</v>
      </c>
      <c r="I59" s="51" t="s">
        <v>728</v>
      </c>
      <c r="S59" s="28"/>
    </row>
    <row r="60" spans="1:19" ht="15" thickTop="1" x14ac:dyDescent="0.35">
      <c r="A60" s="136"/>
      <c r="F60" s="99"/>
      <c r="H60" s="100"/>
      <c r="I60" s="15"/>
    </row>
    <row r="61" spans="1:19" x14ac:dyDescent="0.35">
      <c r="A61" s="136"/>
      <c r="H61" s="15"/>
      <c r="I61" s="15"/>
    </row>
    <row r="62" spans="1:19" x14ac:dyDescent="0.35">
      <c r="A62" s="136"/>
      <c r="B62" s="101">
        <f>SUM(B55:B60)/$E$62</f>
        <v>0.21687768298646962</v>
      </c>
      <c r="C62" s="101">
        <f>SUM(C55:C60)/$E$62</f>
        <v>0.78312231701353041</v>
      </c>
      <c r="E62" s="69">
        <f>SUM(E55:E60)</f>
        <v>3091704</v>
      </c>
      <c r="F62" s="92">
        <f>SUM(F55:F60)</f>
        <v>1</v>
      </c>
      <c r="H62" s="15"/>
      <c r="I62" s="15"/>
    </row>
    <row r="67" spans="2:2" x14ac:dyDescent="0.35">
      <c r="B67" s="46"/>
    </row>
  </sheetData>
  <mergeCells count="4">
    <mergeCell ref="G4:H4"/>
    <mergeCell ref="G19:H19"/>
    <mergeCell ref="G35:H35"/>
    <mergeCell ref="G53:H53"/>
  </mergeCells>
  <pageMargins left="0.7" right="0.7" top="0.75" bottom="0.75" header="0.3" footer="0.3"/>
  <pageSetup orientation="landscape" r:id="rId1"/>
  <headerFooter>
    <oddHeader>&amp;C&amp;"-,Bold"&amp;12Kentucky Frontier Gas
Cost of Service Allocation</oddHeader>
  </headerFooter>
  <rowBreaks count="2" manualBreakCount="2">
    <brk id="32" max="16383" man="1"/>
    <brk id="63" max="16383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1455-7E20-4E4F-8616-E09B39CE9E15}">
  <dimension ref="A1:F31"/>
  <sheetViews>
    <sheetView topLeftCell="A19" workbookViewId="0">
      <selection activeCell="A20" sqref="A20:D20"/>
    </sheetView>
  </sheetViews>
  <sheetFormatPr defaultRowHeight="14.5" x14ac:dyDescent="0.35"/>
  <cols>
    <col min="2" max="2" width="12.7265625" customWidth="1"/>
    <col min="3" max="4" width="12.7265625" style="28" customWidth="1"/>
  </cols>
  <sheetData>
    <row r="1" spans="1:6" x14ac:dyDescent="0.35">
      <c r="A1" s="133" t="s">
        <v>802</v>
      </c>
      <c r="B1" s="129"/>
      <c r="D1" s="23"/>
    </row>
    <row r="2" spans="1:6" x14ac:dyDescent="0.35">
      <c r="A2" s="17" t="s">
        <v>676</v>
      </c>
    </row>
    <row r="4" spans="1:6" s="15" customFormat="1" x14ac:dyDescent="0.35">
      <c r="A4" s="20" t="s">
        <v>677</v>
      </c>
      <c r="B4" s="20" t="s">
        <v>678</v>
      </c>
      <c r="C4" s="29" t="s">
        <v>649</v>
      </c>
      <c r="D4" s="29" t="s">
        <v>679</v>
      </c>
      <c r="E4"/>
    </row>
    <row r="5" spans="1:6" x14ac:dyDescent="0.35">
      <c r="A5" s="30" t="s">
        <v>650</v>
      </c>
      <c r="B5">
        <v>735</v>
      </c>
      <c r="C5" s="28">
        <v>7212</v>
      </c>
      <c r="D5" s="28">
        <v>-10.6</v>
      </c>
      <c r="F5" s="23"/>
    </row>
    <row r="6" spans="1:6" x14ac:dyDescent="0.35">
      <c r="A6" s="30" t="s">
        <v>651</v>
      </c>
      <c r="B6">
        <v>789</v>
      </c>
      <c r="C6" s="28">
        <v>15135</v>
      </c>
      <c r="D6" s="28">
        <v>-26.54</v>
      </c>
      <c r="F6" s="23"/>
    </row>
    <row r="7" spans="1:6" x14ac:dyDescent="0.35">
      <c r="A7" s="30" t="s">
        <v>652</v>
      </c>
      <c r="B7">
        <v>742</v>
      </c>
      <c r="C7" s="28">
        <v>9750</v>
      </c>
      <c r="D7" s="28">
        <f>-37.79+-22.65</f>
        <v>-60.44</v>
      </c>
    </row>
    <row r="8" spans="1:6" x14ac:dyDescent="0.35">
      <c r="A8" s="30" t="s">
        <v>653</v>
      </c>
      <c r="B8">
        <v>750</v>
      </c>
      <c r="C8" s="28">
        <v>9404</v>
      </c>
      <c r="D8" s="28">
        <f>-46.01+-7.8</f>
        <v>-53.809999999999995</v>
      </c>
    </row>
    <row r="9" spans="1:6" x14ac:dyDescent="0.35">
      <c r="A9" s="30" t="s">
        <v>654</v>
      </c>
      <c r="B9">
        <v>706</v>
      </c>
      <c r="C9" s="28">
        <v>6122</v>
      </c>
      <c r="D9" s="28">
        <v>-7.63</v>
      </c>
    </row>
    <row r="10" spans="1:6" x14ac:dyDescent="0.35">
      <c r="A10" s="30" t="s">
        <v>655</v>
      </c>
      <c r="B10">
        <v>645</v>
      </c>
      <c r="C10" s="28">
        <v>3559</v>
      </c>
      <c r="D10" s="28">
        <v>0</v>
      </c>
    </row>
    <row r="11" spans="1:6" x14ac:dyDescent="0.35">
      <c r="A11" s="30" t="s">
        <v>656</v>
      </c>
      <c r="B11">
        <v>677</v>
      </c>
      <c r="C11" s="28">
        <v>2049</v>
      </c>
      <c r="D11" s="28">
        <v>0</v>
      </c>
    </row>
    <row r="12" spans="1:6" x14ac:dyDescent="0.35">
      <c r="A12" s="30" t="s">
        <v>657</v>
      </c>
      <c r="B12">
        <v>652</v>
      </c>
      <c r="C12" s="28">
        <v>1983</v>
      </c>
      <c r="D12" s="28">
        <v>0</v>
      </c>
    </row>
    <row r="13" spans="1:6" x14ac:dyDescent="0.35">
      <c r="A13" s="30" t="s">
        <v>658</v>
      </c>
      <c r="B13">
        <v>705</v>
      </c>
      <c r="C13" s="28">
        <v>3724</v>
      </c>
      <c r="D13" s="28">
        <v>-18.760000000000002</v>
      </c>
    </row>
    <row r="14" spans="1:6" x14ac:dyDescent="0.35">
      <c r="A14" s="30" t="s">
        <v>659</v>
      </c>
      <c r="B14">
        <v>636</v>
      </c>
      <c r="C14" s="28">
        <v>2037</v>
      </c>
      <c r="D14" s="28">
        <v>0</v>
      </c>
    </row>
    <row r="15" spans="1:6" x14ac:dyDescent="0.35">
      <c r="A15" s="30" t="s">
        <v>660</v>
      </c>
      <c r="B15">
        <v>808</v>
      </c>
      <c r="C15" s="28">
        <v>6466</v>
      </c>
      <c r="D15" s="28">
        <f>-974.8+-12.29+-11.64</f>
        <v>-998.7299999999999</v>
      </c>
    </row>
    <row r="16" spans="1:6" x14ac:dyDescent="0.35">
      <c r="A16" s="30" t="s">
        <v>661</v>
      </c>
      <c r="B16" s="31">
        <v>732</v>
      </c>
      <c r="C16" s="32">
        <v>7043</v>
      </c>
      <c r="D16" s="32">
        <f>-35.61+-13.36</f>
        <v>-48.97</v>
      </c>
    </row>
    <row r="17" spans="1:4" x14ac:dyDescent="0.35">
      <c r="A17" s="33" t="s">
        <v>662</v>
      </c>
      <c r="B17" s="17">
        <f>SUM(B5:B16)</f>
        <v>8577</v>
      </c>
      <c r="C17" s="34">
        <f t="shared" ref="C17:D17" si="0">SUM(C5:C16)</f>
        <v>74484</v>
      </c>
      <c r="D17" s="34">
        <f t="shared" si="0"/>
        <v>-1225.4799999999998</v>
      </c>
    </row>
    <row r="18" spans="1:4" x14ac:dyDescent="0.35">
      <c r="A18" s="30"/>
      <c r="C18" s="35"/>
      <c r="D18" s="36">
        <f>SUM(C17:D17)</f>
        <v>73258.52</v>
      </c>
    </row>
    <row r="19" spans="1:4" x14ac:dyDescent="0.35">
      <c r="A19" s="30"/>
      <c r="C19" s="35"/>
      <c r="D19" s="35"/>
    </row>
    <row r="20" spans="1:4" x14ac:dyDescent="0.35">
      <c r="A20" s="156" t="s">
        <v>680</v>
      </c>
      <c r="B20" s="156" t="s">
        <v>678</v>
      </c>
      <c r="C20" s="161" t="s">
        <v>649</v>
      </c>
      <c r="D20" s="161" t="s">
        <v>679</v>
      </c>
    </row>
    <row r="21" spans="1:4" x14ac:dyDescent="0.35">
      <c r="A21" s="30" t="s">
        <v>650</v>
      </c>
      <c r="B21">
        <v>974</v>
      </c>
      <c r="C21" s="28">
        <v>18990</v>
      </c>
      <c r="D21" s="28">
        <f>-15.32+-15.21</f>
        <v>-30.53</v>
      </c>
    </row>
    <row r="22" spans="1:4" x14ac:dyDescent="0.35">
      <c r="A22" s="30" t="s">
        <v>651</v>
      </c>
      <c r="B22">
        <v>1046</v>
      </c>
      <c r="C22" s="28">
        <v>32429</v>
      </c>
      <c r="D22" s="28">
        <f>-973.4+-28.01+-239.62+-10.63</f>
        <v>-1251.6600000000001</v>
      </c>
    </row>
    <row r="23" spans="1:4" x14ac:dyDescent="0.35">
      <c r="A23" s="30" t="s">
        <v>652</v>
      </c>
      <c r="B23">
        <v>645</v>
      </c>
      <c r="C23" s="28">
        <v>9420</v>
      </c>
      <c r="D23" s="28">
        <f>-154.5+-10.5+-62.7+-5126</f>
        <v>-5353.7</v>
      </c>
    </row>
    <row r="24" spans="1:4" x14ac:dyDescent="0.35">
      <c r="A24" s="30" t="s">
        <v>653</v>
      </c>
      <c r="B24">
        <v>726</v>
      </c>
      <c r="C24" s="28">
        <v>14241</v>
      </c>
      <c r="D24" s="28">
        <v>-6.01</v>
      </c>
    </row>
    <row r="25" spans="1:4" x14ac:dyDescent="0.35">
      <c r="A25" s="30" t="s">
        <v>654</v>
      </c>
      <c r="B25">
        <v>794</v>
      </c>
      <c r="C25" s="28">
        <v>11061</v>
      </c>
      <c r="D25" s="28">
        <f>-8.61+-7.07</f>
        <v>-15.68</v>
      </c>
    </row>
    <row r="26" spans="1:4" x14ac:dyDescent="0.35">
      <c r="A26" s="30" t="s">
        <v>655</v>
      </c>
      <c r="B26">
        <v>788</v>
      </c>
      <c r="C26" s="28">
        <v>5127</v>
      </c>
      <c r="D26" s="28">
        <v>0</v>
      </c>
    </row>
    <row r="27" spans="1:4" x14ac:dyDescent="0.35">
      <c r="A27" s="30" t="s">
        <v>656</v>
      </c>
      <c r="B27">
        <v>676</v>
      </c>
      <c r="C27" s="28">
        <v>5152</v>
      </c>
      <c r="D27" s="28">
        <v>-16.920000000000002</v>
      </c>
    </row>
    <row r="28" spans="1:4" x14ac:dyDescent="0.35">
      <c r="A28" s="30" t="s">
        <v>657</v>
      </c>
      <c r="B28">
        <v>610</v>
      </c>
      <c r="C28" s="28">
        <v>1663</v>
      </c>
      <c r="D28" s="28">
        <v>-9.42</v>
      </c>
    </row>
    <row r="29" spans="1:4" x14ac:dyDescent="0.35">
      <c r="A29" s="30" t="s">
        <v>658</v>
      </c>
      <c r="B29" s="31">
        <v>617</v>
      </c>
      <c r="C29" s="32">
        <v>1691</v>
      </c>
      <c r="D29" s="32">
        <v>0</v>
      </c>
    </row>
    <row r="30" spans="1:4" x14ac:dyDescent="0.35">
      <c r="A30" s="33" t="s">
        <v>662</v>
      </c>
      <c r="B30" s="17">
        <f>SUM(B21:B29)</f>
        <v>6876</v>
      </c>
      <c r="C30" s="34">
        <f t="shared" ref="C30:D30" si="1">SUM(C21:C29)</f>
        <v>99774</v>
      </c>
      <c r="D30" s="34">
        <f t="shared" si="1"/>
        <v>-6683.92</v>
      </c>
    </row>
    <row r="31" spans="1:4" x14ac:dyDescent="0.35">
      <c r="C31"/>
      <c r="D31" s="36">
        <f>SUM(C30:D30)</f>
        <v>93090.08</v>
      </c>
    </row>
  </sheetData>
  <printOptions horizontalCentered="1"/>
  <pageMargins left="0.7" right="0.7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4ED9-5B43-41DA-827A-038EFD61E274}">
  <sheetPr>
    <pageSetUpPr fitToPage="1"/>
  </sheetPr>
  <dimension ref="A1:V27"/>
  <sheetViews>
    <sheetView workbookViewId="0">
      <selection activeCell="O15" sqref="O15"/>
    </sheetView>
  </sheetViews>
  <sheetFormatPr defaultRowHeight="14.5" x14ac:dyDescent="0.35"/>
  <cols>
    <col min="1" max="1" width="19.26953125" customWidth="1"/>
    <col min="2" max="2" width="7.81640625" customWidth="1"/>
    <col min="3" max="14" width="8.7265625" customWidth="1"/>
    <col min="15" max="15" width="11.1796875" customWidth="1"/>
  </cols>
  <sheetData>
    <row r="1" spans="1:22" x14ac:dyDescent="0.35">
      <c r="A1" s="153" t="s">
        <v>646</v>
      </c>
    </row>
    <row r="2" spans="1:22" x14ac:dyDescent="0.35">
      <c r="A2" s="17" t="s">
        <v>647</v>
      </c>
      <c r="C2" s="22" t="s">
        <v>665</v>
      </c>
    </row>
    <row r="3" spans="1:22" x14ac:dyDescent="0.35">
      <c r="A3" s="17"/>
    </row>
    <row r="4" spans="1:22" s="20" customFormat="1" x14ac:dyDescent="0.35">
      <c r="A4" s="156" t="s">
        <v>648</v>
      </c>
      <c r="B4" s="162" t="s">
        <v>682</v>
      </c>
      <c r="C4" s="156" t="s">
        <v>650</v>
      </c>
      <c r="D4" s="156" t="s">
        <v>651</v>
      </c>
      <c r="E4" s="156" t="s">
        <v>652</v>
      </c>
      <c r="F4" s="156" t="s">
        <v>653</v>
      </c>
      <c r="G4" s="156" t="s">
        <v>654</v>
      </c>
      <c r="H4" s="156" t="s">
        <v>655</v>
      </c>
      <c r="I4" s="156" t="s">
        <v>656</v>
      </c>
      <c r="J4" s="156" t="s">
        <v>657</v>
      </c>
      <c r="K4" s="156" t="s">
        <v>658</v>
      </c>
      <c r="L4" s="156" t="s">
        <v>659</v>
      </c>
      <c r="M4" s="156" t="s">
        <v>660</v>
      </c>
      <c r="N4" s="156" t="s">
        <v>661</v>
      </c>
      <c r="O4" s="156" t="s">
        <v>662</v>
      </c>
      <c r="P4" s="156"/>
      <c r="Q4" s="156"/>
      <c r="R4" s="156"/>
      <c r="S4" s="156"/>
      <c r="T4" s="156"/>
      <c r="U4" s="156"/>
      <c r="V4" s="156"/>
    </row>
    <row r="5" spans="1:22" x14ac:dyDescent="0.35">
      <c r="A5" t="s">
        <v>683</v>
      </c>
      <c r="B5" s="25">
        <v>50</v>
      </c>
      <c r="C5" s="18">
        <f>900+200</f>
        <v>1100</v>
      </c>
      <c r="D5" s="18">
        <v>300</v>
      </c>
      <c r="E5" s="18">
        <v>100</v>
      </c>
      <c r="F5" s="18">
        <v>200</v>
      </c>
      <c r="G5" s="18">
        <v>300</v>
      </c>
      <c r="H5" s="18">
        <v>250</v>
      </c>
      <c r="I5" s="18">
        <v>150</v>
      </c>
      <c r="J5" s="18">
        <v>300</v>
      </c>
      <c r="K5" s="18">
        <v>650</v>
      </c>
      <c r="L5" s="18">
        <v>1550</v>
      </c>
      <c r="M5" s="18">
        <v>900</v>
      </c>
      <c r="N5" s="18">
        <v>700</v>
      </c>
      <c r="O5" s="21">
        <f>SUM(C5:N5)</f>
        <v>6500</v>
      </c>
    </row>
    <row r="6" spans="1:22" x14ac:dyDescent="0.35">
      <c r="A6" t="s">
        <v>666</v>
      </c>
      <c r="B6" s="25">
        <v>96</v>
      </c>
      <c r="C6" s="18">
        <f>1728+288</f>
        <v>2016</v>
      </c>
      <c r="D6" s="18">
        <f>1056+96</f>
        <v>1152</v>
      </c>
      <c r="E6" s="18">
        <f>96+192</f>
        <v>288</v>
      </c>
      <c r="F6" s="18">
        <v>768</v>
      </c>
      <c r="G6" s="18">
        <f>384+96</f>
        <v>480</v>
      </c>
      <c r="H6" s="18">
        <v>192</v>
      </c>
      <c r="I6" s="18">
        <f>480+96</f>
        <v>576</v>
      </c>
      <c r="J6" s="18">
        <v>576</v>
      </c>
      <c r="K6" s="18">
        <v>1056</v>
      </c>
      <c r="L6" s="18">
        <f>1945+288</f>
        <v>2233</v>
      </c>
      <c r="M6" s="18">
        <f>1536+288</f>
        <v>1824</v>
      </c>
      <c r="N6" s="18">
        <f>1440+192</f>
        <v>1632</v>
      </c>
      <c r="O6" s="21">
        <f>SUM(C6:N6)</f>
        <v>12793</v>
      </c>
    </row>
    <row r="7" spans="1:22" x14ac:dyDescent="0.35">
      <c r="A7" t="s">
        <v>664</v>
      </c>
      <c r="B7" s="25">
        <v>150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450</v>
      </c>
      <c r="J7" s="18">
        <v>510</v>
      </c>
      <c r="K7" s="18">
        <v>0</v>
      </c>
      <c r="L7" s="18">
        <v>159</v>
      </c>
      <c r="M7" s="18">
        <v>0</v>
      </c>
      <c r="N7" s="18">
        <v>150</v>
      </c>
      <c r="O7" s="21">
        <f>SUM(C7:N7)</f>
        <v>1269</v>
      </c>
    </row>
    <row r="8" spans="1:22" x14ac:dyDescent="0.35">
      <c r="A8" t="s">
        <v>667</v>
      </c>
      <c r="B8" s="25">
        <v>30</v>
      </c>
      <c r="C8" s="18">
        <f>150+60</f>
        <v>210</v>
      </c>
      <c r="D8" s="18">
        <v>450</v>
      </c>
      <c r="E8" s="18">
        <v>180</v>
      </c>
      <c r="F8" s="18">
        <v>210</v>
      </c>
      <c r="G8" s="18">
        <v>240</v>
      </c>
      <c r="H8" s="18">
        <v>150</v>
      </c>
      <c r="I8" s="18">
        <v>360</v>
      </c>
      <c r="J8" s="18">
        <v>270</v>
      </c>
      <c r="K8" s="18">
        <v>240</v>
      </c>
      <c r="L8" s="18">
        <v>330</v>
      </c>
      <c r="M8" s="18">
        <v>240</v>
      </c>
      <c r="N8" s="18">
        <v>270</v>
      </c>
      <c r="O8" s="21">
        <f>SUM(C8:N8)</f>
        <v>3150</v>
      </c>
    </row>
    <row r="9" spans="1:22" x14ac:dyDescent="0.35">
      <c r="A9" t="s">
        <v>668</v>
      </c>
      <c r="B9" s="25">
        <v>30</v>
      </c>
      <c r="C9" s="18">
        <v>120</v>
      </c>
      <c r="D9" s="18">
        <f>180+150</f>
        <v>330</v>
      </c>
      <c r="E9" s="18">
        <v>0</v>
      </c>
      <c r="F9" s="18">
        <v>300</v>
      </c>
      <c r="G9" s="18">
        <v>210</v>
      </c>
      <c r="H9" s="18">
        <v>90</v>
      </c>
      <c r="I9" s="18">
        <v>210</v>
      </c>
      <c r="J9" s="18">
        <v>270</v>
      </c>
      <c r="K9" s="18">
        <v>90</v>
      </c>
      <c r="L9" s="18">
        <v>90</v>
      </c>
      <c r="M9" s="18">
        <v>60</v>
      </c>
      <c r="N9" s="18">
        <v>0</v>
      </c>
      <c r="O9" s="21">
        <f t="shared" ref="O9:O11" si="0">SUM(C9:N9)</f>
        <v>1770</v>
      </c>
    </row>
    <row r="10" spans="1:22" x14ac:dyDescent="0.35">
      <c r="A10" t="s">
        <v>669</v>
      </c>
      <c r="B10" s="26">
        <v>0.1</v>
      </c>
      <c r="C10" s="18">
        <v>7212</v>
      </c>
      <c r="D10" s="18">
        <v>15135</v>
      </c>
      <c r="E10" s="18">
        <v>9750</v>
      </c>
      <c r="F10" s="18">
        <v>9404</v>
      </c>
      <c r="G10" s="18">
        <v>6122</v>
      </c>
      <c r="H10" s="18">
        <v>3559</v>
      </c>
      <c r="I10" s="18">
        <v>2049</v>
      </c>
      <c r="J10" s="18">
        <v>1983</v>
      </c>
      <c r="K10" s="18">
        <v>3724</v>
      </c>
      <c r="L10" s="18">
        <v>2037</v>
      </c>
      <c r="M10" s="18">
        <v>6466</v>
      </c>
      <c r="N10" s="18">
        <v>7043</v>
      </c>
      <c r="O10" s="21">
        <f t="shared" si="0"/>
        <v>74484</v>
      </c>
    </row>
    <row r="11" spans="1:22" x14ac:dyDescent="0.35">
      <c r="A11" t="s">
        <v>670</v>
      </c>
      <c r="B11" s="25">
        <v>50</v>
      </c>
      <c r="C11" s="18">
        <f>2950+250</f>
        <v>3200</v>
      </c>
      <c r="D11" s="18">
        <v>1600</v>
      </c>
      <c r="E11" s="18">
        <v>950</v>
      </c>
      <c r="F11" s="18">
        <v>1550</v>
      </c>
      <c r="G11" s="18">
        <v>2700</v>
      </c>
      <c r="H11" s="18">
        <v>950</v>
      </c>
      <c r="I11" s="18">
        <v>1000</v>
      </c>
      <c r="J11" s="18">
        <v>500</v>
      </c>
      <c r="K11" s="18">
        <v>650</v>
      </c>
      <c r="L11" s="18">
        <v>1600</v>
      </c>
      <c r="M11" s="18">
        <v>850</v>
      </c>
      <c r="N11" s="18">
        <v>1850</v>
      </c>
      <c r="O11" s="21">
        <f t="shared" si="0"/>
        <v>17400</v>
      </c>
    </row>
    <row r="12" spans="1:22" x14ac:dyDescent="0.35">
      <c r="A12" t="s">
        <v>750</v>
      </c>
      <c r="B12" s="25">
        <v>50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21">
        <f>SUM(C12:N12)</f>
        <v>0</v>
      </c>
    </row>
    <row r="13" spans="1:22" x14ac:dyDescent="0.35">
      <c r="A13" t="s">
        <v>663</v>
      </c>
      <c r="B13" s="25">
        <v>225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21">
        <f>SUM(C13:N13)</f>
        <v>0</v>
      </c>
    </row>
    <row r="14" spans="1:22" x14ac:dyDescent="0.35">
      <c r="B14" s="2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22" x14ac:dyDescent="0.35">
      <c r="A15" s="17" t="s">
        <v>662</v>
      </c>
      <c r="B15" s="27"/>
      <c r="C15" s="19">
        <f t="shared" ref="C15:O15" si="1">SUM(C5:C14)</f>
        <v>13858</v>
      </c>
      <c r="D15" s="19">
        <f t="shared" si="1"/>
        <v>18967</v>
      </c>
      <c r="E15" s="19">
        <f t="shared" si="1"/>
        <v>11268</v>
      </c>
      <c r="F15" s="19">
        <f t="shared" si="1"/>
        <v>12432</v>
      </c>
      <c r="G15" s="19">
        <f t="shared" si="1"/>
        <v>10052</v>
      </c>
      <c r="H15" s="19">
        <f t="shared" si="1"/>
        <v>5191</v>
      </c>
      <c r="I15" s="19">
        <f t="shared" si="1"/>
        <v>4795</v>
      </c>
      <c r="J15" s="19">
        <f t="shared" si="1"/>
        <v>4409</v>
      </c>
      <c r="K15" s="19">
        <f t="shared" si="1"/>
        <v>6410</v>
      </c>
      <c r="L15" s="19">
        <f t="shared" si="1"/>
        <v>7999</v>
      </c>
      <c r="M15" s="19">
        <f t="shared" si="1"/>
        <v>10340</v>
      </c>
      <c r="N15" s="19">
        <f t="shared" si="1"/>
        <v>11645</v>
      </c>
      <c r="O15" s="163">
        <f t="shared" si="1"/>
        <v>117366</v>
      </c>
    </row>
    <row r="16" spans="1:22" x14ac:dyDescent="0.35"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5" x14ac:dyDescent="0.35"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5" x14ac:dyDescent="0.35">
      <c r="C18" s="23" t="s">
        <v>685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21"/>
    </row>
    <row r="19" spans="1:15" x14ac:dyDescent="0.35">
      <c r="A19" t="s">
        <v>683</v>
      </c>
      <c r="C19" t="s">
        <v>686</v>
      </c>
    </row>
    <row r="20" spans="1:15" x14ac:dyDescent="0.35">
      <c r="A20" t="s">
        <v>666</v>
      </c>
      <c r="C20" t="s">
        <v>687</v>
      </c>
    </row>
    <row r="21" spans="1:15" x14ac:dyDescent="0.35">
      <c r="A21" t="s">
        <v>664</v>
      </c>
      <c r="C21" t="s">
        <v>688</v>
      </c>
    </row>
    <row r="22" spans="1:15" x14ac:dyDescent="0.35">
      <c r="A22" t="s">
        <v>667</v>
      </c>
      <c r="C22" t="s">
        <v>689</v>
      </c>
    </row>
    <row r="23" spans="1:15" x14ac:dyDescent="0.35">
      <c r="A23" t="s">
        <v>668</v>
      </c>
      <c r="C23" t="s">
        <v>690</v>
      </c>
    </row>
    <row r="24" spans="1:15" x14ac:dyDescent="0.35">
      <c r="A24" t="s">
        <v>669</v>
      </c>
      <c r="C24" t="s">
        <v>331</v>
      </c>
    </row>
    <row r="25" spans="1:15" x14ac:dyDescent="0.35">
      <c r="A25" t="s">
        <v>670</v>
      </c>
      <c r="C25" t="s">
        <v>691</v>
      </c>
    </row>
    <row r="26" spans="1:15" x14ac:dyDescent="0.35">
      <c r="A26" t="s">
        <v>750</v>
      </c>
      <c r="C26" t="s">
        <v>749</v>
      </c>
    </row>
    <row r="27" spans="1:15" x14ac:dyDescent="0.35">
      <c r="A27" t="s">
        <v>663</v>
      </c>
      <c r="C27" t="s">
        <v>691</v>
      </c>
    </row>
  </sheetData>
  <sortState xmlns:xlrd2="http://schemas.microsoft.com/office/spreadsheetml/2017/richdata2" ref="A19:E25">
    <sortCondition ref="A19:A25"/>
  </sortState>
  <printOptions horizontalCentered="1"/>
  <pageMargins left="0.2" right="0.2" top="0.5" bottom="0.75" header="0.3" footer="0.3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F4849-0826-42E5-A42A-03A8ED444165}">
  <sheetPr codeName="Sheet1"/>
  <dimension ref="A1:E473"/>
  <sheetViews>
    <sheetView workbookViewId="0">
      <pane xSplit="1" ySplit="5" topLeftCell="B6" activePane="bottomRight" state="frozenSplit"/>
      <selection pane="topRight" activeCell="C1" sqref="C1"/>
      <selection pane="bottomLeft" activeCell="A6" sqref="A6"/>
      <selection pane="bottomRight" activeCell="B1" sqref="B1:D1"/>
    </sheetView>
  </sheetViews>
  <sheetFormatPr defaultRowHeight="14.5" x14ac:dyDescent="0.35"/>
  <cols>
    <col min="1" max="1" width="77.1796875" style="9" customWidth="1"/>
    <col min="2" max="2" width="10.81640625" bestFit="1" customWidth="1"/>
    <col min="3" max="3" width="2.26953125" customWidth="1"/>
    <col min="4" max="4" width="11.54296875" bestFit="1" customWidth="1"/>
  </cols>
  <sheetData>
    <row r="1" spans="1:5" ht="15.5" customHeight="1" x14ac:dyDescent="0.35">
      <c r="A1" s="148" t="s">
        <v>1</v>
      </c>
      <c r="B1" s="153" t="s">
        <v>645</v>
      </c>
      <c r="C1" s="158"/>
      <c r="D1" s="153"/>
      <c r="E1" s="10" t="s">
        <v>0</v>
      </c>
    </row>
    <row r="2" spans="1:5" ht="17.649999999999999" customHeight="1" x14ac:dyDescent="0.4">
      <c r="A2" s="149" t="s">
        <v>2</v>
      </c>
      <c r="B2" s="1"/>
      <c r="C2" s="1"/>
      <c r="D2" s="11">
        <v>45933</v>
      </c>
    </row>
    <row r="3" spans="1:5" x14ac:dyDescent="0.35">
      <c r="A3" s="150" t="s">
        <v>4</v>
      </c>
      <c r="B3" s="1"/>
      <c r="C3" s="1"/>
      <c r="D3" s="10" t="s">
        <v>3</v>
      </c>
    </row>
    <row r="4" spans="1:5" ht="15" thickBot="1" x14ac:dyDescent="0.4">
      <c r="A4" s="2"/>
      <c r="B4" s="4" t="s">
        <v>5</v>
      </c>
      <c r="C4" s="3"/>
      <c r="D4" s="5"/>
    </row>
    <row r="5" spans="1:5" s="15" customFormat="1" ht="15.5" thickTop="1" thickBot="1" x14ac:dyDescent="0.4">
      <c r="A5" s="12"/>
      <c r="B5" s="13" t="s">
        <v>6</v>
      </c>
      <c r="C5" s="14"/>
      <c r="D5" s="13" t="s">
        <v>7</v>
      </c>
    </row>
    <row r="6" spans="1:5" ht="15" thickTop="1" x14ac:dyDescent="0.35">
      <c r="A6" s="2" t="s">
        <v>474</v>
      </c>
      <c r="B6" s="6">
        <v>0</v>
      </c>
      <c r="C6" s="7"/>
      <c r="D6" s="6"/>
    </row>
    <row r="7" spans="1:5" x14ac:dyDescent="0.35">
      <c r="A7" s="2" t="s">
        <v>8</v>
      </c>
      <c r="B7" s="6">
        <v>300</v>
      </c>
      <c r="C7" s="7"/>
      <c r="D7" s="6"/>
    </row>
    <row r="8" spans="1:5" x14ac:dyDescent="0.35">
      <c r="A8" s="2" t="s">
        <v>466</v>
      </c>
      <c r="B8" s="6">
        <v>0</v>
      </c>
      <c r="C8" s="7"/>
      <c r="D8" s="6"/>
    </row>
    <row r="9" spans="1:5" x14ac:dyDescent="0.35">
      <c r="A9" s="2" t="s">
        <v>9</v>
      </c>
      <c r="B9" s="6">
        <v>10750.95</v>
      </c>
      <c r="C9" s="7"/>
      <c r="D9" s="6"/>
    </row>
    <row r="10" spans="1:5" x14ac:dyDescent="0.35">
      <c r="A10" s="2" t="s">
        <v>467</v>
      </c>
      <c r="B10" s="6">
        <v>239218.09</v>
      </c>
      <c r="C10" s="7"/>
      <c r="D10" s="6"/>
    </row>
    <row r="11" spans="1:5" x14ac:dyDescent="0.35">
      <c r="A11" s="2" t="s">
        <v>468</v>
      </c>
      <c r="B11" s="6">
        <v>1937.98</v>
      </c>
      <c r="C11" s="7"/>
      <c r="D11" s="6"/>
    </row>
    <row r="12" spans="1:5" x14ac:dyDescent="0.35">
      <c r="A12" s="2" t="s">
        <v>469</v>
      </c>
      <c r="B12" s="6">
        <v>0</v>
      </c>
      <c r="C12" s="7"/>
      <c r="D12" s="6"/>
    </row>
    <row r="13" spans="1:5" x14ac:dyDescent="0.35">
      <c r="A13" s="2" t="s">
        <v>470</v>
      </c>
      <c r="B13" s="6">
        <v>0</v>
      </c>
      <c r="C13" s="7"/>
      <c r="D13" s="6"/>
    </row>
    <row r="14" spans="1:5" x14ac:dyDescent="0.35">
      <c r="A14" s="2" t="s">
        <v>471</v>
      </c>
      <c r="B14" s="6">
        <v>0</v>
      </c>
      <c r="C14" s="7"/>
      <c r="D14" s="6"/>
    </row>
    <row r="15" spans="1:5" x14ac:dyDescent="0.35">
      <c r="A15" s="2" t="s">
        <v>472</v>
      </c>
      <c r="B15" s="6">
        <v>110616.93</v>
      </c>
      <c r="C15" s="7"/>
      <c r="D15" s="6"/>
    </row>
    <row r="16" spans="1:5" x14ac:dyDescent="0.35">
      <c r="A16" s="2" t="s">
        <v>10</v>
      </c>
      <c r="B16" s="6">
        <v>3303.26</v>
      </c>
      <c r="C16" s="7"/>
      <c r="D16" s="6"/>
    </row>
    <row r="17" spans="1:4" x14ac:dyDescent="0.35">
      <c r="A17" s="2" t="s">
        <v>11</v>
      </c>
      <c r="B17" s="6">
        <v>0</v>
      </c>
      <c r="C17" s="7"/>
      <c r="D17" s="6"/>
    </row>
    <row r="18" spans="1:4" x14ac:dyDescent="0.35">
      <c r="A18" s="2" t="s">
        <v>12</v>
      </c>
      <c r="B18" s="6">
        <v>391622.66</v>
      </c>
      <c r="C18" s="7"/>
      <c r="D18" s="6"/>
    </row>
    <row r="19" spans="1:4" x14ac:dyDescent="0.35">
      <c r="A19" s="2" t="s">
        <v>13</v>
      </c>
      <c r="B19" s="6">
        <v>6670.81</v>
      </c>
      <c r="C19" s="7"/>
      <c r="D19" s="6"/>
    </row>
    <row r="20" spans="1:4" x14ac:dyDescent="0.35">
      <c r="A20" s="2" t="s">
        <v>14</v>
      </c>
      <c r="B20" s="6">
        <v>241216.58</v>
      </c>
      <c r="C20" s="7"/>
      <c r="D20" s="6"/>
    </row>
    <row r="21" spans="1:4" x14ac:dyDescent="0.35">
      <c r="A21" s="2" t="s">
        <v>15</v>
      </c>
      <c r="B21" s="6">
        <v>10000</v>
      </c>
      <c r="C21" s="7"/>
      <c r="D21" s="6"/>
    </row>
    <row r="22" spans="1:4" x14ac:dyDescent="0.35">
      <c r="A22" s="2" t="s">
        <v>16</v>
      </c>
      <c r="B22" s="6">
        <v>0</v>
      </c>
      <c r="C22" s="7"/>
      <c r="D22" s="6"/>
    </row>
    <row r="23" spans="1:4" x14ac:dyDescent="0.35">
      <c r="A23" s="2" t="s">
        <v>17</v>
      </c>
      <c r="B23" s="6"/>
      <c r="C23" s="7"/>
      <c r="D23" s="6">
        <v>248908</v>
      </c>
    </row>
    <row r="24" spans="1:4" x14ac:dyDescent="0.35">
      <c r="A24" s="2" t="s">
        <v>18</v>
      </c>
      <c r="B24" s="6"/>
      <c r="C24" s="7"/>
      <c r="D24" s="6">
        <v>170646</v>
      </c>
    </row>
    <row r="25" spans="1:4" x14ac:dyDescent="0.35">
      <c r="A25" s="2" t="s">
        <v>19</v>
      </c>
      <c r="B25" s="6"/>
      <c r="C25" s="7"/>
      <c r="D25" s="6">
        <v>64245</v>
      </c>
    </row>
    <row r="26" spans="1:4" x14ac:dyDescent="0.35">
      <c r="A26" s="2" t="s">
        <v>20</v>
      </c>
      <c r="B26" s="6">
        <v>0</v>
      </c>
      <c r="C26" s="7"/>
      <c r="D26" s="6"/>
    </row>
    <row r="27" spans="1:4" x14ac:dyDescent="0.35">
      <c r="A27" s="2" t="s">
        <v>21</v>
      </c>
      <c r="B27" s="6">
        <v>0</v>
      </c>
      <c r="C27" s="7"/>
      <c r="D27" s="6"/>
    </row>
    <row r="28" spans="1:4" x14ac:dyDescent="0.35">
      <c r="A28" s="2" t="s">
        <v>22</v>
      </c>
      <c r="B28" s="6">
        <v>0</v>
      </c>
      <c r="C28" s="7"/>
      <c r="D28" s="6"/>
    </row>
    <row r="29" spans="1:4" x14ac:dyDescent="0.35">
      <c r="A29" s="2" t="s">
        <v>23</v>
      </c>
      <c r="B29" s="6">
        <v>0</v>
      </c>
      <c r="C29" s="7"/>
      <c r="D29" s="6"/>
    </row>
    <row r="30" spans="1:4" x14ac:dyDescent="0.35">
      <c r="A30" s="2" t="s">
        <v>24</v>
      </c>
      <c r="B30" s="6">
        <v>0</v>
      </c>
      <c r="C30" s="7"/>
      <c r="D30" s="6"/>
    </row>
    <row r="31" spans="1:4" x14ac:dyDescent="0.35">
      <c r="A31" s="2" t="s">
        <v>25</v>
      </c>
      <c r="B31" s="6">
        <v>0</v>
      </c>
      <c r="C31" s="7"/>
      <c r="D31" s="6"/>
    </row>
    <row r="32" spans="1:4" x14ac:dyDescent="0.35">
      <c r="A32" s="2" t="s">
        <v>26</v>
      </c>
      <c r="B32" s="6">
        <v>0</v>
      </c>
      <c r="C32" s="7"/>
      <c r="D32" s="6"/>
    </row>
    <row r="33" spans="1:4" x14ac:dyDescent="0.35">
      <c r="A33" s="2" t="s">
        <v>473</v>
      </c>
      <c r="B33" s="6">
        <v>1500</v>
      </c>
      <c r="C33" s="7"/>
      <c r="D33" s="6"/>
    </row>
    <row r="34" spans="1:4" x14ac:dyDescent="0.35">
      <c r="A34" s="2" t="s">
        <v>27</v>
      </c>
      <c r="B34" s="6">
        <v>0</v>
      </c>
      <c r="C34" s="7"/>
      <c r="D34" s="6"/>
    </row>
    <row r="35" spans="1:4" x14ac:dyDescent="0.35">
      <c r="A35" s="2" t="s">
        <v>28</v>
      </c>
      <c r="B35" s="6">
        <v>0</v>
      </c>
      <c r="C35" s="7"/>
      <c r="D35" s="6"/>
    </row>
    <row r="36" spans="1:4" x14ac:dyDescent="0.35">
      <c r="A36" s="2" t="s">
        <v>29</v>
      </c>
      <c r="B36" s="6">
        <v>0</v>
      </c>
      <c r="C36" s="7"/>
      <c r="D36" s="6"/>
    </row>
    <row r="37" spans="1:4" x14ac:dyDescent="0.35">
      <c r="A37" s="2" t="s">
        <v>30</v>
      </c>
      <c r="B37" s="6">
        <v>0</v>
      </c>
      <c r="C37" s="7"/>
      <c r="D37" s="6"/>
    </row>
    <row r="38" spans="1:4" x14ac:dyDescent="0.35">
      <c r="A38" s="2" t="s">
        <v>31</v>
      </c>
      <c r="B38" s="6">
        <v>298.98</v>
      </c>
      <c r="C38" s="7"/>
      <c r="D38" s="6"/>
    </row>
    <row r="39" spans="1:4" x14ac:dyDescent="0.35">
      <c r="A39" s="2" t="s">
        <v>32</v>
      </c>
      <c r="B39" s="6">
        <v>95056.13</v>
      </c>
      <c r="C39" s="7"/>
      <c r="D39" s="6"/>
    </row>
    <row r="40" spans="1:4" x14ac:dyDescent="0.35">
      <c r="A40" s="2" t="s">
        <v>33</v>
      </c>
      <c r="B40" s="6">
        <v>17464</v>
      </c>
      <c r="C40" s="7"/>
      <c r="D40" s="6"/>
    </row>
    <row r="41" spans="1:4" x14ac:dyDescent="0.35">
      <c r="A41" s="2" t="s">
        <v>34</v>
      </c>
      <c r="B41" s="6"/>
      <c r="C41" s="7"/>
      <c r="D41" s="6">
        <v>86207</v>
      </c>
    </row>
    <row r="42" spans="1:4" x14ac:dyDescent="0.35">
      <c r="A42" s="2" t="s">
        <v>35</v>
      </c>
      <c r="B42" s="6">
        <v>0</v>
      </c>
      <c r="C42" s="7"/>
      <c r="D42" s="6"/>
    </row>
    <row r="43" spans="1:4" x14ac:dyDescent="0.35">
      <c r="A43" s="2" t="s">
        <v>36</v>
      </c>
      <c r="B43" s="6">
        <v>198670.41</v>
      </c>
      <c r="C43" s="7"/>
      <c r="D43" s="6"/>
    </row>
    <row r="44" spans="1:4" x14ac:dyDescent="0.35">
      <c r="A44" s="2" t="s">
        <v>37</v>
      </c>
      <c r="B44" s="6">
        <v>277026.3</v>
      </c>
      <c r="C44" s="7"/>
      <c r="D44" s="6"/>
    </row>
    <row r="45" spans="1:4" x14ac:dyDescent="0.35">
      <c r="A45" s="2" t="s">
        <v>38</v>
      </c>
      <c r="B45" s="6"/>
      <c r="C45" s="7"/>
      <c r="D45" s="6">
        <v>456935</v>
      </c>
    </row>
    <row r="46" spans="1:4" x14ac:dyDescent="0.35">
      <c r="A46" s="2" t="s">
        <v>39</v>
      </c>
      <c r="B46" s="6">
        <v>60902.01</v>
      </c>
      <c r="C46" s="7"/>
      <c r="D46" s="6"/>
    </row>
    <row r="47" spans="1:4" x14ac:dyDescent="0.35">
      <c r="A47" s="2" t="s">
        <v>40</v>
      </c>
      <c r="B47" s="6">
        <v>28578.05</v>
      </c>
      <c r="C47" s="7"/>
      <c r="D47" s="6"/>
    </row>
    <row r="48" spans="1:4" x14ac:dyDescent="0.35">
      <c r="A48" s="2" t="s">
        <v>41</v>
      </c>
      <c r="B48" s="6">
        <v>39289.39</v>
      </c>
      <c r="C48" s="7"/>
      <c r="D48" s="6"/>
    </row>
    <row r="49" spans="1:4" x14ac:dyDescent="0.35">
      <c r="A49" s="2" t="s">
        <v>42</v>
      </c>
      <c r="B49" s="6">
        <v>10618.2</v>
      </c>
      <c r="C49" s="7"/>
      <c r="D49" s="6"/>
    </row>
    <row r="50" spans="1:4" x14ac:dyDescent="0.35">
      <c r="A50" s="2" t="s">
        <v>43</v>
      </c>
      <c r="B50" s="6">
        <v>1378</v>
      </c>
      <c r="C50" s="7"/>
      <c r="D50" s="6"/>
    </row>
    <row r="51" spans="1:4" x14ac:dyDescent="0.35">
      <c r="A51" s="2" t="s">
        <v>44</v>
      </c>
      <c r="B51" s="6">
        <v>0</v>
      </c>
      <c r="C51" s="7"/>
      <c r="D51" s="6"/>
    </row>
    <row r="52" spans="1:4" x14ac:dyDescent="0.35">
      <c r="A52" s="2" t="s">
        <v>45</v>
      </c>
      <c r="B52" s="6">
        <v>0</v>
      </c>
      <c r="C52" s="7"/>
      <c r="D52" s="6"/>
    </row>
    <row r="53" spans="1:4" x14ac:dyDescent="0.35">
      <c r="A53" s="2" t="s">
        <v>46</v>
      </c>
      <c r="B53" s="6">
        <v>0</v>
      </c>
      <c r="C53" s="7"/>
      <c r="D53" s="6"/>
    </row>
    <row r="54" spans="1:4" x14ac:dyDescent="0.35">
      <c r="A54" s="2" t="s">
        <v>47</v>
      </c>
      <c r="B54" s="6">
        <v>0</v>
      </c>
      <c r="C54" s="7"/>
      <c r="D54" s="6"/>
    </row>
    <row r="55" spans="1:4" x14ac:dyDescent="0.35">
      <c r="A55" s="2" t="s">
        <v>48</v>
      </c>
      <c r="B55" s="6">
        <v>0</v>
      </c>
      <c r="C55" s="7"/>
      <c r="D55" s="6"/>
    </row>
    <row r="56" spans="1:4" x14ac:dyDescent="0.35">
      <c r="A56" s="2" t="s">
        <v>49</v>
      </c>
      <c r="B56" s="6">
        <v>5208.0200000000004</v>
      </c>
      <c r="C56" s="7"/>
      <c r="D56" s="6"/>
    </row>
    <row r="57" spans="1:4" x14ac:dyDescent="0.35">
      <c r="A57" s="2" t="s">
        <v>50</v>
      </c>
      <c r="B57" s="6">
        <v>0</v>
      </c>
      <c r="C57" s="7"/>
      <c r="D57" s="6"/>
    </row>
    <row r="58" spans="1:4" x14ac:dyDescent="0.35">
      <c r="A58" s="2" t="s">
        <v>51</v>
      </c>
      <c r="B58" s="6"/>
      <c r="C58" s="7"/>
      <c r="D58" s="6">
        <v>1465</v>
      </c>
    </row>
    <row r="59" spans="1:4" x14ac:dyDescent="0.35">
      <c r="A59" s="2" t="s">
        <v>52</v>
      </c>
      <c r="B59" s="6">
        <v>955369.74</v>
      </c>
      <c r="C59" s="7"/>
      <c r="D59" s="6"/>
    </row>
    <row r="60" spans="1:4" x14ac:dyDescent="0.35">
      <c r="A60" s="2" t="s">
        <v>53</v>
      </c>
      <c r="B60" s="6">
        <v>9515.91</v>
      </c>
      <c r="C60" s="7"/>
      <c r="D60" s="6"/>
    </row>
    <row r="61" spans="1:4" x14ac:dyDescent="0.35">
      <c r="A61" s="2" t="s">
        <v>54</v>
      </c>
      <c r="B61" s="6">
        <v>5980.39</v>
      </c>
      <c r="C61" s="7"/>
      <c r="D61" s="6"/>
    </row>
    <row r="62" spans="1:4" x14ac:dyDescent="0.35">
      <c r="A62" s="2" t="s">
        <v>55</v>
      </c>
      <c r="B62" s="6">
        <v>16220.74</v>
      </c>
      <c r="C62" s="7"/>
      <c r="D62" s="6"/>
    </row>
    <row r="63" spans="1:4" x14ac:dyDescent="0.35">
      <c r="A63" s="2" t="s">
        <v>56</v>
      </c>
      <c r="B63" s="6"/>
      <c r="C63" s="7"/>
      <c r="D63" s="6">
        <v>16188</v>
      </c>
    </row>
    <row r="64" spans="1:4" x14ac:dyDescent="0.35">
      <c r="A64" s="2" t="s">
        <v>57</v>
      </c>
      <c r="B64" s="6">
        <v>19218.48</v>
      </c>
      <c r="C64" s="7"/>
      <c r="D64" s="6"/>
    </row>
    <row r="65" spans="1:4" x14ac:dyDescent="0.35">
      <c r="A65" s="2" t="s">
        <v>58</v>
      </c>
      <c r="B65" s="6">
        <v>589.97</v>
      </c>
      <c r="C65" s="7"/>
      <c r="D65" s="6"/>
    </row>
    <row r="66" spans="1:4" x14ac:dyDescent="0.35">
      <c r="A66" s="2" t="s">
        <v>59</v>
      </c>
      <c r="B66" s="6">
        <v>650</v>
      </c>
      <c r="C66" s="7"/>
      <c r="D66" s="6"/>
    </row>
    <row r="67" spans="1:4" x14ac:dyDescent="0.35">
      <c r="A67" s="2" t="s">
        <v>60</v>
      </c>
      <c r="B67" s="6"/>
      <c r="C67" s="7"/>
      <c r="D67" s="6">
        <v>771855</v>
      </c>
    </row>
    <row r="68" spans="1:4" x14ac:dyDescent="0.35">
      <c r="A68" s="2" t="s">
        <v>61</v>
      </c>
      <c r="B68" s="6">
        <v>0</v>
      </c>
      <c r="C68" s="7"/>
      <c r="D68" s="6"/>
    </row>
    <row r="69" spans="1:4" x14ac:dyDescent="0.35">
      <c r="A69" s="2" t="s">
        <v>62</v>
      </c>
      <c r="B69" s="6">
        <v>6393.09</v>
      </c>
      <c r="C69" s="7"/>
      <c r="D69" s="6"/>
    </row>
    <row r="70" spans="1:4" x14ac:dyDescent="0.35">
      <c r="A70" s="2" t="s">
        <v>63</v>
      </c>
      <c r="B70" s="6">
        <v>653.39</v>
      </c>
      <c r="C70" s="7"/>
      <c r="D70" s="6"/>
    </row>
    <row r="71" spans="1:4" x14ac:dyDescent="0.35">
      <c r="A71" s="2" t="s">
        <v>64</v>
      </c>
      <c r="B71" s="6"/>
      <c r="C71" s="7"/>
      <c r="D71" s="6">
        <v>800</v>
      </c>
    </row>
    <row r="72" spans="1:4" x14ac:dyDescent="0.35">
      <c r="A72" s="2" t="s">
        <v>65</v>
      </c>
      <c r="B72" s="6">
        <v>0</v>
      </c>
      <c r="C72" s="7"/>
      <c r="D72" s="6"/>
    </row>
    <row r="73" spans="1:4" x14ac:dyDescent="0.35">
      <c r="A73" s="2" t="s">
        <v>66</v>
      </c>
      <c r="B73" s="6">
        <v>0</v>
      </c>
      <c r="C73" s="7"/>
      <c r="D73" s="6"/>
    </row>
    <row r="74" spans="1:4" x14ac:dyDescent="0.35">
      <c r="A74" s="2" t="s">
        <v>67</v>
      </c>
      <c r="B74" s="6">
        <v>0</v>
      </c>
      <c r="C74" s="7"/>
      <c r="D74" s="6"/>
    </row>
    <row r="75" spans="1:4" x14ac:dyDescent="0.35">
      <c r="A75" s="2" t="s">
        <v>68</v>
      </c>
      <c r="B75" s="6">
        <v>0</v>
      </c>
      <c r="C75" s="7"/>
      <c r="D75" s="6"/>
    </row>
    <row r="76" spans="1:4" x14ac:dyDescent="0.35">
      <c r="A76" s="2" t="s">
        <v>69</v>
      </c>
      <c r="B76" s="6">
        <v>0</v>
      </c>
      <c r="C76" s="7"/>
      <c r="D76" s="6"/>
    </row>
    <row r="77" spans="1:4" x14ac:dyDescent="0.35">
      <c r="A77" s="2" t="s">
        <v>70</v>
      </c>
      <c r="B77" s="6">
        <v>0</v>
      </c>
      <c r="C77" s="7"/>
      <c r="D77" s="6"/>
    </row>
    <row r="78" spans="1:4" x14ac:dyDescent="0.35">
      <c r="A78" s="2" t="s">
        <v>71</v>
      </c>
      <c r="B78" s="6">
        <v>0</v>
      </c>
      <c r="C78" s="7"/>
      <c r="D78" s="6"/>
    </row>
    <row r="79" spans="1:4" x14ac:dyDescent="0.35">
      <c r="A79" s="2" t="s">
        <v>72</v>
      </c>
      <c r="B79" s="6">
        <v>9258.56</v>
      </c>
      <c r="C79" s="7"/>
      <c r="D79" s="6"/>
    </row>
    <row r="80" spans="1:4" x14ac:dyDescent="0.35">
      <c r="A80" s="2" t="s">
        <v>73</v>
      </c>
      <c r="B80" s="6">
        <v>0</v>
      </c>
      <c r="C80" s="7"/>
      <c r="D80" s="6"/>
    </row>
    <row r="81" spans="1:4" x14ac:dyDescent="0.35">
      <c r="A81" s="2" t="s">
        <v>74</v>
      </c>
      <c r="B81" s="6">
        <v>0</v>
      </c>
      <c r="C81" s="7"/>
      <c r="D81" s="6"/>
    </row>
    <row r="82" spans="1:4" x14ac:dyDescent="0.35">
      <c r="A82" s="2" t="s">
        <v>75</v>
      </c>
      <c r="B82" s="6">
        <v>4984.97</v>
      </c>
      <c r="C82" s="7"/>
      <c r="D82" s="6"/>
    </row>
    <row r="83" spans="1:4" x14ac:dyDescent="0.35">
      <c r="A83" s="2" t="s">
        <v>76</v>
      </c>
      <c r="B83" s="6">
        <v>0</v>
      </c>
      <c r="C83" s="7"/>
      <c r="D83" s="6"/>
    </row>
    <row r="84" spans="1:4" x14ac:dyDescent="0.35">
      <c r="A84" s="2" t="s">
        <v>77</v>
      </c>
      <c r="B84" s="6">
        <v>481044.76</v>
      </c>
      <c r="C84" s="7"/>
      <c r="D84" s="6"/>
    </row>
    <row r="85" spans="1:4" x14ac:dyDescent="0.35">
      <c r="A85" s="2" t="s">
        <v>78</v>
      </c>
      <c r="B85" s="6">
        <v>28484.44</v>
      </c>
      <c r="C85" s="7"/>
      <c r="D85" s="6"/>
    </row>
    <row r="86" spans="1:4" x14ac:dyDescent="0.35">
      <c r="A86" s="2" t="s">
        <v>79</v>
      </c>
      <c r="B86" s="6">
        <v>10216.1</v>
      </c>
      <c r="C86" s="7"/>
      <c r="D86" s="6"/>
    </row>
    <row r="87" spans="1:4" x14ac:dyDescent="0.35">
      <c r="A87" s="2" t="s">
        <v>80</v>
      </c>
      <c r="B87" s="6"/>
      <c r="C87" s="7"/>
      <c r="D87" s="6">
        <v>6890</v>
      </c>
    </row>
    <row r="88" spans="1:4" x14ac:dyDescent="0.35">
      <c r="A88" s="2" t="s">
        <v>81</v>
      </c>
      <c r="B88" s="6">
        <v>17766.95</v>
      </c>
      <c r="C88" s="7"/>
      <c r="D88" s="6"/>
    </row>
    <row r="89" spans="1:4" x14ac:dyDescent="0.35">
      <c r="A89" s="2" t="s">
        <v>82</v>
      </c>
      <c r="B89" s="6">
        <v>2060.52</v>
      </c>
      <c r="C89" s="7"/>
      <c r="D89" s="6"/>
    </row>
    <row r="90" spans="1:4" x14ac:dyDescent="0.35">
      <c r="A90" s="2" t="s">
        <v>83</v>
      </c>
      <c r="B90" s="6"/>
      <c r="C90" s="7"/>
      <c r="D90" s="6">
        <v>412331</v>
      </c>
    </row>
    <row r="91" spans="1:4" x14ac:dyDescent="0.35">
      <c r="A91" s="2" t="s">
        <v>84</v>
      </c>
      <c r="B91" s="6">
        <v>0</v>
      </c>
      <c r="C91" s="7"/>
      <c r="D91" s="6"/>
    </row>
    <row r="92" spans="1:4" x14ac:dyDescent="0.35">
      <c r="A92" s="2" t="s">
        <v>85</v>
      </c>
      <c r="B92" s="6">
        <v>0</v>
      </c>
      <c r="C92" s="7"/>
      <c r="D92" s="6"/>
    </row>
    <row r="93" spans="1:4" x14ac:dyDescent="0.35">
      <c r="A93" s="2" t="s">
        <v>86</v>
      </c>
      <c r="B93" s="6">
        <v>0</v>
      </c>
      <c r="C93" s="7"/>
      <c r="D93" s="6"/>
    </row>
    <row r="94" spans="1:4" x14ac:dyDescent="0.35">
      <c r="A94" s="2" t="s">
        <v>87</v>
      </c>
      <c r="B94" s="6">
        <v>0</v>
      </c>
      <c r="C94" s="7"/>
      <c r="D94" s="6"/>
    </row>
    <row r="95" spans="1:4" x14ac:dyDescent="0.35">
      <c r="A95" s="2" t="s">
        <v>88</v>
      </c>
      <c r="B95" s="6">
        <v>0</v>
      </c>
      <c r="C95" s="7"/>
      <c r="D95" s="6"/>
    </row>
    <row r="96" spans="1:4" x14ac:dyDescent="0.35">
      <c r="A96" s="2" t="s">
        <v>89</v>
      </c>
      <c r="B96" s="6">
        <v>0</v>
      </c>
      <c r="C96" s="7"/>
      <c r="D96" s="6"/>
    </row>
    <row r="97" spans="1:4" x14ac:dyDescent="0.35">
      <c r="A97" s="2" t="s">
        <v>90</v>
      </c>
      <c r="B97" s="6">
        <v>480342</v>
      </c>
      <c r="C97" s="7"/>
      <c r="D97" s="6"/>
    </row>
    <row r="98" spans="1:4" x14ac:dyDescent="0.35">
      <c r="A98" s="2" t="s">
        <v>91</v>
      </c>
      <c r="B98" s="6">
        <v>0</v>
      </c>
      <c r="C98" s="7"/>
      <c r="D98" s="6"/>
    </row>
    <row r="99" spans="1:4" x14ac:dyDescent="0.35">
      <c r="A99" s="2" t="s">
        <v>92</v>
      </c>
      <c r="B99" s="6">
        <v>0</v>
      </c>
      <c r="C99" s="7"/>
      <c r="D99" s="6"/>
    </row>
    <row r="100" spans="1:4" x14ac:dyDescent="0.35">
      <c r="A100" s="2" t="s">
        <v>93</v>
      </c>
      <c r="B100" s="6">
        <v>0</v>
      </c>
      <c r="C100" s="7"/>
      <c r="D100" s="6"/>
    </row>
    <row r="101" spans="1:4" x14ac:dyDescent="0.35">
      <c r="A101" s="2" t="s">
        <v>94</v>
      </c>
      <c r="B101" s="6">
        <v>118607.16</v>
      </c>
      <c r="C101" s="7"/>
      <c r="D101" s="6"/>
    </row>
    <row r="102" spans="1:4" x14ac:dyDescent="0.35">
      <c r="A102" s="2" t="s">
        <v>95</v>
      </c>
      <c r="B102" s="6">
        <v>28661.96</v>
      </c>
      <c r="C102" s="7"/>
      <c r="D102" s="6"/>
    </row>
    <row r="103" spans="1:4" x14ac:dyDescent="0.35">
      <c r="A103" s="2" t="s">
        <v>96</v>
      </c>
      <c r="B103" s="6">
        <v>1451626.45</v>
      </c>
      <c r="C103" s="7"/>
      <c r="D103" s="6"/>
    </row>
    <row r="104" spans="1:4" x14ac:dyDescent="0.35">
      <c r="A104" s="2" t="s">
        <v>97</v>
      </c>
      <c r="B104" s="6">
        <v>14367.14</v>
      </c>
      <c r="C104" s="7"/>
      <c r="D104" s="6"/>
    </row>
    <row r="105" spans="1:4" x14ac:dyDescent="0.35">
      <c r="A105" s="2" t="s">
        <v>98</v>
      </c>
      <c r="B105" s="6"/>
      <c r="C105" s="7"/>
      <c r="D105" s="6">
        <v>1727481.17</v>
      </c>
    </row>
    <row r="106" spans="1:4" x14ac:dyDescent="0.35">
      <c r="A106" s="2" t="s">
        <v>99</v>
      </c>
      <c r="B106" s="6">
        <v>3075</v>
      </c>
      <c r="C106" s="7"/>
      <c r="D106" s="6"/>
    </row>
    <row r="107" spans="1:4" x14ac:dyDescent="0.35">
      <c r="A107" s="2" t="s">
        <v>100</v>
      </c>
      <c r="B107" s="6">
        <v>41710.400000000001</v>
      </c>
      <c r="C107" s="7"/>
      <c r="D107" s="6"/>
    </row>
    <row r="108" spans="1:4" x14ac:dyDescent="0.35">
      <c r="A108" s="2" t="s">
        <v>101</v>
      </c>
      <c r="B108" s="6">
        <v>4675.82</v>
      </c>
      <c r="C108" s="7"/>
      <c r="D108" s="6"/>
    </row>
    <row r="109" spans="1:4" x14ac:dyDescent="0.35">
      <c r="A109" s="2" t="s">
        <v>102</v>
      </c>
      <c r="B109" s="6">
        <v>2423.84</v>
      </c>
      <c r="C109" s="7"/>
      <c r="D109" s="6"/>
    </row>
    <row r="110" spans="1:4" x14ac:dyDescent="0.35">
      <c r="A110" s="2" t="s">
        <v>103</v>
      </c>
      <c r="B110" s="6"/>
      <c r="C110" s="7"/>
      <c r="D110" s="6">
        <v>628610</v>
      </c>
    </row>
    <row r="111" spans="1:4" x14ac:dyDescent="0.35">
      <c r="A111" s="2" t="s">
        <v>104</v>
      </c>
      <c r="B111" s="6">
        <v>130</v>
      </c>
      <c r="C111" s="7"/>
      <c r="D111" s="6"/>
    </row>
    <row r="112" spans="1:4" x14ac:dyDescent="0.35">
      <c r="A112" s="2" t="s">
        <v>105</v>
      </c>
      <c r="B112" s="6">
        <v>0</v>
      </c>
      <c r="C112" s="7"/>
      <c r="D112" s="6"/>
    </row>
    <row r="113" spans="1:4" x14ac:dyDescent="0.35">
      <c r="A113" s="2" t="s">
        <v>106</v>
      </c>
      <c r="B113" s="6">
        <v>0</v>
      </c>
      <c r="C113" s="7"/>
      <c r="D113" s="6"/>
    </row>
    <row r="114" spans="1:4" x14ac:dyDescent="0.35">
      <c r="A114" s="2" t="s">
        <v>107</v>
      </c>
      <c r="B114" s="6">
        <v>2600.29</v>
      </c>
      <c r="C114" s="7"/>
      <c r="D114" s="6"/>
    </row>
    <row r="115" spans="1:4" x14ac:dyDescent="0.35">
      <c r="A115" s="2" t="s">
        <v>108</v>
      </c>
      <c r="B115" s="6">
        <v>2950.4</v>
      </c>
      <c r="C115" s="7"/>
      <c r="D115" s="6"/>
    </row>
    <row r="116" spans="1:4" x14ac:dyDescent="0.35">
      <c r="A116" s="2" t="s">
        <v>109</v>
      </c>
      <c r="B116" s="6">
        <v>312.42</v>
      </c>
      <c r="C116" s="7"/>
      <c r="D116" s="6"/>
    </row>
    <row r="117" spans="1:4" x14ac:dyDescent="0.35">
      <c r="A117" s="2" t="s">
        <v>110</v>
      </c>
      <c r="B117" s="6">
        <v>111</v>
      </c>
      <c r="C117" s="7"/>
      <c r="D117" s="6"/>
    </row>
    <row r="118" spans="1:4" x14ac:dyDescent="0.35">
      <c r="A118" s="2" t="s">
        <v>111</v>
      </c>
      <c r="B118" s="6"/>
      <c r="C118" s="7"/>
      <c r="D118" s="6">
        <v>3992</v>
      </c>
    </row>
    <row r="119" spans="1:4" x14ac:dyDescent="0.35">
      <c r="A119" s="2" t="s">
        <v>112</v>
      </c>
      <c r="B119" s="6">
        <v>0</v>
      </c>
      <c r="C119" s="7"/>
      <c r="D119" s="6"/>
    </row>
    <row r="120" spans="1:4" x14ac:dyDescent="0.35">
      <c r="A120" s="2" t="s">
        <v>113</v>
      </c>
      <c r="B120" s="6">
        <v>0</v>
      </c>
      <c r="C120" s="7"/>
      <c r="D120" s="6"/>
    </row>
    <row r="121" spans="1:4" x14ac:dyDescent="0.35">
      <c r="A121" s="2" t="s">
        <v>114</v>
      </c>
      <c r="B121" s="6">
        <v>0</v>
      </c>
      <c r="C121" s="7"/>
      <c r="D121" s="6"/>
    </row>
    <row r="122" spans="1:4" x14ac:dyDescent="0.35">
      <c r="A122" s="2" t="s">
        <v>115</v>
      </c>
      <c r="B122" s="6">
        <v>0</v>
      </c>
      <c r="C122" s="7"/>
      <c r="D122" s="6"/>
    </row>
    <row r="123" spans="1:4" x14ac:dyDescent="0.35">
      <c r="A123" s="2" t="s">
        <v>116</v>
      </c>
      <c r="B123" s="6">
        <v>25541</v>
      </c>
      <c r="C123" s="7"/>
      <c r="D123" s="6"/>
    </row>
    <row r="124" spans="1:4" x14ac:dyDescent="0.35">
      <c r="A124" s="2" t="s">
        <v>117</v>
      </c>
      <c r="B124" s="6">
        <v>14279.82</v>
      </c>
      <c r="C124" s="7"/>
      <c r="D124" s="6"/>
    </row>
    <row r="125" spans="1:4" x14ac:dyDescent="0.35">
      <c r="A125" s="2" t="s">
        <v>118</v>
      </c>
      <c r="B125" s="6"/>
      <c r="C125" s="7"/>
      <c r="D125" s="6">
        <v>1940</v>
      </c>
    </row>
    <row r="126" spans="1:4" x14ac:dyDescent="0.35">
      <c r="A126" s="2" t="s">
        <v>119</v>
      </c>
      <c r="B126" s="6">
        <v>22435.72</v>
      </c>
      <c r="C126" s="7"/>
      <c r="D126" s="6"/>
    </row>
    <row r="127" spans="1:4" x14ac:dyDescent="0.35">
      <c r="A127" s="2" t="s">
        <v>120</v>
      </c>
      <c r="B127" s="6">
        <v>1196.9000000000001</v>
      </c>
      <c r="C127" s="7"/>
      <c r="D127" s="6"/>
    </row>
    <row r="128" spans="1:4" x14ac:dyDescent="0.35">
      <c r="A128" s="2" t="s">
        <v>121</v>
      </c>
      <c r="B128" s="6">
        <v>114.75</v>
      </c>
      <c r="C128" s="7"/>
      <c r="D128" s="6"/>
    </row>
    <row r="129" spans="1:4" x14ac:dyDescent="0.35">
      <c r="A129" s="2" t="s">
        <v>122</v>
      </c>
      <c r="B129" s="6"/>
      <c r="C129" s="7"/>
      <c r="D129" s="6">
        <v>34211</v>
      </c>
    </row>
    <row r="130" spans="1:4" x14ac:dyDescent="0.35">
      <c r="A130" s="2" t="s">
        <v>123</v>
      </c>
      <c r="B130" s="6"/>
      <c r="C130" s="7"/>
      <c r="D130" s="6">
        <v>2423</v>
      </c>
    </row>
    <row r="131" spans="1:4" x14ac:dyDescent="0.35">
      <c r="A131" s="2" t="s">
        <v>124</v>
      </c>
      <c r="B131" s="6">
        <v>262500</v>
      </c>
      <c r="C131" s="7"/>
      <c r="D131" s="6"/>
    </row>
    <row r="132" spans="1:4" x14ac:dyDescent="0.35">
      <c r="A132" s="2" t="s">
        <v>125</v>
      </c>
      <c r="B132" s="6">
        <v>14505.65</v>
      </c>
      <c r="C132" s="7"/>
      <c r="D132" s="6"/>
    </row>
    <row r="133" spans="1:4" x14ac:dyDescent="0.35">
      <c r="A133" s="2" t="s">
        <v>126</v>
      </c>
      <c r="B133" s="6">
        <v>14536.96</v>
      </c>
      <c r="C133" s="7"/>
      <c r="D133" s="6"/>
    </row>
    <row r="134" spans="1:4" x14ac:dyDescent="0.35">
      <c r="A134" s="2" t="s">
        <v>127</v>
      </c>
      <c r="B134" s="6">
        <v>0</v>
      </c>
      <c r="C134" s="7"/>
      <c r="D134" s="6"/>
    </row>
    <row r="135" spans="1:4" x14ac:dyDescent="0.35">
      <c r="A135" s="2" t="s">
        <v>128</v>
      </c>
      <c r="B135" s="6"/>
      <c r="C135" s="7"/>
      <c r="D135" s="6">
        <v>11358</v>
      </c>
    </row>
    <row r="136" spans="1:4" x14ac:dyDescent="0.35">
      <c r="A136" s="2" t="s">
        <v>129</v>
      </c>
      <c r="B136" s="6">
        <v>815.9</v>
      </c>
      <c r="C136" s="7"/>
      <c r="D136" s="6"/>
    </row>
    <row r="137" spans="1:4" x14ac:dyDescent="0.35">
      <c r="A137" s="2" t="s">
        <v>130</v>
      </c>
      <c r="B137" s="6">
        <v>58921.54</v>
      </c>
      <c r="C137" s="7"/>
      <c r="D137" s="6"/>
    </row>
    <row r="138" spans="1:4" x14ac:dyDescent="0.35">
      <c r="A138" s="2" t="s">
        <v>131</v>
      </c>
      <c r="B138" s="6">
        <v>1010.03</v>
      </c>
      <c r="C138" s="7"/>
      <c r="D138" s="6"/>
    </row>
    <row r="139" spans="1:4" x14ac:dyDescent="0.35">
      <c r="A139" s="2" t="s">
        <v>132</v>
      </c>
      <c r="B139" s="6">
        <v>4074</v>
      </c>
      <c r="C139" s="7"/>
      <c r="D139" s="6"/>
    </row>
    <row r="140" spans="1:4" x14ac:dyDescent="0.35">
      <c r="A140" s="2" t="s">
        <v>133</v>
      </c>
      <c r="B140" s="6"/>
      <c r="C140" s="7"/>
      <c r="D140" s="6">
        <v>519216</v>
      </c>
    </row>
    <row r="141" spans="1:4" x14ac:dyDescent="0.35">
      <c r="A141" s="2" t="s">
        <v>134</v>
      </c>
      <c r="B141" s="6">
        <v>2000</v>
      </c>
      <c r="C141" s="7"/>
      <c r="D141" s="6"/>
    </row>
    <row r="142" spans="1:4" x14ac:dyDescent="0.35">
      <c r="A142" s="2" t="s">
        <v>135</v>
      </c>
      <c r="B142" s="6">
        <v>0</v>
      </c>
      <c r="C142" s="7"/>
      <c r="D142" s="6"/>
    </row>
    <row r="143" spans="1:4" x14ac:dyDescent="0.35">
      <c r="A143" s="2" t="s">
        <v>136</v>
      </c>
      <c r="B143" s="6">
        <v>1350264</v>
      </c>
      <c r="C143" s="7"/>
      <c r="D143" s="6"/>
    </row>
    <row r="144" spans="1:4" x14ac:dyDescent="0.35">
      <c r="A144" s="2" t="s">
        <v>137</v>
      </c>
      <c r="B144" s="6">
        <v>11931.76</v>
      </c>
      <c r="C144" s="7"/>
      <c r="D144" s="6"/>
    </row>
    <row r="145" spans="1:4" x14ac:dyDescent="0.35">
      <c r="A145" s="2" t="s">
        <v>138</v>
      </c>
      <c r="B145" s="6">
        <v>191574.32</v>
      </c>
      <c r="C145" s="7"/>
      <c r="D145" s="6"/>
    </row>
    <row r="146" spans="1:4" x14ac:dyDescent="0.35">
      <c r="A146" s="2" t="s">
        <v>139</v>
      </c>
      <c r="B146" s="6">
        <v>36955.910000000003</v>
      </c>
      <c r="C146" s="7"/>
      <c r="D146" s="6"/>
    </row>
    <row r="147" spans="1:4" x14ac:dyDescent="0.35">
      <c r="A147" s="2" t="s">
        <v>140</v>
      </c>
      <c r="B147" s="6">
        <v>332.12</v>
      </c>
      <c r="C147" s="7"/>
      <c r="D147" s="6"/>
    </row>
    <row r="148" spans="1:4" x14ac:dyDescent="0.35">
      <c r="A148" s="2" t="s">
        <v>141</v>
      </c>
      <c r="B148" s="6"/>
      <c r="C148" s="7"/>
      <c r="D148" s="6">
        <v>55430.01</v>
      </c>
    </row>
    <row r="149" spans="1:4" x14ac:dyDescent="0.35">
      <c r="A149" s="2" t="s">
        <v>142</v>
      </c>
      <c r="B149" s="6">
        <v>11420.24</v>
      </c>
      <c r="C149" s="7"/>
      <c r="D149" s="6"/>
    </row>
    <row r="150" spans="1:4" x14ac:dyDescent="0.35">
      <c r="A150" s="2" t="s">
        <v>143</v>
      </c>
      <c r="B150" s="6">
        <v>3417</v>
      </c>
      <c r="C150" s="7"/>
      <c r="D150" s="6"/>
    </row>
    <row r="151" spans="1:4" x14ac:dyDescent="0.35">
      <c r="A151" s="2" t="s">
        <v>144</v>
      </c>
      <c r="B151" s="6">
        <v>37625</v>
      </c>
      <c r="C151" s="7"/>
      <c r="D151" s="6"/>
    </row>
    <row r="152" spans="1:4" x14ac:dyDescent="0.35">
      <c r="A152" s="2" t="s">
        <v>145</v>
      </c>
      <c r="B152" s="6">
        <v>0</v>
      </c>
      <c r="C152" s="7"/>
      <c r="D152" s="6"/>
    </row>
    <row r="153" spans="1:4" x14ac:dyDescent="0.35">
      <c r="A153" s="2" t="s">
        <v>146</v>
      </c>
      <c r="B153" s="6"/>
      <c r="C153" s="7"/>
      <c r="D153" s="6">
        <v>800</v>
      </c>
    </row>
    <row r="154" spans="1:4" x14ac:dyDescent="0.35">
      <c r="A154" s="2" t="s">
        <v>147</v>
      </c>
      <c r="B154" s="6">
        <v>16699</v>
      </c>
      <c r="C154" s="7"/>
      <c r="D154" s="6"/>
    </row>
    <row r="155" spans="1:4" x14ac:dyDescent="0.35">
      <c r="A155" s="2" t="s">
        <v>148</v>
      </c>
      <c r="B155" s="6">
        <v>446356</v>
      </c>
      <c r="C155" s="7"/>
      <c r="D155" s="6"/>
    </row>
    <row r="156" spans="1:4" x14ac:dyDescent="0.35">
      <c r="A156" s="2" t="s">
        <v>149</v>
      </c>
      <c r="B156" s="6">
        <v>13600</v>
      </c>
      <c r="C156" s="7"/>
      <c r="D156" s="6"/>
    </row>
    <row r="157" spans="1:4" x14ac:dyDescent="0.35">
      <c r="A157" s="2" t="s">
        <v>150</v>
      </c>
      <c r="B157" s="6">
        <v>17535.78</v>
      </c>
      <c r="C157" s="7"/>
      <c r="D157" s="6"/>
    </row>
    <row r="158" spans="1:4" x14ac:dyDescent="0.35">
      <c r="A158" s="2" t="s">
        <v>151</v>
      </c>
      <c r="B158" s="6"/>
      <c r="C158" s="7"/>
      <c r="D158" s="6">
        <v>31912</v>
      </c>
    </row>
    <row r="159" spans="1:4" x14ac:dyDescent="0.35">
      <c r="A159" s="2" t="s">
        <v>152</v>
      </c>
      <c r="B159" s="6">
        <v>51578.07</v>
      </c>
      <c r="C159" s="7"/>
      <c r="D159" s="6"/>
    </row>
    <row r="160" spans="1:4" x14ac:dyDescent="0.35">
      <c r="A160" s="2" t="s">
        <v>153</v>
      </c>
      <c r="B160" s="6">
        <v>21815</v>
      </c>
      <c r="C160" s="7"/>
      <c r="D160" s="6"/>
    </row>
    <row r="161" spans="1:4" x14ac:dyDescent="0.35">
      <c r="A161" s="2" t="s">
        <v>154</v>
      </c>
      <c r="B161" s="6">
        <v>4351.96</v>
      </c>
      <c r="C161" s="7"/>
      <c r="D161" s="6"/>
    </row>
    <row r="162" spans="1:4" x14ac:dyDescent="0.35">
      <c r="A162" s="2" t="s">
        <v>155</v>
      </c>
      <c r="B162" s="6">
        <v>0</v>
      </c>
      <c r="C162" s="7"/>
      <c r="D162" s="6"/>
    </row>
    <row r="163" spans="1:4" x14ac:dyDescent="0.35">
      <c r="A163" s="2" t="s">
        <v>156</v>
      </c>
      <c r="B163" s="6">
        <v>0</v>
      </c>
      <c r="C163" s="7"/>
      <c r="D163" s="6"/>
    </row>
    <row r="164" spans="1:4" x14ac:dyDescent="0.35">
      <c r="A164" s="2" t="s">
        <v>157</v>
      </c>
      <c r="B164" s="6">
        <v>0</v>
      </c>
      <c r="C164" s="7"/>
      <c r="D164" s="6"/>
    </row>
    <row r="165" spans="1:4" x14ac:dyDescent="0.35">
      <c r="A165" s="2" t="s">
        <v>158</v>
      </c>
      <c r="B165" s="6">
        <v>15838.32</v>
      </c>
      <c r="C165" s="7"/>
      <c r="D165" s="6"/>
    </row>
    <row r="166" spans="1:4" x14ac:dyDescent="0.35">
      <c r="A166" s="2" t="s">
        <v>159</v>
      </c>
      <c r="B166" s="6">
        <v>0</v>
      </c>
      <c r="C166" s="7"/>
      <c r="D166" s="6"/>
    </row>
    <row r="167" spans="1:4" x14ac:dyDescent="0.35">
      <c r="A167" s="2" t="s">
        <v>160</v>
      </c>
      <c r="B167" s="6">
        <v>0</v>
      </c>
      <c r="C167" s="7"/>
      <c r="D167" s="6"/>
    </row>
    <row r="168" spans="1:4" x14ac:dyDescent="0.35">
      <c r="A168" s="2" t="s">
        <v>161</v>
      </c>
      <c r="B168" s="6">
        <v>0</v>
      </c>
      <c r="C168" s="7"/>
      <c r="D168" s="6"/>
    </row>
    <row r="169" spans="1:4" x14ac:dyDescent="0.35">
      <c r="A169" s="2" t="s">
        <v>162</v>
      </c>
      <c r="B169" s="6">
        <v>0</v>
      </c>
      <c r="C169" s="7"/>
      <c r="D169" s="6"/>
    </row>
    <row r="170" spans="1:4" x14ac:dyDescent="0.35">
      <c r="A170" s="2" t="s">
        <v>163</v>
      </c>
      <c r="B170" s="6">
        <v>0</v>
      </c>
      <c r="C170" s="7"/>
      <c r="D170" s="6"/>
    </row>
    <row r="171" spans="1:4" x14ac:dyDescent="0.35">
      <c r="A171" s="2" t="s">
        <v>164</v>
      </c>
      <c r="B171" s="6">
        <v>0</v>
      </c>
      <c r="C171" s="7"/>
      <c r="D171" s="6"/>
    </row>
    <row r="172" spans="1:4" x14ac:dyDescent="0.35">
      <c r="A172" s="2" t="s">
        <v>165</v>
      </c>
      <c r="B172" s="6">
        <v>0</v>
      </c>
      <c r="C172" s="7"/>
      <c r="D172" s="6"/>
    </row>
    <row r="173" spans="1:4" x14ac:dyDescent="0.35">
      <c r="A173" s="2" t="s">
        <v>166</v>
      </c>
      <c r="B173" s="6">
        <v>0</v>
      </c>
      <c r="C173" s="7"/>
      <c r="D173" s="6"/>
    </row>
    <row r="174" spans="1:4" x14ac:dyDescent="0.35">
      <c r="A174" s="2" t="s">
        <v>167</v>
      </c>
      <c r="B174" s="6">
        <v>0</v>
      </c>
      <c r="C174" s="7"/>
      <c r="D174" s="6"/>
    </row>
    <row r="175" spans="1:4" x14ac:dyDescent="0.35">
      <c r="A175" s="2" t="s">
        <v>168</v>
      </c>
      <c r="B175" s="6">
        <v>53593.09</v>
      </c>
      <c r="C175" s="7"/>
      <c r="D175" s="6"/>
    </row>
    <row r="176" spans="1:4" x14ac:dyDescent="0.35">
      <c r="A176" s="2" t="s">
        <v>169</v>
      </c>
      <c r="B176" s="6">
        <v>10270.34</v>
      </c>
      <c r="C176" s="7"/>
      <c r="D176" s="6"/>
    </row>
    <row r="177" spans="1:4" x14ac:dyDescent="0.35">
      <c r="A177" s="2" t="s">
        <v>170</v>
      </c>
      <c r="B177" s="6">
        <v>4913.83</v>
      </c>
      <c r="C177" s="7"/>
      <c r="D177" s="6"/>
    </row>
    <row r="178" spans="1:4" x14ac:dyDescent="0.35">
      <c r="A178" s="2" t="s">
        <v>171</v>
      </c>
      <c r="B178" s="6"/>
      <c r="C178" s="7"/>
      <c r="D178" s="6">
        <v>614584</v>
      </c>
    </row>
    <row r="179" spans="1:4" x14ac:dyDescent="0.35">
      <c r="A179" s="2" t="s">
        <v>172</v>
      </c>
      <c r="B179" s="6">
        <v>0</v>
      </c>
      <c r="C179" s="7"/>
      <c r="D179" s="6"/>
    </row>
    <row r="180" spans="1:4" x14ac:dyDescent="0.35">
      <c r="A180" s="2" t="s">
        <v>173</v>
      </c>
      <c r="B180" s="6">
        <v>3657</v>
      </c>
      <c r="C180" s="7"/>
      <c r="D180" s="6"/>
    </row>
    <row r="181" spans="1:4" x14ac:dyDescent="0.35">
      <c r="A181" s="2" t="s">
        <v>174</v>
      </c>
      <c r="B181" s="6">
        <v>0</v>
      </c>
      <c r="C181" s="7"/>
      <c r="D181" s="6"/>
    </row>
    <row r="182" spans="1:4" x14ac:dyDescent="0.35">
      <c r="A182" s="2" t="s">
        <v>175</v>
      </c>
      <c r="B182" s="6">
        <v>27322.68</v>
      </c>
      <c r="C182" s="7"/>
      <c r="D182" s="6"/>
    </row>
    <row r="183" spans="1:4" x14ac:dyDescent="0.35">
      <c r="A183" s="2" t="s">
        <v>176</v>
      </c>
      <c r="B183" s="6">
        <v>4346</v>
      </c>
      <c r="C183" s="7"/>
      <c r="D183" s="6"/>
    </row>
    <row r="184" spans="1:4" x14ac:dyDescent="0.35">
      <c r="A184" s="2" t="s">
        <v>177</v>
      </c>
      <c r="B184" s="6">
        <v>46169</v>
      </c>
      <c r="C184" s="7"/>
      <c r="D184" s="6"/>
    </row>
    <row r="185" spans="1:4" x14ac:dyDescent="0.35">
      <c r="A185" s="2" t="s">
        <v>178</v>
      </c>
      <c r="B185" s="6">
        <v>3922</v>
      </c>
      <c r="C185" s="7"/>
      <c r="D185" s="6"/>
    </row>
    <row r="186" spans="1:4" x14ac:dyDescent="0.35">
      <c r="A186" s="2" t="s">
        <v>179</v>
      </c>
      <c r="B186" s="6">
        <v>36351.360000000001</v>
      </c>
      <c r="C186" s="7"/>
      <c r="D186" s="6"/>
    </row>
    <row r="187" spans="1:4" x14ac:dyDescent="0.35">
      <c r="A187" s="2" t="s">
        <v>180</v>
      </c>
      <c r="B187" s="6">
        <v>0</v>
      </c>
      <c r="C187" s="7"/>
      <c r="D187" s="6"/>
    </row>
    <row r="188" spans="1:4" x14ac:dyDescent="0.35">
      <c r="A188" s="2" t="s">
        <v>181</v>
      </c>
      <c r="B188" s="6">
        <v>0</v>
      </c>
      <c r="C188" s="7"/>
      <c r="D188" s="6"/>
    </row>
    <row r="189" spans="1:4" x14ac:dyDescent="0.35">
      <c r="A189" s="2" t="s">
        <v>182</v>
      </c>
      <c r="B189" s="6">
        <v>34684.14</v>
      </c>
      <c r="C189" s="7"/>
      <c r="D189" s="6"/>
    </row>
    <row r="190" spans="1:4" x14ac:dyDescent="0.35">
      <c r="A190" s="2" t="s">
        <v>183</v>
      </c>
      <c r="B190" s="6">
        <v>34722.639999999999</v>
      </c>
      <c r="C190" s="7"/>
      <c r="D190" s="6"/>
    </row>
    <row r="191" spans="1:4" x14ac:dyDescent="0.35">
      <c r="A191" s="2" t="s">
        <v>184</v>
      </c>
      <c r="B191" s="6">
        <v>33017.699999999997</v>
      </c>
      <c r="C191" s="7"/>
      <c r="D191" s="6"/>
    </row>
    <row r="192" spans="1:4" x14ac:dyDescent="0.35">
      <c r="A192" s="2" t="s">
        <v>185</v>
      </c>
      <c r="B192" s="6">
        <v>35048</v>
      </c>
      <c r="C192" s="7"/>
      <c r="D192" s="6"/>
    </row>
    <row r="193" spans="1:4" x14ac:dyDescent="0.35">
      <c r="A193" s="2" t="s">
        <v>186</v>
      </c>
      <c r="B193" s="6">
        <v>36063</v>
      </c>
      <c r="C193" s="7"/>
      <c r="D193" s="6"/>
    </row>
    <row r="194" spans="1:4" x14ac:dyDescent="0.35">
      <c r="A194" s="2" t="s">
        <v>187</v>
      </c>
      <c r="B194" s="6">
        <v>37542.879999999997</v>
      </c>
      <c r="C194" s="7"/>
      <c r="D194" s="6"/>
    </row>
    <row r="195" spans="1:4" x14ac:dyDescent="0.35">
      <c r="A195" s="2" t="s">
        <v>188</v>
      </c>
      <c r="B195" s="6">
        <v>0</v>
      </c>
      <c r="C195" s="7"/>
      <c r="D195" s="6"/>
    </row>
    <row r="196" spans="1:4" x14ac:dyDescent="0.35">
      <c r="A196" s="2" t="s">
        <v>189</v>
      </c>
      <c r="B196" s="6">
        <v>38118.300000000003</v>
      </c>
      <c r="C196" s="7"/>
      <c r="D196" s="6"/>
    </row>
    <row r="197" spans="1:4" x14ac:dyDescent="0.35">
      <c r="A197" s="2" t="s">
        <v>190</v>
      </c>
      <c r="B197" s="6">
        <v>49607.33</v>
      </c>
      <c r="C197" s="7"/>
      <c r="D197" s="6"/>
    </row>
    <row r="198" spans="1:4" x14ac:dyDescent="0.35">
      <c r="A198" s="2" t="s">
        <v>191</v>
      </c>
      <c r="B198" s="6">
        <v>39094.379999999997</v>
      </c>
      <c r="C198" s="7"/>
      <c r="D198" s="6"/>
    </row>
    <row r="199" spans="1:4" x14ac:dyDescent="0.35">
      <c r="A199" s="2" t="s">
        <v>192</v>
      </c>
      <c r="B199" s="6">
        <v>0</v>
      </c>
      <c r="C199" s="7"/>
      <c r="D199" s="6"/>
    </row>
    <row r="200" spans="1:4" x14ac:dyDescent="0.35">
      <c r="A200" s="2" t="s">
        <v>193</v>
      </c>
      <c r="B200" s="6">
        <v>0</v>
      </c>
      <c r="C200" s="7"/>
      <c r="D200" s="6"/>
    </row>
    <row r="201" spans="1:4" x14ac:dyDescent="0.35">
      <c r="A201" s="2" t="s">
        <v>194</v>
      </c>
      <c r="B201" s="6">
        <v>33695.08</v>
      </c>
      <c r="C201" s="7"/>
      <c r="D201" s="6"/>
    </row>
    <row r="202" spans="1:4" x14ac:dyDescent="0.35">
      <c r="A202" s="2" t="s">
        <v>195</v>
      </c>
      <c r="B202" s="6">
        <v>0</v>
      </c>
      <c r="C202" s="7"/>
      <c r="D202" s="6"/>
    </row>
    <row r="203" spans="1:4" x14ac:dyDescent="0.35">
      <c r="A203" s="2" t="s">
        <v>196</v>
      </c>
      <c r="B203" s="6">
        <v>0</v>
      </c>
      <c r="C203" s="7"/>
      <c r="D203" s="6"/>
    </row>
    <row r="204" spans="1:4" x14ac:dyDescent="0.35">
      <c r="A204" s="2" t="s">
        <v>197</v>
      </c>
      <c r="B204" s="6">
        <v>28827.05</v>
      </c>
      <c r="C204" s="7"/>
      <c r="D204" s="6"/>
    </row>
    <row r="205" spans="1:4" x14ac:dyDescent="0.35">
      <c r="A205" s="2" t="s">
        <v>198</v>
      </c>
      <c r="B205" s="6">
        <v>33780.9</v>
      </c>
      <c r="C205" s="7"/>
      <c r="D205" s="6"/>
    </row>
    <row r="206" spans="1:4" x14ac:dyDescent="0.35">
      <c r="A206" s="2" t="s">
        <v>199</v>
      </c>
      <c r="B206" s="6">
        <v>53501.7</v>
      </c>
      <c r="C206" s="7"/>
      <c r="D206" s="6"/>
    </row>
    <row r="207" spans="1:4" x14ac:dyDescent="0.35">
      <c r="A207" s="2" t="s">
        <v>200</v>
      </c>
      <c r="B207" s="6">
        <v>31270</v>
      </c>
      <c r="C207" s="7"/>
      <c r="D207" s="6"/>
    </row>
    <row r="208" spans="1:4" x14ac:dyDescent="0.35">
      <c r="A208" s="2" t="s">
        <v>201</v>
      </c>
      <c r="B208" s="6">
        <v>31270</v>
      </c>
      <c r="C208" s="7"/>
      <c r="D208" s="6"/>
    </row>
    <row r="209" spans="1:4" x14ac:dyDescent="0.35">
      <c r="A209" s="2" t="s">
        <v>202</v>
      </c>
      <c r="B209" s="6">
        <v>59479.4</v>
      </c>
      <c r="C209" s="7"/>
      <c r="D209" s="6"/>
    </row>
    <row r="210" spans="1:4" x14ac:dyDescent="0.35">
      <c r="A210" s="2" t="s">
        <v>203</v>
      </c>
      <c r="B210" s="6">
        <v>24698.68</v>
      </c>
      <c r="C210" s="7"/>
      <c r="D210" s="6"/>
    </row>
    <row r="211" spans="1:4" x14ac:dyDescent="0.35">
      <c r="A211" s="2" t="s">
        <v>204</v>
      </c>
      <c r="B211" s="6">
        <v>8222.69</v>
      </c>
      <c r="C211" s="7"/>
      <c r="D211" s="6"/>
    </row>
    <row r="212" spans="1:4" x14ac:dyDescent="0.35">
      <c r="A212" s="2" t="s">
        <v>205</v>
      </c>
      <c r="B212" s="6">
        <v>24855</v>
      </c>
      <c r="C212" s="7"/>
      <c r="D212" s="6"/>
    </row>
    <row r="213" spans="1:4" x14ac:dyDescent="0.35">
      <c r="A213" s="2" t="s">
        <v>206</v>
      </c>
      <c r="B213" s="6">
        <v>1560</v>
      </c>
      <c r="C213" s="7"/>
      <c r="D213" s="6"/>
    </row>
    <row r="214" spans="1:4" x14ac:dyDescent="0.35">
      <c r="A214" s="2" t="s">
        <v>207</v>
      </c>
      <c r="B214" s="6">
        <v>585</v>
      </c>
      <c r="C214" s="7"/>
      <c r="D214" s="6"/>
    </row>
    <row r="215" spans="1:4" x14ac:dyDescent="0.35">
      <c r="A215" s="2" t="s">
        <v>208</v>
      </c>
      <c r="B215" s="6"/>
      <c r="C215" s="7"/>
      <c r="D215" s="6">
        <v>4097</v>
      </c>
    </row>
    <row r="216" spans="1:4" x14ac:dyDescent="0.35">
      <c r="A216" s="2" t="s">
        <v>209</v>
      </c>
      <c r="B216" s="6">
        <v>124199</v>
      </c>
      <c r="C216" s="7"/>
      <c r="D216" s="6"/>
    </row>
    <row r="217" spans="1:4" x14ac:dyDescent="0.35">
      <c r="A217" s="2" t="s">
        <v>210</v>
      </c>
      <c r="B217" s="6">
        <v>24032.58</v>
      </c>
      <c r="C217" s="7"/>
      <c r="D217" s="6"/>
    </row>
    <row r="218" spans="1:4" x14ac:dyDescent="0.35">
      <c r="A218" s="2" t="s">
        <v>211</v>
      </c>
      <c r="B218" s="6">
        <v>1695459.23</v>
      </c>
      <c r="C218" s="7"/>
      <c r="D218" s="6"/>
    </row>
    <row r="219" spans="1:4" x14ac:dyDescent="0.35">
      <c r="A219" s="2" t="s">
        <v>212</v>
      </c>
      <c r="B219" s="6">
        <v>0</v>
      </c>
      <c r="C219" s="7"/>
      <c r="D219" s="6"/>
    </row>
    <row r="220" spans="1:4" x14ac:dyDescent="0.35">
      <c r="A220" s="2" t="s">
        <v>213</v>
      </c>
      <c r="B220" s="6">
        <v>0</v>
      </c>
      <c r="C220" s="7"/>
      <c r="D220" s="6"/>
    </row>
    <row r="221" spans="1:4" x14ac:dyDescent="0.35">
      <c r="A221" s="2" t="s">
        <v>214</v>
      </c>
      <c r="B221" s="6">
        <v>0</v>
      </c>
      <c r="C221" s="7"/>
      <c r="D221" s="6"/>
    </row>
    <row r="222" spans="1:4" x14ac:dyDescent="0.35">
      <c r="A222" s="2" t="s">
        <v>215</v>
      </c>
      <c r="B222" s="6">
        <v>0</v>
      </c>
      <c r="C222" s="7"/>
      <c r="D222" s="6"/>
    </row>
    <row r="223" spans="1:4" x14ac:dyDescent="0.35">
      <c r="A223" s="2" t="s">
        <v>216</v>
      </c>
      <c r="B223" s="6">
        <v>0</v>
      </c>
      <c r="C223" s="7"/>
      <c r="D223" s="6"/>
    </row>
    <row r="224" spans="1:4" x14ac:dyDescent="0.35">
      <c r="A224" s="2" t="s">
        <v>217</v>
      </c>
      <c r="B224" s="6">
        <v>0</v>
      </c>
      <c r="C224" s="7"/>
      <c r="D224" s="6"/>
    </row>
    <row r="225" spans="1:4" x14ac:dyDescent="0.35">
      <c r="A225" s="2" t="s">
        <v>218</v>
      </c>
      <c r="B225" s="6">
        <v>0</v>
      </c>
      <c r="C225" s="7"/>
      <c r="D225" s="6"/>
    </row>
    <row r="226" spans="1:4" x14ac:dyDescent="0.35">
      <c r="A226" s="2" t="s">
        <v>219</v>
      </c>
      <c r="B226" s="6">
        <v>0</v>
      </c>
      <c r="C226" s="7"/>
      <c r="D226" s="6"/>
    </row>
    <row r="227" spans="1:4" x14ac:dyDescent="0.35">
      <c r="A227" s="2" t="s">
        <v>220</v>
      </c>
      <c r="B227" s="6">
        <v>10000</v>
      </c>
      <c r="C227" s="7"/>
      <c r="D227" s="6"/>
    </row>
    <row r="228" spans="1:4" x14ac:dyDescent="0.35">
      <c r="A228" s="2" t="s">
        <v>221</v>
      </c>
      <c r="B228" s="6">
        <v>10000</v>
      </c>
      <c r="C228" s="7"/>
      <c r="D228" s="6"/>
    </row>
    <row r="229" spans="1:4" x14ac:dyDescent="0.35">
      <c r="A229" s="2" t="s">
        <v>222</v>
      </c>
      <c r="B229" s="6">
        <v>10730</v>
      </c>
      <c r="C229" s="7"/>
      <c r="D229" s="6"/>
    </row>
    <row r="230" spans="1:4" x14ac:dyDescent="0.35">
      <c r="A230" s="2" t="s">
        <v>223</v>
      </c>
      <c r="B230" s="6">
        <v>2500</v>
      </c>
      <c r="C230" s="7"/>
      <c r="D230" s="6"/>
    </row>
    <row r="231" spans="1:4" x14ac:dyDescent="0.35">
      <c r="A231" s="2" t="s">
        <v>224</v>
      </c>
      <c r="B231" s="6">
        <v>0</v>
      </c>
      <c r="C231" s="7"/>
      <c r="D231" s="6"/>
    </row>
    <row r="232" spans="1:4" x14ac:dyDescent="0.35">
      <c r="A232" s="2" t="s">
        <v>225</v>
      </c>
      <c r="B232" s="6">
        <v>0</v>
      </c>
      <c r="C232" s="7"/>
      <c r="D232" s="6"/>
    </row>
    <row r="233" spans="1:4" x14ac:dyDescent="0.35">
      <c r="A233" s="2" t="s">
        <v>226</v>
      </c>
      <c r="B233" s="6">
        <v>0</v>
      </c>
      <c r="C233" s="7"/>
      <c r="D233" s="6"/>
    </row>
    <row r="234" spans="1:4" x14ac:dyDescent="0.35">
      <c r="A234" s="2" t="s">
        <v>227</v>
      </c>
      <c r="B234" s="6">
        <v>1524</v>
      </c>
      <c r="C234" s="7"/>
      <c r="D234" s="6"/>
    </row>
    <row r="235" spans="1:4" x14ac:dyDescent="0.35">
      <c r="A235" s="2" t="s">
        <v>228</v>
      </c>
      <c r="B235" s="6"/>
      <c r="C235" s="7"/>
      <c r="D235" s="6">
        <v>609011.16</v>
      </c>
    </row>
    <row r="236" spans="1:4" x14ac:dyDescent="0.35">
      <c r="A236" s="2" t="s">
        <v>229</v>
      </c>
      <c r="B236" s="6">
        <v>0</v>
      </c>
      <c r="C236" s="7"/>
      <c r="D236" s="6"/>
    </row>
    <row r="237" spans="1:4" x14ac:dyDescent="0.35">
      <c r="A237" s="2" t="s">
        <v>230</v>
      </c>
      <c r="B237" s="6">
        <v>0</v>
      </c>
      <c r="C237" s="7"/>
      <c r="D237" s="6"/>
    </row>
    <row r="238" spans="1:4" x14ac:dyDescent="0.35">
      <c r="A238" s="2" t="s">
        <v>231</v>
      </c>
      <c r="B238" s="6">
        <v>0</v>
      </c>
      <c r="C238" s="7"/>
      <c r="D238" s="6"/>
    </row>
    <row r="239" spans="1:4" x14ac:dyDescent="0.35">
      <c r="A239" s="2" t="s">
        <v>232</v>
      </c>
      <c r="B239" s="6">
        <v>0</v>
      </c>
      <c r="C239" s="7"/>
      <c r="D239" s="6"/>
    </row>
    <row r="240" spans="1:4" x14ac:dyDescent="0.35">
      <c r="A240" s="2" t="s">
        <v>233</v>
      </c>
      <c r="B240" s="6">
        <v>0</v>
      </c>
      <c r="C240" s="7"/>
      <c r="D240" s="6"/>
    </row>
    <row r="241" spans="1:4" x14ac:dyDescent="0.35">
      <c r="A241" s="2" t="s">
        <v>234</v>
      </c>
      <c r="B241" s="6">
        <v>0</v>
      </c>
      <c r="C241" s="7"/>
      <c r="D241" s="6"/>
    </row>
    <row r="242" spans="1:4" x14ac:dyDescent="0.35">
      <c r="A242" s="2" t="s">
        <v>235</v>
      </c>
      <c r="B242" s="6">
        <v>0</v>
      </c>
      <c r="C242" s="7"/>
      <c r="D242" s="6"/>
    </row>
    <row r="243" spans="1:4" x14ac:dyDescent="0.35">
      <c r="A243" s="2" t="s">
        <v>236</v>
      </c>
      <c r="B243" s="6">
        <v>0</v>
      </c>
      <c r="C243" s="7"/>
      <c r="D243" s="6"/>
    </row>
    <row r="244" spans="1:4" x14ac:dyDescent="0.35">
      <c r="A244" s="2" t="s">
        <v>237</v>
      </c>
      <c r="B244" s="6"/>
      <c r="C244" s="7"/>
      <c r="D244" s="6">
        <v>241044.66</v>
      </c>
    </row>
    <row r="245" spans="1:4" x14ac:dyDescent="0.35">
      <c r="A245" s="2" t="s">
        <v>238</v>
      </c>
      <c r="B245" s="6">
        <v>0</v>
      </c>
      <c r="C245" s="7"/>
      <c r="D245" s="6"/>
    </row>
    <row r="246" spans="1:4" x14ac:dyDescent="0.35">
      <c r="A246" s="2" t="s">
        <v>239</v>
      </c>
      <c r="B246" s="6">
        <v>0</v>
      </c>
      <c r="C246" s="7"/>
      <c r="D246" s="6"/>
    </row>
    <row r="247" spans="1:4" x14ac:dyDescent="0.35">
      <c r="A247" s="2" t="s">
        <v>240</v>
      </c>
      <c r="B247" s="6">
        <v>0</v>
      </c>
      <c r="C247" s="7"/>
      <c r="D247" s="6"/>
    </row>
    <row r="248" spans="1:4" x14ac:dyDescent="0.35">
      <c r="A248" s="2" t="s">
        <v>241</v>
      </c>
      <c r="B248" s="6">
        <v>0</v>
      </c>
      <c r="C248" s="7"/>
      <c r="D248" s="6"/>
    </row>
    <row r="249" spans="1:4" x14ac:dyDescent="0.35">
      <c r="A249" s="2" t="s">
        <v>242</v>
      </c>
      <c r="B249" s="6">
        <v>0</v>
      </c>
      <c r="C249" s="7"/>
      <c r="D249" s="6"/>
    </row>
    <row r="250" spans="1:4" x14ac:dyDescent="0.35">
      <c r="A250" s="2" t="s">
        <v>243</v>
      </c>
      <c r="B250" s="6">
        <v>0</v>
      </c>
      <c r="C250" s="7"/>
      <c r="D250" s="6"/>
    </row>
    <row r="251" spans="1:4" x14ac:dyDescent="0.35">
      <c r="A251" s="2" t="s">
        <v>244</v>
      </c>
      <c r="B251" s="6"/>
      <c r="C251" s="7"/>
      <c r="D251" s="6">
        <v>174167.16</v>
      </c>
    </row>
    <row r="252" spans="1:4" x14ac:dyDescent="0.35">
      <c r="A252" s="2" t="s">
        <v>245</v>
      </c>
      <c r="B252" s="6"/>
      <c r="C252" s="7"/>
      <c r="D252" s="6">
        <v>16415</v>
      </c>
    </row>
    <row r="253" spans="1:4" x14ac:dyDescent="0.35">
      <c r="A253" s="2" t="s">
        <v>246</v>
      </c>
      <c r="B253" s="6"/>
      <c r="C253" s="7"/>
      <c r="D253" s="6">
        <v>80375</v>
      </c>
    </row>
    <row r="254" spans="1:4" x14ac:dyDescent="0.35">
      <c r="A254" s="2" t="s">
        <v>247</v>
      </c>
      <c r="B254" s="6"/>
      <c r="C254" s="7"/>
      <c r="D254" s="6">
        <v>6719</v>
      </c>
    </row>
    <row r="255" spans="1:4" x14ac:dyDescent="0.35">
      <c r="A255" s="2" t="s">
        <v>248</v>
      </c>
      <c r="B255" s="6"/>
      <c r="C255" s="7"/>
      <c r="D255" s="6">
        <v>0.44</v>
      </c>
    </row>
    <row r="256" spans="1:4" x14ac:dyDescent="0.35">
      <c r="A256" s="2" t="s">
        <v>249</v>
      </c>
      <c r="B256" s="6">
        <v>0</v>
      </c>
      <c r="C256" s="7"/>
      <c r="D256" s="6"/>
    </row>
    <row r="257" spans="1:4" x14ac:dyDescent="0.35">
      <c r="A257" s="2" t="s">
        <v>250</v>
      </c>
      <c r="B257" s="6">
        <v>0</v>
      </c>
      <c r="C257" s="7"/>
      <c r="D257" s="6"/>
    </row>
    <row r="258" spans="1:4" x14ac:dyDescent="0.35">
      <c r="A258" s="2" t="s">
        <v>251</v>
      </c>
      <c r="B258" s="6"/>
      <c r="C258" s="7"/>
      <c r="D258" s="6">
        <v>175</v>
      </c>
    </row>
    <row r="259" spans="1:4" x14ac:dyDescent="0.35">
      <c r="A259" s="2" t="s">
        <v>252</v>
      </c>
      <c r="B259" s="6">
        <v>0</v>
      </c>
      <c r="C259" s="7"/>
      <c r="D259" s="6"/>
    </row>
    <row r="260" spans="1:4" x14ac:dyDescent="0.35">
      <c r="A260" s="2" t="s">
        <v>253</v>
      </c>
      <c r="B260" s="6"/>
      <c r="C260" s="7"/>
      <c r="D260" s="6">
        <v>5583.82</v>
      </c>
    </row>
    <row r="261" spans="1:4" x14ac:dyDescent="0.35">
      <c r="A261" s="2" t="s">
        <v>254</v>
      </c>
      <c r="B261" s="6">
        <v>0</v>
      </c>
      <c r="C261" s="7"/>
      <c r="D261" s="6"/>
    </row>
    <row r="262" spans="1:4" x14ac:dyDescent="0.35">
      <c r="A262" s="2" t="s">
        <v>255</v>
      </c>
      <c r="B262" s="6"/>
      <c r="C262" s="7"/>
      <c r="D262" s="6">
        <v>9844.7199999999993</v>
      </c>
    </row>
    <row r="263" spans="1:4" x14ac:dyDescent="0.35">
      <c r="A263" s="2" t="s">
        <v>256</v>
      </c>
      <c r="B263" s="6">
        <v>0</v>
      </c>
      <c r="C263" s="7"/>
      <c r="D263" s="6"/>
    </row>
    <row r="264" spans="1:4" x14ac:dyDescent="0.35">
      <c r="A264" s="2" t="s">
        <v>257</v>
      </c>
      <c r="B264" s="6">
        <v>0</v>
      </c>
      <c r="C264" s="7"/>
      <c r="D264" s="6"/>
    </row>
    <row r="265" spans="1:4" x14ac:dyDescent="0.35">
      <c r="A265" s="2" t="s">
        <v>258</v>
      </c>
      <c r="B265" s="6">
        <v>0</v>
      </c>
      <c r="C265" s="7"/>
      <c r="D265" s="6"/>
    </row>
    <row r="266" spans="1:4" x14ac:dyDescent="0.35">
      <c r="A266" s="2" t="s">
        <v>259</v>
      </c>
      <c r="B266" s="6">
        <v>0</v>
      </c>
      <c r="C266" s="7"/>
      <c r="D266" s="6"/>
    </row>
    <row r="267" spans="1:4" x14ac:dyDescent="0.35">
      <c r="A267" s="2" t="s">
        <v>260</v>
      </c>
      <c r="B267" s="6">
        <v>0</v>
      </c>
      <c r="C267" s="7"/>
      <c r="D267" s="6"/>
    </row>
    <row r="268" spans="1:4" x14ac:dyDescent="0.35">
      <c r="A268" s="2" t="s">
        <v>261</v>
      </c>
      <c r="B268" s="6">
        <v>0</v>
      </c>
      <c r="C268" s="7"/>
      <c r="D268" s="6"/>
    </row>
    <row r="269" spans="1:4" x14ac:dyDescent="0.35">
      <c r="A269" s="2" t="s">
        <v>262</v>
      </c>
      <c r="B269" s="6">
        <v>0</v>
      </c>
      <c r="C269" s="7"/>
      <c r="D269" s="6"/>
    </row>
    <row r="270" spans="1:4" x14ac:dyDescent="0.35">
      <c r="A270" s="2" t="s">
        <v>263</v>
      </c>
      <c r="B270" s="6">
        <v>0</v>
      </c>
      <c r="C270" s="7"/>
      <c r="D270" s="6"/>
    </row>
    <row r="271" spans="1:4" x14ac:dyDescent="0.35">
      <c r="A271" s="2" t="s">
        <v>264</v>
      </c>
      <c r="B271" s="6">
        <v>0</v>
      </c>
      <c r="C271" s="7"/>
      <c r="D271" s="6"/>
    </row>
    <row r="272" spans="1:4" x14ac:dyDescent="0.35">
      <c r="A272" s="2" t="s">
        <v>265</v>
      </c>
      <c r="B272" s="6">
        <v>0</v>
      </c>
      <c r="C272" s="7"/>
      <c r="D272" s="6"/>
    </row>
    <row r="273" spans="1:4" x14ac:dyDescent="0.35">
      <c r="A273" s="2" t="s">
        <v>266</v>
      </c>
      <c r="B273" s="6">
        <v>0</v>
      </c>
      <c r="C273" s="7"/>
      <c r="D273" s="6"/>
    </row>
    <row r="274" spans="1:4" x14ac:dyDescent="0.35">
      <c r="A274" s="2" t="s">
        <v>267</v>
      </c>
      <c r="B274" s="6">
        <v>0</v>
      </c>
      <c r="C274" s="7"/>
      <c r="D274" s="6"/>
    </row>
    <row r="275" spans="1:4" x14ac:dyDescent="0.35">
      <c r="A275" s="2" t="s">
        <v>268</v>
      </c>
      <c r="B275" s="6"/>
      <c r="C275" s="7"/>
      <c r="D275" s="6">
        <v>892478.42</v>
      </c>
    </row>
    <row r="276" spans="1:4" x14ac:dyDescent="0.35">
      <c r="A276" s="2" t="s">
        <v>269</v>
      </c>
      <c r="B276" s="6">
        <v>0</v>
      </c>
      <c r="C276" s="7"/>
      <c r="D276" s="6"/>
    </row>
    <row r="277" spans="1:4" x14ac:dyDescent="0.35">
      <c r="A277" s="2" t="s">
        <v>270</v>
      </c>
      <c r="B277" s="6">
        <v>0</v>
      </c>
      <c r="C277" s="7"/>
      <c r="D277" s="6"/>
    </row>
    <row r="278" spans="1:4" x14ac:dyDescent="0.35">
      <c r="A278" s="2" t="s">
        <v>271</v>
      </c>
      <c r="B278" s="6">
        <v>0</v>
      </c>
      <c r="C278" s="7"/>
      <c r="D278" s="6"/>
    </row>
    <row r="279" spans="1:4" x14ac:dyDescent="0.35">
      <c r="A279" s="2" t="s">
        <v>272</v>
      </c>
      <c r="B279" s="6"/>
      <c r="C279" s="7"/>
      <c r="D279" s="6">
        <v>1911.75</v>
      </c>
    </row>
    <row r="280" spans="1:4" x14ac:dyDescent="0.35">
      <c r="A280" s="2" t="s">
        <v>273</v>
      </c>
      <c r="B280" s="6">
        <v>0</v>
      </c>
      <c r="C280" s="7"/>
      <c r="D280" s="6"/>
    </row>
    <row r="281" spans="1:4" x14ac:dyDescent="0.35">
      <c r="A281" s="2" t="s">
        <v>274</v>
      </c>
      <c r="B281" s="6"/>
      <c r="C281" s="7"/>
      <c r="D281" s="6">
        <v>205906.55</v>
      </c>
    </row>
    <row r="282" spans="1:4" x14ac:dyDescent="0.35">
      <c r="A282" s="2" t="s">
        <v>275</v>
      </c>
      <c r="B282" s="6"/>
      <c r="C282" s="7"/>
      <c r="D282" s="6">
        <v>8270.86</v>
      </c>
    </row>
    <row r="283" spans="1:4" x14ac:dyDescent="0.35">
      <c r="A283" s="2" t="s">
        <v>276</v>
      </c>
      <c r="B283" s="6"/>
      <c r="C283" s="7"/>
      <c r="D283" s="6">
        <v>8279.92</v>
      </c>
    </row>
    <row r="284" spans="1:4" x14ac:dyDescent="0.35">
      <c r="A284" s="2" t="s">
        <v>277</v>
      </c>
      <c r="B284" s="6"/>
      <c r="C284" s="7"/>
      <c r="D284" s="6">
        <v>1003.21</v>
      </c>
    </row>
    <row r="285" spans="1:4" x14ac:dyDescent="0.35">
      <c r="A285" s="2" t="s">
        <v>278</v>
      </c>
      <c r="B285" s="6"/>
      <c r="C285" s="7"/>
      <c r="D285" s="6">
        <v>10135.07</v>
      </c>
    </row>
    <row r="286" spans="1:4" x14ac:dyDescent="0.35">
      <c r="A286" s="2" t="s">
        <v>279</v>
      </c>
      <c r="B286" s="6"/>
      <c r="C286" s="7"/>
      <c r="D286" s="6">
        <v>14012.55</v>
      </c>
    </row>
    <row r="287" spans="1:4" x14ac:dyDescent="0.35">
      <c r="A287" s="2" t="s">
        <v>280</v>
      </c>
      <c r="B287" s="6"/>
      <c r="C287" s="7"/>
      <c r="D287" s="6">
        <v>16016.25</v>
      </c>
    </row>
    <row r="288" spans="1:4" x14ac:dyDescent="0.35">
      <c r="A288" s="2" t="s">
        <v>281</v>
      </c>
      <c r="B288" s="6"/>
      <c r="C288" s="7"/>
      <c r="D288" s="6">
        <v>18855.46</v>
      </c>
    </row>
    <row r="289" spans="1:4" x14ac:dyDescent="0.35">
      <c r="A289" s="2" t="s">
        <v>282</v>
      </c>
      <c r="B289" s="6"/>
      <c r="C289" s="7"/>
      <c r="D289" s="6">
        <v>22876.3</v>
      </c>
    </row>
    <row r="290" spans="1:4" x14ac:dyDescent="0.35">
      <c r="A290" s="2" t="s">
        <v>283</v>
      </c>
      <c r="B290" s="6"/>
      <c r="C290" s="7"/>
      <c r="D290" s="6">
        <v>23357.42</v>
      </c>
    </row>
    <row r="291" spans="1:4" x14ac:dyDescent="0.35">
      <c r="A291" s="2" t="s">
        <v>284</v>
      </c>
      <c r="B291" s="6"/>
      <c r="C291" s="7"/>
      <c r="D291" s="6">
        <v>40664.959999999999</v>
      </c>
    </row>
    <row r="292" spans="1:4" x14ac:dyDescent="0.35">
      <c r="A292" s="2" t="s">
        <v>285</v>
      </c>
      <c r="B292" s="6"/>
      <c r="C292" s="7"/>
      <c r="D292" s="6">
        <v>29094.38</v>
      </c>
    </row>
    <row r="293" spans="1:4" x14ac:dyDescent="0.35">
      <c r="A293" s="2" t="s">
        <v>286</v>
      </c>
      <c r="B293" s="6">
        <v>0</v>
      </c>
      <c r="C293" s="7"/>
      <c r="D293" s="6"/>
    </row>
    <row r="294" spans="1:4" x14ac:dyDescent="0.35">
      <c r="A294" s="2" t="s">
        <v>287</v>
      </c>
      <c r="B294" s="6">
        <v>0</v>
      </c>
      <c r="C294" s="7"/>
      <c r="D294" s="6"/>
    </row>
    <row r="295" spans="1:4" x14ac:dyDescent="0.35">
      <c r="A295" s="2" t="s">
        <v>288</v>
      </c>
      <c r="B295" s="6">
        <v>0</v>
      </c>
      <c r="C295" s="7"/>
      <c r="D295" s="6"/>
    </row>
    <row r="296" spans="1:4" x14ac:dyDescent="0.35">
      <c r="A296" s="2" t="s">
        <v>289</v>
      </c>
      <c r="B296" s="6">
        <v>0</v>
      </c>
      <c r="C296" s="7"/>
      <c r="D296" s="6"/>
    </row>
    <row r="297" spans="1:4" x14ac:dyDescent="0.35">
      <c r="A297" s="2" t="s">
        <v>290</v>
      </c>
      <c r="B297" s="6"/>
      <c r="C297" s="7"/>
      <c r="D297" s="6">
        <v>77494.91</v>
      </c>
    </row>
    <row r="298" spans="1:4" x14ac:dyDescent="0.35">
      <c r="A298" s="2" t="s">
        <v>291</v>
      </c>
      <c r="B298" s="6">
        <v>0</v>
      </c>
      <c r="C298" s="7"/>
      <c r="D298" s="6"/>
    </row>
    <row r="299" spans="1:4" x14ac:dyDescent="0.35">
      <c r="A299" s="2" t="s">
        <v>292</v>
      </c>
      <c r="B299" s="6"/>
      <c r="C299" s="7"/>
      <c r="D299" s="6">
        <v>1000</v>
      </c>
    </row>
    <row r="300" spans="1:4" x14ac:dyDescent="0.35">
      <c r="A300" s="2" t="s">
        <v>293</v>
      </c>
      <c r="B300" s="6">
        <v>0</v>
      </c>
      <c r="C300" s="7"/>
      <c r="D300" s="6"/>
    </row>
    <row r="301" spans="1:4" x14ac:dyDescent="0.35">
      <c r="A301" s="2" t="s">
        <v>294</v>
      </c>
      <c r="B301" s="6">
        <v>0</v>
      </c>
      <c r="C301" s="7"/>
      <c r="D301" s="6"/>
    </row>
    <row r="302" spans="1:4" x14ac:dyDescent="0.35">
      <c r="A302" s="2" t="s">
        <v>295</v>
      </c>
      <c r="B302" s="6">
        <v>0</v>
      </c>
      <c r="C302" s="7"/>
      <c r="D302" s="6"/>
    </row>
    <row r="303" spans="1:4" x14ac:dyDescent="0.35">
      <c r="A303" s="2" t="s">
        <v>296</v>
      </c>
      <c r="B303" s="6"/>
      <c r="C303" s="7"/>
      <c r="D303" s="6">
        <v>1918576.52</v>
      </c>
    </row>
    <row r="304" spans="1:4" x14ac:dyDescent="0.35">
      <c r="A304" s="2" t="s">
        <v>297</v>
      </c>
      <c r="B304" s="6">
        <v>0</v>
      </c>
      <c r="C304" s="7"/>
      <c r="D304" s="6"/>
    </row>
    <row r="305" spans="1:4" x14ac:dyDescent="0.35">
      <c r="A305" s="2" t="s">
        <v>298</v>
      </c>
      <c r="B305" s="6">
        <v>69748</v>
      </c>
      <c r="C305" s="7"/>
      <c r="D305" s="6"/>
    </row>
    <row r="306" spans="1:4" x14ac:dyDescent="0.35">
      <c r="A306" s="2" t="s">
        <v>299</v>
      </c>
      <c r="B306" s="6">
        <v>0</v>
      </c>
      <c r="C306" s="7"/>
      <c r="D306" s="6"/>
    </row>
    <row r="307" spans="1:4" x14ac:dyDescent="0.35">
      <c r="A307" s="2" t="s">
        <v>300</v>
      </c>
      <c r="B307" s="6">
        <v>0</v>
      </c>
      <c r="C307" s="7"/>
      <c r="D307" s="6"/>
    </row>
    <row r="308" spans="1:4" x14ac:dyDescent="0.35">
      <c r="A308" s="2" t="s">
        <v>301</v>
      </c>
      <c r="B308" s="6">
        <v>0</v>
      </c>
      <c r="C308" s="7"/>
      <c r="D308" s="6"/>
    </row>
    <row r="309" spans="1:4" x14ac:dyDescent="0.35">
      <c r="A309" s="2" t="s">
        <v>302</v>
      </c>
      <c r="B309" s="6">
        <v>0</v>
      </c>
      <c r="C309" s="7"/>
      <c r="D309" s="6"/>
    </row>
    <row r="310" spans="1:4" x14ac:dyDescent="0.35">
      <c r="A310" s="2" t="s">
        <v>303</v>
      </c>
      <c r="B310" s="6">
        <v>0</v>
      </c>
      <c r="C310" s="7"/>
      <c r="D310" s="6"/>
    </row>
    <row r="311" spans="1:4" x14ac:dyDescent="0.35">
      <c r="A311" s="2" t="s">
        <v>304</v>
      </c>
      <c r="B311" s="6">
        <v>0</v>
      </c>
      <c r="C311" s="7"/>
      <c r="D311" s="6"/>
    </row>
    <row r="312" spans="1:4" x14ac:dyDescent="0.35">
      <c r="A312" s="2" t="s">
        <v>305</v>
      </c>
      <c r="B312" s="6"/>
      <c r="C312" s="7"/>
      <c r="D312" s="6">
        <v>239137.75</v>
      </c>
    </row>
    <row r="313" spans="1:4" x14ac:dyDescent="0.35">
      <c r="A313" s="2" t="s">
        <v>306</v>
      </c>
      <c r="B313" s="6"/>
      <c r="C313" s="7"/>
      <c r="D313" s="6">
        <v>388716.08</v>
      </c>
    </row>
    <row r="314" spans="1:4" x14ac:dyDescent="0.35">
      <c r="A314" s="2" t="s">
        <v>307</v>
      </c>
      <c r="B314" s="6"/>
      <c r="C314" s="7"/>
      <c r="D314" s="6">
        <v>10000</v>
      </c>
    </row>
    <row r="315" spans="1:4" x14ac:dyDescent="0.35">
      <c r="A315" s="2" t="s">
        <v>308</v>
      </c>
      <c r="B315" s="6"/>
      <c r="C315" s="7"/>
      <c r="D315" s="6">
        <v>129.25</v>
      </c>
    </row>
    <row r="316" spans="1:4" x14ac:dyDescent="0.35">
      <c r="A316" s="2" t="s">
        <v>309</v>
      </c>
      <c r="B316" s="6"/>
      <c r="C316" s="7"/>
      <c r="D316" s="6">
        <v>14945.17</v>
      </c>
    </row>
    <row r="317" spans="1:4" x14ac:dyDescent="0.35">
      <c r="A317" s="2" t="s">
        <v>310</v>
      </c>
      <c r="B317" s="6"/>
      <c r="C317" s="7"/>
      <c r="D317" s="6">
        <v>752418.92</v>
      </c>
    </row>
    <row r="318" spans="1:4" x14ac:dyDescent="0.35">
      <c r="A318" s="2" t="s">
        <v>311</v>
      </c>
      <c r="B318" s="6"/>
      <c r="C318" s="7"/>
      <c r="D318" s="6">
        <v>421399.83</v>
      </c>
    </row>
    <row r="319" spans="1:4" x14ac:dyDescent="0.35">
      <c r="A319" s="2" t="s">
        <v>312</v>
      </c>
      <c r="B319" s="6"/>
      <c r="C319" s="7"/>
      <c r="D319" s="6">
        <v>10224.11</v>
      </c>
    </row>
    <row r="320" spans="1:4" x14ac:dyDescent="0.35">
      <c r="A320" s="2" t="s">
        <v>313</v>
      </c>
      <c r="B320" s="6"/>
      <c r="C320" s="7"/>
      <c r="D320" s="6">
        <v>373506.46</v>
      </c>
    </row>
    <row r="321" spans="1:4" x14ac:dyDescent="0.35">
      <c r="A321" s="2" t="s">
        <v>314</v>
      </c>
      <c r="B321" s="6"/>
      <c r="C321" s="7"/>
      <c r="D321" s="6">
        <v>203012.72</v>
      </c>
    </row>
    <row r="322" spans="1:4" x14ac:dyDescent="0.35">
      <c r="A322" s="2" t="s">
        <v>315</v>
      </c>
      <c r="B322" s="6"/>
      <c r="C322" s="7"/>
      <c r="D322" s="6">
        <v>5412.78</v>
      </c>
    </row>
    <row r="323" spans="1:4" x14ac:dyDescent="0.35">
      <c r="A323" s="2" t="s">
        <v>316</v>
      </c>
      <c r="B323" s="6"/>
      <c r="C323" s="7"/>
      <c r="D323" s="6">
        <v>259700.84</v>
      </c>
    </row>
    <row r="324" spans="1:4" x14ac:dyDescent="0.35">
      <c r="A324" s="2" t="s">
        <v>317</v>
      </c>
      <c r="B324" s="6"/>
      <c r="C324" s="7"/>
      <c r="D324" s="6">
        <v>199030.62</v>
      </c>
    </row>
    <row r="325" spans="1:4" x14ac:dyDescent="0.35">
      <c r="A325" s="2" t="s">
        <v>318</v>
      </c>
      <c r="B325" s="6"/>
      <c r="C325" s="7"/>
      <c r="D325" s="6">
        <v>17565.599999999999</v>
      </c>
    </row>
    <row r="326" spans="1:4" x14ac:dyDescent="0.35">
      <c r="A326" s="2" t="s">
        <v>319</v>
      </c>
      <c r="B326" s="6"/>
      <c r="C326" s="7"/>
      <c r="D326" s="6">
        <v>135026.29999999999</v>
      </c>
    </row>
    <row r="327" spans="1:4" x14ac:dyDescent="0.35">
      <c r="A327" s="2" t="s">
        <v>320</v>
      </c>
      <c r="B327" s="6"/>
      <c r="C327" s="7"/>
      <c r="D327" s="6">
        <v>104111.9</v>
      </c>
    </row>
    <row r="328" spans="1:4" x14ac:dyDescent="0.35">
      <c r="A328" s="2" t="s">
        <v>321</v>
      </c>
      <c r="B328" s="6"/>
      <c r="C328" s="7"/>
      <c r="D328" s="6">
        <v>18975.43</v>
      </c>
    </row>
    <row r="329" spans="1:4" x14ac:dyDescent="0.35">
      <c r="A329" s="2" t="s">
        <v>322</v>
      </c>
      <c r="B329" s="6"/>
      <c r="C329" s="7"/>
      <c r="D329" s="6">
        <v>191816.02</v>
      </c>
    </row>
    <row r="330" spans="1:4" x14ac:dyDescent="0.35">
      <c r="A330" s="2" t="s">
        <v>323</v>
      </c>
      <c r="B330" s="6"/>
      <c r="C330" s="7"/>
      <c r="D330" s="6">
        <v>158326.53</v>
      </c>
    </row>
    <row r="331" spans="1:4" x14ac:dyDescent="0.35">
      <c r="A331" s="2" t="s">
        <v>324</v>
      </c>
      <c r="B331" s="6"/>
      <c r="C331" s="7"/>
      <c r="D331" s="6">
        <v>835.14</v>
      </c>
    </row>
    <row r="332" spans="1:4" x14ac:dyDescent="0.35">
      <c r="A332" s="2" t="s">
        <v>325</v>
      </c>
      <c r="B332" s="6"/>
      <c r="C332" s="7"/>
      <c r="D332" s="6">
        <v>96512.9</v>
      </c>
    </row>
    <row r="333" spans="1:4" x14ac:dyDescent="0.35">
      <c r="A333" s="2" t="s">
        <v>326</v>
      </c>
      <c r="B333" s="6"/>
      <c r="C333" s="7"/>
      <c r="D333" s="6">
        <v>79774.720000000001</v>
      </c>
    </row>
    <row r="334" spans="1:4" x14ac:dyDescent="0.35">
      <c r="A334" s="2" t="s">
        <v>327</v>
      </c>
      <c r="B334" s="6"/>
      <c r="C334" s="7"/>
      <c r="D334" s="6">
        <v>426.6</v>
      </c>
    </row>
    <row r="335" spans="1:4" x14ac:dyDescent="0.35">
      <c r="A335" s="2" t="s">
        <v>328</v>
      </c>
      <c r="B335" s="6"/>
      <c r="C335" s="7"/>
      <c r="D335" s="6">
        <v>154270.19</v>
      </c>
    </row>
    <row r="336" spans="1:4" x14ac:dyDescent="0.35">
      <c r="A336" s="2" t="s">
        <v>329</v>
      </c>
      <c r="B336" s="6"/>
      <c r="C336" s="7"/>
      <c r="D336" s="6">
        <v>32496.799999999999</v>
      </c>
    </row>
    <row r="337" spans="1:4" x14ac:dyDescent="0.35">
      <c r="A337" s="2" t="s">
        <v>330</v>
      </c>
      <c r="B337" s="6"/>
      <c r="C337" s="7"/>
      <c r="D337" s="6">
        <v>26533.55</v>
      </c>
    </row>
    <row r="338" spans="1:4" x14ac:dyDescent="0.35">
      <c r="A338" s="2" t="s">
        <v>331</v>
      </c>
      <c r="B338" s="6"/>
      <c r="C338" s="7"/>
      <c r="D338" s="6">
        <v>93621.33</v>
      </c>
    </row>
    <row r="339" spans="1:4" x14ac:dyDescent="0.35">
      <c r="A339" s="2" t="s">
        <v>332</v>
      </c>
      <c r="B339" s="6"/>
      <c r="C339" s="7"/>
      <c r="D339" s="6">
        <v>12701</v>
      </c>
    </row>
    <row r="340" spans="1:4" x14ac:dyDescent="0.35">
      <c r="A340" s="2" t="s">
        <v>333</v>
      </c>
      <c r="B340" s="6"/>
      <c r="C340" s="7"/>
      <c r="D340" s="6">
        <v>3690</v>
      </c>
    </row>
    <row r="341" spans="1:4" x14ac:dyDescent="0.35">
      <c r="A341" s="2" t="s">
        <v>334</v>
      </c>
      <c r="B341" s="6"/>
      <c r="C341" s="7"/>
      <c r="D341" s="6">
        <v>19950</v>
      </c>
    </row>
    <row r="342" spans="1:4" x14ac:dyDescent="0.35">
      <c r="A342" s="2" t="s">
        <v>335</v>
      </c>
      <c r="B342" s="6"/>
      <c r="C342" s="7"/>
      <c r="D342" s="6">
        <v>1125</v>
      </c>
    </row>
    <row r="343" spans="1:4" x14ac:dyDescent="0.35">
      <c r="A343" s="2" t="s">
        <v>336</v>
      </c>
      <c r="B343" s="6"/>
      <c r="C343" s="7"/>
      <c r="D343" s="6">
        <v>1380</v>
      </c>
    </row>
    <row r="344" spans="1:4" x14ac:dyDescent="0.35">
      <c r="A344" s="2" t="s">
        <v>337</v>
      </c>
      <c r="B344" s="6"/>
      <c r="C344" s="7"/>
      <c r="D344" s="6">
        <v>7800</v>
      </c>
    </row>
    <row r="345" spans="1:4" x14ac:dyDescent="0.35">
      <c r="A345" s="2" t="s">
        <v>338</v>
      </c>
      <c r="B345" s="6"/>
      <c r="C345" s="7"/>
      <c r="D345" s="6">
        <v>450.99</v>
      </c>
    </row>
    <row r="346" spans="1:4" x14ac:dyDescent="0.35">
      <c r="A346" s="2" t="s">
        <v>339</v>
      </c>
      <c r="B346" s="6"/>
      <c r="C346" s="7"/>
      <c r="D346" s="6">
        <v>11243.94</v>
      </c>
    </row>
    <row r="347" spans="1:4" x14ac:dyDescent="0.35">
      <c r="A347" s="2" t="s">
        <v>340</v>
      </c>
      <c r="B347" s="6"/>
      <c r="C347" s="7"/>
      <c r="D347" s="6">
        <v>666616.06999999995</v>
      </c>
    </row>
    <row r="348" spans="1:4" x14ac:dyDescent="0.35">
      <c r="A348" s="2" t="s">
        <v>341</v>
      </c>
      <c r="B348" s="6">
        <v>160920.01999999999</v>
      </c>
      <c r="C348" s="7"/>
      <c r="D348" s="6"/>
    </row>
    <row r="349" spans="1:4" x14ac:dyDescent="0.35">
      <c r="A349" s="2" t="s">
        <v>342</v>
      </c>
      <c r="B349" s="6">
        <v>42495.85</v>
      </c>
      <c r="C349" s="7"/>
      <c r="D349" s="6"/>
    </row>
    <row r="350" spans="1:4" x14ac:dyDescent="0.35">
      <c r="A350" s="2" t="s">
        <v>343</v>
      </c>
      <c r="B350" s="6">
        <v>17916.89</v>
      </c>
      <c r="C350" s="7"/>
      <c r="D350" s="6"/>
    </row>
    <row r="351" spans="1:4" x14ac:dyDescent="0.35">
      <c r="A351" s="2" t="s">
        <v>344</v>
      </c>
      <c r="B351" s="6">
        <v>800.37</v>
      </c>
      <c r="C351" s="7"/>
      <c r="D351" s="6"/>
    </row>
    <row r="352" spans="1:4" x14ac:dyDescent="0.35">
      <c r="A352" s="2" t="s">
        <v>345</v>
      </c>
      <c r="B352" s="6">
        <v>398582.35</v>
      </c>
      <c r="C352" s="7"/>
      <c r="D352" s="6"/>
    </row>
    <row r="353" spans="1:4" x14ac:dyDescent="0.35">
      <c r="A353" s="2" t="s">
        <v>346</v>
      </c>
      <c r="B353" s="6">
        <v>11709.81</v>
      </c>
      <c r="C353" s="7"/>
      <c r="D353" s="6"/>
    </row>
    <row r="354" spans="1:4" x14ac:dyDescent="0.35">
      <c r="A354" s="2" t="s">
        <v>347</v>
      </c>
      <c r="B354" s="6">
        <v>11709.88</v>
      </c>
      <c r="C354" s="7"/>
      <c r="D354" s="6"/>
    </row>
    <row r="355" spans="1:4" x14ac:dyDescent="0.35">
      <c r="A355" s="2" t="s">
        <v>348</v>
      </c>
      <c r="B355" s="6">
        <v>87128.48</v>
      </c>
      <c r="C355" s="7"/>
      <c r="D355" s="6"/>
    </row>
    <row r="356" spans="1:4" x14ac:dyDescent="0.35">
      <c r="A356" s="2" t="s">
        <v>349</v>
      </c>
      <c r="B356" s="6">
        <v>1321.22</v>
      </c>
      <c r="C356" s="7"/>
      <c r="D356" s="6"/>
    </row>
    <row r="357" spans="1:4" x14ac:dyDescent="0.35">
      <c r="A357" s="2" t="s">
        <v>350</v>
      </c>
      <c r="B357" s="6">
        <v>23938.41</v>
      </c>
      <c r="C357" s="7"/>
      <c r="D357" s="6"/>
    </row>
    <row r="358" spans="1:4" x14ac:dyDescent="0.35">
      <c r="A358" s="2" t="s">
        <v>351</v>
      </c>
      <c r="B358" s="6">
        <v>65986</v>
      </c>
      <c r="C358" s="7"/>
      <c r="D358" s="6"/>
    </row>
    <row r="359" spans="1:4" x14ac:dyDescent="0.35">
      <c r="A359" s="2" t="s">
        <v>352</v>
      </c>
      <c r="B359" s="6">
        <v>925552.54</v>
      </c>
      <c r="C359" s="7"/>
      <c r="D359" s="6"/>
    </row>
    <row r="360" spans="1:4" x14ac:dyDescent="0.35">
      <c r="A360" s="2" t="s">
        <v>353</v>
      </c>
      <c r="B360" s="6">
        <v>1307.95</v>
      </c>
      <c r="C360" s="7"/>
      <c r="D360" s="6"/>
    </row>
    <row r="361" spans="1:4" x14ac:dyDescent="0.35">
      <c r="A361" s="2" t="s">
        <v>354</v>
      </c>
      <c r="B361" s="6">
        <v>31635.49</v>
      </c>
      <c r="C361" s="7"/>
      <c r="D361" s="6"/>
    </row>
    <row r="362" spans="1:4" x14ac:dyDescent="0.35">
      <c r="A362" s="2" t="s">
        <v>355</v>
      </c>
      <c r="B362" s="6">
        <v>19949.189999999999</v>
      </c>
      <c r="C362" s="7"/>
      <c r="D362" s="6"/>
    </row>
    <row r="363" spans="1:4" x14ac:dyDescent="0.35">
      <c r="A363" s="2" t="s">
        <v>356</v>
      </c>
      <c r="B363" s="6">
        <v>10574.59</v>
      </c>
      <c r="C363" s="7"/>
      <c r="D363" s="6"/>
    </row>
    <row r="364" spans="1:4" x14ac:dyDescent="0.35">
      <c r="A364" s="2" t="s">
        <v>357</v>
      </c>
      <c r="B364" s="6">
        <v>18574.5</v>
      </c>
      <c r="C364" s="7"/>
      <c r="D364" s="6"/>
    </row>
    <row r="365" spans="1:4" x14ac:dyDescent="0.35">
      <c r="A365" s="2" t="s">
        <v>358</v>
      </c>
      <c r="B365" s="6">
        <v>69.040000000000006</v>
      </c>
      <c r="C365" s="7"/>
      <c r="D365" s="6"/>
    </row>
    <row r="366" spans="1:4" x14ac:dyDescent="0.35">
      <c r="A366" s="2" t="s">
        <v>359</v>
      </c>
      <c r="B366" s="6">
        <v>0.76</v>
      </c>
      <c r="C366" s="7"/>
      <c r="D366" s="6"/>
    </row>
    <row r="367" spans="1:4" x14ac:dyDescent="0.35">
      <c r="A367" s="2" t="s">
        <v>360</v>
      </c>
      <c r="B367" s="6">
        <v>101563.37</v>
      </c>
      <c r="C367" s="7"/>
      <c r="D367" s="6"/>
    </row>
    <row r="368" spans="1:4" x14ac:dyDescent="0.35">
      <c r="A368" s="2" t="s">
        <v>361</v>
      </c>
      <c r="B368" s="6">
        <v>6369.63</v>
      </c>
      <c r="C368" s="7"/>
      <c r="D368" s="6"/>
    </row>
    <row r="369" spans="1:4" x14ac:dyDescent="0.35">
      <c r="A369" s="2" t="s">
        <v>362</v>
      </c>
      <c r="B369" s="6">
        <v>17000</v>
      </c>
      <c r="C369" s="7"/>
      <c r="D369" s="6"/>
    </row>
    <row r="370" spans="1:4" x14ac:dyDescent="0.35">
      <c r="A370" s="2" t="s">
        <v>363</v>
      </c>
      <c r="B370" s="6">
        <v>15</v>
      </c>
      <c r="C370" s="7"/>
      <c r="D370" s="6"/>
    </row>
    <row r="371" spans="1:4" x14ac:dyDescent="0.35">
      <c r="A371" s="2" t="s">
        <v>364</v>
      </c>
      <c r="B371" s="6">
        <v>231.51</v>
      </c>
      <c r="C371" s="7"/>
      <c r="D371" s="6"/>
    </row>
    <row r="372" spans="1:4" x14ac:dyDescent="0.35">
      <c r="A372" s="2" t="s">
        <v>365</v>
      </c>
      <c r="B372" s="6">
        <v>175</v>
      </c>
      <c r="C372" s="7"/>
      <c r="D372" s="6"/>
    </row>
    <row r="373" spans="1:4" x14ac:dyDescent="0.35">
      <c r="A373" s="2" t="s">
        <v>366</v>
      </c>
      <c r="B373" s="6">
        <v>0</v>
      </c>
      <c r="C373" s="7"/>
      <c r="D373" s="6"/>
    </row>
    <row r="374" spans="1:4" x14ac:dyDescent="0.35">
      <c r="A374" s="2" t="s">
        <v>367</v>
      </c>
      <c r="B374" s="6">
        <v>305.66000000000003</v>
      </c>
      <c r="C374" s="7"/>
      <c r="D374" s="6"/>
    </row>
    <row r="375" spans="1:4" x14ac:dyDescent="0.35">
      <c r="A375" s="2" t="s">
        <v>368</v>
      </c>
      <c r="B375" s="6">
        <v>99996.58</v>
      </c>
      <c r="C375" s="7"/>
      <c r="D375" s="6"/>
    </row>
    <row r="376" spans="1:4" x14ac:dyDescent="0.35">
      <c r="A376" s="2" t="s">
        <v>369</v>
      </c>
      <c r="B376" s="6">
        <v>40.340000000000003</v>
      </c>
      <c r="C376" s="7"/>
      <c r="D376" s="6"/>
    </row>
    <row r="377" spans="1:4" x14ac:dyDescent="0.35">
      <c r="A377" s="2" t="s">
        <v>370</v>
      </c>
      <c r="B377" s="6">
        <v>749.9</v>
      </c>
      <c r="C377" s="7"/>
      <c r="D377" s="6"/>
    </row>
    <row r="378" spans="1:4" x14ac:dyDescent="0.35">
      <c r="A378" s="2" t="s">
        <v>371</v>
      </c>
      <c r="B378" s="6">
        <v>686.37</v>
      </c>
      <c r="C378" s="7"/>
      <c r="D378" s="6"/>
    </row>
    <row r="379" spans="1:4" x14ac:dyDescent="0.35">
      <c r="A379" s="2" t="s">
        <v>372</v>
      </c>
      <c r="B379" s="6">
        <v>0</v>
      </c>
      <c r="C379" s="7"/>
      <c r="D379" s="6"/>
    </row>
    <row r="380" spans="1:4" x14ac:dyDescent="0.35">
      <c r="A380" s="2" t="s">
        <v>373</v>
      </c>
      <c r="B380" s="6">
        <v>550.89</v>
      </c>
      <c r="C380" s="7"/>
      <c r="D380" s="6"/>
    </row>
    <row r="381" spans="1:4" x14ac:dyDescent="0.35">
      <c r="A381" s="2" t="s">
        <v>374</v>
      </c>
      <c r="B381" s="6">
        <v>494.4</v>
      </c>
      <c r="C381" s="7"/>
      <c r="D381" s="6"/>
    </row>
    <row r="382" spans="1:4" x14ac:dyDescent="0.35">
      <c r="A382" s="2" t="s">
        <v>375</v>
      </c>
      <c r="B382" s="6">
        <v>359.11</v>
      </c>
      <c r="C382" s="7"/>
      <c r="D382" s="6"/>
    </row>
    <row r="383" spans="1:4" x14ac:dyDescent="0.35">
      <c r="A383" s="2" t="s">
        <v>376</v>
      </c>
      <c r="B383" s="6">
        <v>588.07000000000005</v>
      </c>
      <c r="C383" s="7"/>
      <c r="D383" s="6"/>
    </row>
    <row r="384" spans="1:4" x14ac:dyDescent="0.35">
      <c r="A384" s="2" t="s">
        <v>377</v>
      </c>
      <c r="B384" s="6">
        <v>751.47</v>
      </c>
      <c r="C384" s="7"/>
      <c r="D384" s="6"/>
    </row>
    <row r="385" spans="1:4" x14ac:dyDescent="0.35">
      <c r="A385" s="2" t="s">
        <v>378</v>
      </c>
      <c r="B385" s="6">
        <v>798.23</v>
      </c>
      <c r="C385" s="7"/>
      <c r="D385" s="6"/>
    </row>
    <row r="386" spans="1:4" x14ac:dyDescent="0.35">
      <c r="A386" s="2" t="s">
        <v>379</v>
      </c>
      <c r="B386" s="6">
        <v>823.14</v>
      </c>
      <c r="C386" s="7"/>
      <c r="D386" s="6"/>
    </row>
    <row r="387" spans="1:4" x14ac:dyDescent="0.35">
      <c r="A387" s="2" t="s">
        <v>380</v>
      </c>
      <c r="B387" s="6">
        <v>2503.38</v>
      </c>
      <c r="C387" s="7"/>
      <c r="D387" s="6"/>
    </row>
    <row r="388" spans="1:4" x14ac:dyDescent="0.35">
      <c r="A388" s="2" t="s">
        <v>381</v>
      </c>
      <c r="B388" s="6">
        <v>1221.32</v>
      </c>
      <c r="C388" s="7"/>
      <c r="D388" s="6"/>
    </row>
    <row r="389" spans="1:4" x14ac:dyDescent="0.35">
      <c r="A389" s="2" t="s">
        <v>382</v>
      </c>
      <c r="B389" s="6">
        <v>1923.49</v>
      </c>
      <c r="C389" s="7"/>
      <c r="D389" s="6"/>
    </row>
    <row r="390" spans="1:4" x14ac:dyDescent="0.35">
      <c r="A390" s="2" t="s">
        <v>383</v>
      </c>
      <c r="B390" s="6">
        <v>8590.43</v>
      </c>
      <c r="C390" s="7"/>
      <c r="D390" s="6"/>
    </row>
    <row r="391" spans="1:4" x14ac:dyDescent="0.35">
      <c r="A391" s="2" t="s">
        <v>384</v>
      </c>
      <c r="B391" s="6">
        <v>334.62</v>
      </c>
      <c r="C391" s="7"/>
      <c r="D391" s="6"/>
    </row>
    <row r="392" spans="1:4" x14ac:dyDescent="0.35">
      <c r="A392" s="2" t="s">
        <v>385</v>
      </c>
      <c r="B392" s="6">
        <v>28451.5</v>
      </c>
      <c r="C392" s="7"/>
      <c r="D392" s="6"/>
    </row>
    <row r="393" spans="1:4" x14ac:dyDescent="0.35">
      <c r="A393" s="2" t="s">
        <v>386</v>
      </c>
      <c r="B393" s="6">
        <v>0</v>
      </c>
      <c r="C393" s="7"/>
      <c r="D393" s="6"/>
    </row>
    <row r="394" spans="1:4" x14ac:dyDescent="0.35">
      <c r="A394" s="2" t="s">
        <v>387</v>
      </c>
      <c r="B394" s="6"/>
      <c r="C394" s="7"/>
      <c r="D394" s="6">
        <v>25.79</v>
      </c>
    </row>
    <row r="395" spans="1:4" x14ac:dyDescent="0.35">
      <c r="A395" s="2" t="s">
        <v>388</v>
      </c>
      <c r="B395" s="6">
        <v>2135.73</v>
      </c>
      <c r="C395" s="7"/>
      <c r="D395" s="6"/>
    </row>
    <row r="396" spans="1:4" x14ac:dyDescent="0.35">
      <c r="A396" s="2" t="s">
        <v>389</v>
      </c>
      <c r="B396" s="6">
        <v>860.48</v>
      </c>
      <c r="C396" s="7"/>
      <c r="D396" s="6"/>
    </row>
    <row r="397" spans="1:4" x14ac:dyDescent="0.35">
      <c r="A397" s="2" t="s">
        <v>390</v>
      </c>
      <c r="B397" s="6">
        <v>24647.21</v>
      </c>
      <c r="C397" s="7"/>
      <c r="D397" s="6"/>
    </row>
    <row r="398" spans="1:4" x14ac:dyDescent="0.35">
      <c r="A398" s="2" t="s">
        <v>391</v>
      </c>
      <c r="B398" s="6">
        <v>13451.13</v>
      </c>
      <c r="C398" s="7"/>
      <c r="D398" s="6"/>
    </row>
    <row r="399" spans="1:4" x14ac:dyDescent="0.35">
      <c r="A399" s="2" t="s">
        <v>392</v>
      </c>
      <c r="B399" s="6"/>
      <c r="C399" s="7"/>
      <c r="D399" s="6">
        <v>53.61</v>
      </c>
    </row>
    <row r="400" spans="1:4" x14ac:dyDescent="0.35">
      <c r="A400" s="2" t="s">
        <v>393</v>
      </c>
      <c r="B400" s="6">
        <v>940.03</v>
      </c>
      <c r="C400" s="7"/>
      <c r="D400" s="6"/>
    </row>
    <row r="401" spans="1:4" x14ac:dyDescent="0.35">
      <c r="A401" s="2" t="s">
        <v>394</v>
      </c>
      <c r="B401" s="6">
        <v>359.45</v>
      </c>
      <c r="C401" s="7"/>
      <c r="D401" s="6"/>
    </row>
    <row r="402" spans="1:4" x14ac:dyDescent="0.35">
      <c r="A402" s="2" t="s">
        <v>395</v>
      </c>
      <c r="B402" s="6">
        <v>1577.91</v>
      </c>
      <c r="C402" s="7"/>
      <c r="D402" s="6"/>
    </row>
    <row r="403" spans="1:4" x14ac:dyDescent="0.35">
      <c r="A403" s="2" t="s">
        <v>396</v>
      </c>
      <c r="B403" s="6">
        <v>373.1</v>
      </c>
      <c r="C403" s="7"/>
      <c r="D403" s="6"/>
    </row>
    <row r="404" spans="1:4" x14ac:dyDescent="0.35">
      <c r="A404" s="2" t="s">
        <v>397</v>
      </c>
      <c r="B404" s="6">
        <v>6126.88</v>
      </c>
      <c r="C404" s="7"/>
      <c r="D404" s="6"/>
    </row>
    <row r="405" spans="1:4" x14ac:dyDescent="0.35">
      <c r="A405" s="2" t="s">
        <v>398</v>
      </c>
      <c r="B405" s="6">
        <v>0</v>
      </c>
      <c r="C405" s="7"/>
      <c r="D405" s="6"/>
    </row>
    <row r="406" spans="1:4" x14ac:dyDescent="0.35">
      <c r="A406" s="2" t="s">
        <v>399</v>
      </c>
      <c r="B406" s="6">
        <v>10432.48</v>
      </c>
      <c r="C406" s="7"/>
      <c r="D406" s="6"/>
    </row>
    <row r="407" spans="1:4" x14ac:dyDescent="0.35">
      <c r="A407" s="2" t="s">
        <v>400</v>
      </c>
      <c r="B407" s="6">
        <v>446.87</v>
      </c>
      <c r="C407" s="7"/>
      <c r="D407" s="6"/>
    </row>
    <row r="408" spans="1:4" x14ac:dyDescent="0.35">
      <c r="A408" s="2" t="s">
        <v>401</v>
      </c>
      <c r="B408" s="6">
        <v>16071.23</v>
      </c>
      <c r="C408" s="7"/>
      <c r="D408" s="6"/>
    </row>
    <row r="409" spans="1:4" x14ac:dyDescent="0.35">
      <c r="A409" s="2" t="s">
        <v>402</v>
      </c>
      <c r="B409" s="6">
        <v>6120.02</v>
      </c>
      <c r="C409" s="7"/>
      <c r="D409" s="6"/>
    </row>
    <row r="410" spans="1:4" x14ac:dyDescent="0.35">
      <c r="A410" s="2" t="s">
        <v>403</v>
      </c>
      <c r="B410" s="6">
        <v>33781.300000000003</v>
      </c>
      <c r="C410" s="7"/>
      <c r="D410" s="6"/>
    </row>
    <row r="411" spans="1:4" x14ac:dyDescent="0.35">
      <c r="A411" s="2" t="s">
        <v>404</v>
      </c>
      <c r="B411" s="6"/>
      <c r="C411" s="7"/>
      <c r="D411" s="6">
        <v>350.46</v>
      </c>
    </row>
    <row r="412" spans="1:4" x14ac:dyDescent="0.35">
      <c r="A412" s="2" t="s">
        <v>405</v>
      </c>
      <c r="B412" s="6">
        <v>37827.660000000003</v>
      </c>
      <c r="C412" s="7"/>
      <c r="D412" s="6"/>
    </row>
    <row r="413" spans="1:4" x14ac:dyDescent="0.35">
      <c r="A413" s="2" t="s">
        <v>406</v>
      </c>
      <c r="B413" s="6">
        <v>8268.06</v>
      </c>
      <c r="C413" s="7"/>
      <c r="D413" s="6"/>
    </row>
    <row r="414" spans="1:4" x14ac:dyDescent="0.35">
      <c r="A414" s="2" t="s">
        <v>407</v>
      </c>
      <c r="B414" s="6"/>
      <c r="C414" s="7"/>
      <c r="D414" s="6">
        <v>226.76</v>
      </c>
    </row>
    <row r="415" spans="1:4" x14ac:dyDescent="0.35">
      <c r="A415" s="2" t="s">
        <v>408</v>
      </c>
      <c r="B415" s="6">
        <v>2326.3200000000002</v>
      </c>
      <c r="C415" s="7"/>
      <c r="D415" s="6"/>
    </row>
    <row r="416" spans="1:4" x14ac:dyDescent="0.35">
      <c r="A416" s="2" t="s">
        <v>409</v>
      </c>
      <c r="B416" s="6">
        <v>4472.34</v>
      </c>
      <c r="C416" s="7"/>
      <c r="D416" s="6"/>
    </row>
    <row r="417" spans="1:4" x14ac:dyDescent="0.35">
      <c r="A417" s="2" t="s">
        <v>410</v>
      </c>
      <c r="B417" s="6">
        <v>9244.8700000000008</v>
      </c>
      <c r="C417" s="7"/>
      <c r="D417" s="6"/>
    </row>
    <row r="418" spans="1:4" x14ac:dyDescent="0.35">
      <c r="A418" s="2" t="s">
        <v>411</v>
      </c>
      <c r="B418" s="6"/>
      <c r="C418" s="7"/>
      <c r="D418" s="6">
        <v>2070.0700000000002</v>
      </c>
    </row>
    <row r="419" spans="1:4" x14ac:dyDescent="0.35">
      <c r="A419" s="2" t="s">
        <v>412</v>
      </c>
      <c r="B419" s="6">
        <v>6384.14</v>
      </c>
      <c r="C419" s="7"/>
      <c r="D419" s="6"/>
    </row>
    <row r="420" spans="1:4" x14ac:dyDescent="0.35">
      <c r="A420" s="2" t="s">
        <v>413</v>
      </c>
      <c r="B420" s="6">
        <v>25.28</v>
      </c>
      <c r="C420" s="7"/>
      <c r="D420" s="6"/>
    </row>
    <row r="421" spans="1:4" x14ac:dyDescent="0.35">
      <c r="A421" s="2" t="s">
        <v>414</v>
      </c>
      <c r="B421" s="6">
        <v>1825.34</v>
      </c>
      <c r="C421" s="7"/>
      <c r="D421" s="6"/>
    </row>
    <row r="422" spans="1:4" x14ac:dyDescent="0.35">
      <c r="A422" s="2" t="s">
        <v>415</v>
      </c>
      <c r="B422" s="6">
        <v>36149.06</v>
      </c>
      <c r="C422" s="7"/>
      <c r="D422" s="6"/>
    </row>
    <row r="423" spans="1:4" x14ac:dyDescent="0.35">
      <c r="A423" s="2" t="s">
        <v>416</v>
      </c>
      <c r="B423" s="6">
        <v>28890.21</v>
      </c>
      <c r="C423" s="7"/>
      <c r="D423" s="6"/>
    </row>
    <row r="424" spans="1:4" x14ac:dyDescent="0.35">
      <c r="A424" s="2" t="s">
        <v>417</v>
      </c>
      <c r="B424" s="6">
        <v>47</v>
      </c>
      <c r="C424" s="7"/>
      <c r="D424" s="6"/>
    </row>
    <row r="425" spans="1:4" x14ac:dyDescent="0.35">
      <c r="A425" s="2" t="s">
        <v>418</v>
      </c>
      <c r="B425" s="6">
        <v>43625.47</v>
      </c>
      <c r="C425" s="7"/>
      <c r="D425" s="6"/>
    </row>
    <row r="426" spans="1:4" x14ac:dyDescent="0.35">
      <c r="A426" s="2" t="s">
        <v>419</v>
      </c>
      <c r="B426" s="6">
        <v>690</v>
      </c>
      <c r="C426" s="7"/>
      <c r="D426" s="6"/>
    </row>
    <row r="427" spans="1:4" x14ac:dyDescent="0.35">
      <c r="A427" s="2" t="s">
        <v>420</v>
      </c>
      <c r="B427" s="6"/>
      <c r="C427" s="7"/>
      <c r="D427" s="6">
        <v>226.91</v>
      </c>
    </row>
    <row r="428" spans="1:4" x14ac:dyDescent="0.35">
      <c r="A428" s="2" t="s">
        <v>421</v>
      </c>
      <c r="B428" s="6">
        <v>46167.040000000001</v>
      </c>
      <c r="C428" s="7"/>
      <c r="D428" s="6"/>
    </row>
    <row r="429" spans="1:4" x14ac:dyDescent="0.35">
      <c r="A429" s="2" t="s">
        <v>422</v>
      </c>
      <c r="B429" s="6">
        <v>8168.29</v>
      </c>
      <c r="C429" s="7"/>
      <c r="D429" s="6"/>
    </row>
    <row r="430" spans="1:4" x14ac:dyDescent="0.35">
      <c r="A430" s="2" t="s">
        <v>423</v>
      </c>
      <c r="B430" s="6"/>
      <c r="C430" s="7"/>
      <c r="D430" s="6">
        <v>619.27</v>
      </c>
    </row>
    <row r="431" spans="1:4" x14ac:dyDescent="0.35">
      <c r="A431" s="2" t="s">
        <v>424</v>
      </c>
      <c r="B431" s="6">
        <v>6687.45</v>
      </c>
      <c r="C431" s="7"/>
      <c r="D431" s="6"/>
    </row>
    <row r="432" spans="1:4" x14ac:dyDescent="0.35">
      <c r="A432" s="2" t="s">
        <v>425</v>
      </c>
      <c r="B432" s="6">
        <v>73332.75</v>
      </c>
      <c r="C432" s="7"/>
      <c r="D432" s="6"/>
    </row>
    <row r="433" spans="1:4" x14ac:dyDescent="0.35">
      <c r="A433" s="2" t="s">
        <v>426</v>
      </c>
      <c r="B433" s="6">
        <v>66723.08</v>
      </c>
      <c r="C433" s="7"/>
      <c r="D433" s="6"/>
    </row>
    <row r="434" spans="1:4" x14ac:dyDescent="0.35">
      <c r="A434" s="2" t="s">
        <v>427</v>
      </c>
      <c r="B434" s="6">
        <v>50654.25</v>
      </c>
      <c r="C434" s="7"/>
      <c r="D434" s="6"/>
    </row>
    <row r="435" spans="1:4" x14ac:dyDescent="0.35">
      <c r="A435" s="2" t="s">
        <v>428</v>
      </c>
      <c r="B435" s="6">
        <v>44441.67</v>
      </c>
      <c r="C435" s="7"/>
      <c r="D435" s="6"/>
    </row>
    <row r="436" spans="1:4" x14ac:dyDescent="0.35">
      <c r="A436" s="2" t="s">
        <v>429</v>
      </c>
      <c r="B436" s="6">
        <v>4121.1499999999996</v>
      </c>
      <c r="C436" s="7"/>
      <c r="D436" s="6"/>
    </row>
    <row r="437" spans="1:4" x14ac:dyDescent="0.35">
      <c r="A437" s="2" t="s">
        <v>430</v>
      </c>
      <c r="B437" s="6">
        <v>7689.12</v>
      </c>
      <c r="C437" s="7"/>
      <c r="D437" s="6"/>
    </row>
    <row r="438" spans="1:4" x14ac:dyDescent="0.35">
      <c r="A438" s="2" t="s">
        <v>431</v>
      </c>
      <c r="B438" s="6">
        <v>7103.07</v>
      </c>
      <c r="C438" s="7"/>
      <c r="D438" s="6"/>
    </row>
    <row r="439" spans="1:4" x14ac:dyDescent="0.35">
      <c r="A439" s="2" t="s">
        <v>432</v>
      </c>
      <c r="B439" s="6">
        <v>3137</v>
      </c>
      <c r="C439" s="7"/>
      <c r="D439" s="6"/>
    </row>
    <row r="440" spans="1:4" x14ac:dyDescent="0.35">
      <c r="A440" s="2" t="s">
        <v>433</v>
      </c>
      <c r="B440" s="6">
        <v>250056.03</v>
      </c>
      <c r="C440" s="7"/>
      <c r="D440" s="6"/>
    </row>
    <row r="441" spans="1:4" x14ac:dyDescent="0.35">
      <c r="A441" s="2" t="s">
        <v>434</v>
      </c>
      <c r="B441" s="6"/>
      <c r="C441" s="7"/>
      <c r="D441" s="6">
        <v>684.43</v>
      </c>
    </row>
    <row r="442" spans="1:4" x14ac:dyDescent="0.35">
      <c r="A442" s="2" t="s">
        <v>435</v>
      </c>
      <c r="B442" s="6"/>
      <c r="C442" s="7"/>
      <c r="D442" s="6">
        <v>2059.91</v>
      </c>
    </row>
    <row r="443" spans="1:4" x14ac:dyDescent="0.35">
      <c r="A443" s="2" t="s">
        <v>436</v>
      </c>
      <c r="B443" s="6">
        <v>37984.5</v>
      </c>
      <c r="C443" s="7"/>
      <c r="D443" s="6"/>
    </row>
    <row r="444" spans="1:4" x14ac:dyDescent="0.35">
      <c r="A444" s="2" t="s">
        <v>437</v>
      </c>
      <c r="B444" s="6">
        <v>0</v>
      </c>
      <c r="C444" s="7"/>
      <c r="D444" s="6"/>
    </row>
    <row r="445" spans="1:4" x14ac:dyDescent="0.35">
      <c r="A445" s="2" t="s">
        <v>438</v>
      </c>
      <c r="B445" s="6">
        <v>6300.15</v>
      </c>
      <c r="C445" s="7"/>
      <c r="D445" s="6"/>
    </row>
    <row r="446" spans="1:4" x14ac:dyDescent="0.35">
      <c r="A446" s="2" t="s">
        <v>439</v>
      </c>
      <c r="B446" s="6">
        <v>13613.01</v>
      </c>
      <c r="C446" s="7"/>
      <c r="D446" s="6"/>
    </row>
    <row r="447" spans="1:4" x14ac:dyDescent="0.35">
      <c r="A447" s="2" t="s">
        <v>440</v>
      </c>
      <c r="B447" s="6">
        <v>16142</v>
      </c>
      <c r="C447" s="7"/>
      <c r="D447" s="6"/>
    </row>
    <row r="448" spans="1:4" x14ac:dyDescent="0.35">
      <c r="A448" s="2" t="s">
        <v>441</v>
      </c>
      <c r="B448" s="6">
        <v>32733</v>
      </c>
      <c r="C448" s="7"/>
      <c r="D448" s="6"/>
    </row>
    <row r="449" spans="1:4" x14ac:dyDescent="0.35">
      <c r="A449" s="2" t="s">
        <v>442</v>
      </c>
      <c r="B449" s="6">
        <v>15358</v>
      </c>
      <c r="C449" s="7"/>
      <c r="D449" s="6"/>
    </row>
    <row r="450" spans="1:4" x14ac:dyDescent="0.35">
      <c r="A450" s="2" t="s">
        <v>443</v>
      </c>
      <c r="B450" s="6"/>
      <c r="C450" s="7"/>
      <c r="D450" s="6">
        <v>73</v>
      </c>
    </row>
    <row r="451" spans="1:4" x14ac:dyDescent="0.35">
      <c r="A451" s="2" t="s">
        <v>444</v>
      </c>
      <c r="B451" s="6">
        <v>116</v>
      </c>
      <c r="C451" s="7"/>
      <c r="D451" s="6"/>
    </row>
    <row r="452" spans="1:4" x14ac:dyDescent="0.35">
      <c r="A452" s="2" t="s">
        <v>445</v>
      </c>
      <c r="B452" s="6">
        <v>25679</v>
      </c>
      <c r="C452" s="7"/>
      <c r="D452" s="6"/>
    </row>
    <row r="453" spans="1:4" x14ac:dyDescent="0.35">
      <c r="A453" s="2" t="s">
        <v>446</v>
      </c>
      <c r="B453" s="6">
        <v>50188</v>
      </c>
      <c r="C453" s="7"/>
      <c r="D453" s="6"/>
    </row>
    <row r="454" spans="1:4" x14ac:dyDescent="0.35">
      <c r="A454" s="2" t="s">
        <v>447</v>
      </c>
      <c r="B454" s="6">
        <v>28098</v>
      </c>
      <c r="C454" s="7"/>
      <c r="D454" s="6"/>
    </row>
    <row r="455" spans="1:4" x14ac:dyDescent="0.35">
      <c r="A455" s="2" t="s">
        <v>448</v>
      </c>
      <c r="B455" s="6">
        <v>2423</v>
      </c>
      <c r="C455" s="7"/>
      <c r="D455" s="6"/>
    </row>
    <row r="456" spans="1:4" x14ac:dyDescent="0.35">
      <c r="A456" s="2" t="s">
        <v>449</v>
      </c>
      <c r="B456" s="6">
        <v>71981</v>
      </c>
      <c r="C456" s="7"/>
      <c r="D456" s="6"/>
    </row>
    <row r="457" spans="1:4" x14ac:dyDescent="0.35">
      <c r="A457" s="2" t="s">
        <v>450</v>
      </c>
      <c r="B457" s="6">
        <v>54108</v>
      </c>
      <c r="C457" s="7"/>
      <c r="D457" s="6"/>
    </row>
    <row r="458" spans="1:4" x14ac:dyDescent="0.35">
      <c r="A458" s="2" t="s">
        <v>451</v>
      </c>
      <c r="B458" s="6">
        <v>208</v>
      </c>
      <c r="C458" s="7"/>
      <c r="D458" s="6"/>
    </row>
    <row r="459" spans="1:4" x14ac:dyDescent="0.35">
      <c r="A459" s="2" t="s">
        <v>452</v>
      </c>
      <c r="B459" s="6">
        <v>970</v>
      </c>
      <c r="C459" s="7"/>
      <c r="D459" s="6"/>
    </row>
    <row r="460" spans="1:4" x14ac:dyDescent="0.35">
      <c r="A460" s="2" t="s">
        <v>453</v>
      </c>
      <c r="B460" s="6">
        <v>434.74</v>
      </c>
      <c r="C460" s="7"/>
      <c r="D460" s="6"/>
    </row>
    <row r="461" spans="1:4" x14ac:dyDescent="0.35">
      <c r="A461" s="2" t="s">
        <v>454</v>
      </c>
      <c r="B461" s="6">
        <v>57640.83</v>
      </c>
      <c r="C461" s="7"/>
      <c r="D461" s="6"/>
    </row>
    <row r="462" spans="1:4" x14ac:dyDescent="0.35">
      <c r="A462" s="2" t="s">
        <v>455</v>
      </c>
      <c r="B462" s="6">
        <v>4808</v>
      </c>
      <c r="C462" s="7"/>
      <c r="D462" s="6"/>
    </row>
    <row r="463" spans="1:4" x14ac:dyDescent="0.35">
      <c r="A463" s="2" t="s">
        <v>456</v>
      </c>
      <c r="B463" s="6">
        <v>125.4</v>
      </c>
      <c r="C463" s="7"/>
      <c r="D463" s="6"/>
    </row>
    <row r="464" spans="1:4" x14ac:dyDescent="0.35">
      <c r="A464" s="2" t="s">
        <v>457</v>
      </c>
      <c r="B464" s="6">
        <v>1146.3</v>
      </c>
      <c r="C464" s="7"/>
      <c r="D464" s="6"/>
    </row>
    <row r="465" spans="1:4" x14ac:dyDescent="0.35">
      <c r="A465" s="2" t="s">
        <v>458</v>
      </c>
      <c r="B465" s="6"/>
      <c r="C465" s="7"/>
      <c r="D465" s="6">
        <v>103889.66</v>
      </c>
    </row>
    <row r="466" spans="1:4" x14ac:dyDescent="0.35">
      <c r="A466" s="2" t="s">
        <v>459</v>
      </c>
      <c r="B466" s="6">
        <v>740851.63</v>
      </c>
      <c r="C466" s="7"/>
      <c r="D466" s="6"/>
    </row>
    <row r="467" spans="1:4" x14ac:dyDescent="0.35">
      <c r="A467" s="2" t="s">
        <v>460</v>
      </c>
      <c r="B467" s="6">
        <v>47510.13</v>
      </c>
      <c r="C467" s="7"/>
      <c r="D467" s="6"/>
    </row>
    <row r="468" spans="1:4" x14ac:dyDescent="0.35">
      <c r="A468" s="2" t="s">
        <v>461</v>
      </c>
      <c r="B468" s="6">
        <v>11080.12</v>
      </c>
      <c r="C468" s="7"/>
      <c r="D468" s="6"/>
    </row>
    <row r="469" spans="1:4" x14ac:dyDescent="0.35">
      <c r="A469" s="2" t="s">
        <v>462</v>
      </c>
      <c r="B469" s="6">
        <v>713.99</v>
      </c>
      <c r="C469" s="7"/>
      <c r="D469" s="6"/>
    </row>
    <row r="470" spans="1:4" x14ac:dyDescent="0.35">
      <c r="A470" s="2" t="s">
        <v>463</v>
      </c>
      <c r="B470" s="6">
        <v>566.13</v>
      </c>
      <c r="C470" s="7"/>
      <c r="D470" s="6"/>
    </row>
    <row r="471" spans="1:4" ht="15" thickBot="1" x14ac:dyDescent="0.4">
      <c r="A471" s="2" t="s">
        <v>464</v>
      </c>
      <c r="B471" s="6">
        <v>4865.5600000000004</v>
      </c>
      <c r="C471" s="7"/>
      <c r="D471" s="6"/>
    </row>
    <row r="472" spans="1:4" s="9" customFormat="1" ht="11" thickBot="1" x14ac:dyDescent="0.3">
      <c r="A472" s="2" t="s">
        <v>465</v>
      </c>
      <c r="B472" s="8">
        <f>ROUND(SUM(B6:B471),5)</f>
        <v>15128959.08</v>
      </c>
      <c r="C472" s="2"/>
      <c r="D472" s="8">
        <f>ROUND(SUM(D6:D471),5)</f>
        <v>15128959.08</v>
      </c>
    </row>
    <row r="473" spans="1:4" ht="15" thickTop="1" x14ac:dyDescent="0.35"/>
  </sheetData>
  <printOptions horizontalCentered="1"/>
  <pageMargins left="0.2" right="0.2" top="0.5" bottom="0.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31750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autoPict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31750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2B7A-87C5-43D4-B6E9-D977DAEA85CA}">
  <sheetPr codeName="Sheet2"/>
  <dimension ref="A1:E479"/>
  <sheetViews>
    <sheetView workbookViewId="0">
      <pane xSplit="1" ySplit="5" topLeftCell="B6" activePane="bottomRight" state="frozenSplit"/>
      <selection pane="topRight" activeCell="C1" sqref="C1"/>
      <selection pane="bottomLeft" activeCell="A6" sqref="A6"/>
      <selection pane="bottomRight" activeCell="B1" sqref="B1:D1"/>
    </sheetView>
  </sheetViews>
  <sheetFormatPr defaultRowHeight="14.5" x14ac:dyDescent="0.35"/>
  <cols>
    <col min="1" max="1" width="78.54296875" style="9" customWidth="1"/>
    <col min="2" max="2" width="10.81640625" bestFit="1" customWidth="1"/>
    <col min="3" max="3" width="2.26953125" customWidth="1"/>
    <col min="4" max="4" width="11.54296875" bestFit="1" customWidth="1"/>
  </cols>
  <sheetData>
    <row r="1" spans="1:5" ht="15.5" x14ac:dyDescent="0.35">
      <c r="A1" s="148" t="s">
        <v>1</v>
      </c>
      <c r="B1" s="153" t="s">
        <v>645</v>
      </c>
      <c r="C1" s="153"/>
      <c r="D1" s="153"/>
      <c r="E1" s="10" t="s">
        <v>475</v>
      </c>
    </row>
    <row r="2" spans="1:5" ht="18" x14ac:dyDescent="0.4">
      <c r="A2" s="149" t="s">
        <v>2</v>
      </c>
      <c r="B2" s="1"/>
      <c r="C2" s="1"/>
      <c r="D2" s="11">
        <v>45933</v>
      </c>
    </row>
    <row r="3" spans="1:5" x14ac:dyDescent="0.35">
      <c r="A3" s="150" t="s">
        <v>476</v>
      </c>
      <c r="B3" s="1"/>
      <c r="C3" s="1"/>
      <c r="D3" s="10" t="s">
        <v>3</v>
      </c>
    </row>
    <row r="4" spans="1:5" ht="15" thickBot="1" x14ac:dyDescent="0.4">
      <c r="A4" s="2"/>
      <c r="B4" s="4" t="s">
        <v>477</v>
      </c>
      <c r="C4" s="3"/>
      <c r="D4" s="5"/>
    </row>
    <row r="5" spans="1:5" s="15" customFormat="1" ht="15.5" thickTop="1" thickBot="1" x14ac:dyDescent="0.4">
      <c r="A5" s="12"/>
      <c r="B5" s="13" t="s">
        <v>6</v>
      </c>
      <c r="C5" s="14"/>
      <c r="D5" s="13" t="s">
        <v>7</v>
      </c>
    </row>
    <row r="6" spans="1:5" ht="15" thickTop="1" x14ac:dyDescent="0.35">
      <c r="A6" s="2" t="s">
        <v>478</v>
      </c>
      <c r="B6" s="6">
        <v>0</v>
      </c>
      <c r="C6" s="7"/>
      <c r="D6" s="6"/>
    </row>
    <row r="7" spans="1:5" x14ac:dyDescent="0.35">
      <c r="A7" s="2" t="s">
        <v>8</v>
      </c>
      <c r="B7" s="6">
        <v>300</v>
      </c>
      <c r="C7" s="7"/>
      <c r="D7" s="6"/>
    </row>
    <row r="8" spans="1:5" x14ac:dyDescent="0.35">
      <c r="A8" s="2" t="s">
        <v>479</v>
      </c>
      <c r="B8" s="6">
        <v>0</v>
      </c>
      <c r="C8" s="7"/>
      <c r="D8" s="6"/>
    </row>
    <row r="9" spans="1:5" x14ac:dyDescent="0.35">
      <c r="A9" s="2" t="s">
        <v>9</v>
      </c>
      <c r="B9" s="6">
        <v>8029.65</v>
      </c>
      <c r="C9" s="7"/>
      <c r="D9" s="6"/>
    </row>
    <row r="10" spans="1:5" x14ac:dyDescent="0.35">
      <c r="A10" s="2" t="s">
        <v>480</v>
      </c>
      <c r="B10" s="6">
        <v>19032.98</v>
      </c>
      <c r="C10" s="7"/>
      <c r="D10" s="6"/>
    </row>
    <row r="11" spans="1:5" x14ac:dyDescent="0.35">
      <c r="A11" s="2" t="s">
        <v>481</v>
      </c>
      <c r="B11" s="6">
        <v>21113.31</v>
      </c>
      <c r="C11" s="7"/>
      <c r="D11" s="6"/>
    </row>
    <row r="12" spans="1:5" x14ac:dyDescent="0.35">
      <c r="A12" s="2" t="s">
        <v>482</v>
      </c>
      <c r="B12" s="6">
        <v>2489.14</v>
      </c>
      <c r="C12" s="7"/>
      <c r="D12" s="6"/>
    </row>
    <row r="13" spans="1:5" x14ac:dyDescent="0.35">
      <c r="A13" s="2" t="s">
        <v>483</v>
      </c>
      <c r="B13" s="6">
        <v>0</v>
      </c>
      <c r="C13" s="7"/>
      <c r="D13" s="6"/>
    </row>
    <row r="14" spans="1:5" x14ac:dyDescent="0.35">
      <c r="A14" s="2" t="s">
        <v>484</v>
      </c>
      <c r="B14" s="6">
        <v>0</v>
      </c>
      <c r="C14" s="7"/>
      <c r="D14" s="6"/>
    </row>
    <row r="15" spans="1:5" x14ac:dyDescent="0.35">
      <c r="A15" s="2" t="s">
        <v>485</v>
      </c>
      <c r="B15" s="6">
        <v>0</v>
      </c>
      <c r="C15" s="7"/>
      <c r="D15" s="6"/>
    </row>
    <row r="16" spans="1:5" x14ac:dyDescent="0.35">
      <c r="A16" s="2" t="s">
        <v>486</v>
      </c>
      <c r="B16" s="6">
        <v>110727.89</v>
      </c>
      <c r="C16" s="7"/>
      <c r="D16" s="6"/>
    </row>
    <row r="17" spans="1:4" x14ac:dyDescent="0.35">
      <c r="A17" s="2" t="s">
        <v>10</v>
      </c>
      <c r="B17" s="6">
        <v>2912.82</v>
      </c>
      <c r="C17" s="7"/>
      <c r="D17" s="6"/>
    </row>
    <row r="18" spans="1:4" x14ac:dyDescent="0.35">
      <c r="A18" s="2" t="s">
        <v>11</v>
      </c>
      <c r="B18" s="6">
        <v>0</v>
      </c>
      <c r="C18" s="7"/>
      <c r="D18" s="6"/>
    </row>
    <row r="19" spans="1:4" x14ac:dyDescent="0.35">
      <c r="A19" s="2" t="s">
        <v>12</v>
      </c>
      <c r="B19" s="6">
        <v>547637.80000000005</v>
      </c>
      <c r="C19" s="7"/>
      <c r="D19" s="6"/>
    </row>
    <row r="20" spans="1:4" x14ac:dyDescent="0.35">
      <c r="A20" s="2" t="s">
        <v>13</v>
      </c>
      <c r="B20" s="6">
        <v>54927.47</v>
      </c>
      <c r="C20" s="7"/>
      <c r="D20" s="6"/>
    </row>
    <row r="21" spans="1:4" x14ac:dyDescent="0.35">
      <c r="A21" s="2" t="s">
        <v>14</v>
      </c>
      <c r="B21" s="6">
        <v>0</v>
      </c>
      <c r="C21" s="7"/>
      <c r="D21" s="6"/>
    </row>
    <row r="22" spans="1:4" x14ac:dyDescent="0.35">
      <c r="A22" s="2" t="s">
        <v>15</v>
      </c>
      <c r="B22" s="6">
        <v>0</v>
      </c>
      <c r="C22" s="7"/>
      <c r="D22" s="6"/>
    </row>
    <row r="23" spans="1:4" x14ac:dyDescent="0.35">
      <c r="A23" s="2" t="s">
        <v>16</v>
      </c>
      <c r="B23" s="6">
        <v>0</v>
      </c>
      <c r="C23" s="7"/>
      <c r="D23" s="6"/>
    </row>
    <row r="24" spans="1:4" x14ac:dyDescent="0.35">
      <c r="A24" s="2" t="s">
        <v>17</v>
      </c>
      <c r="B24" s="6"/>
      <c r="C24" s="7"/>
      <c r="D24" s="6">
        <v>265139</v>
      </c>
    </row>
    <row r="25" spans="1:4" x14ac:dyDescent="0.35">
      <c r="A25" s="2" t="s">
        <v>18</v>
      </c>
      <c r="B25" s="6"/>
      <c r="C25" s="7"/>
      <c r="D25" s="6">
        <v>186289</v>
      </c>
    </row>
    <row r="26" spans="1:4" x14ac:dyDescent="0.35">
      <c r="A26" s="2" t="s">
        <v>19</v>
      </c>
      <c r="B26" s="6"/>
      <c r="C26" s="7"/>
      <c r="D26" s="6">
        <v>47059</v>
      </c>
    </row>
    <row r="27" spans="1:4" x14ac:dyDescent="0.35">
      <c r="A27" s="2" t="s">
        <v>20</v>
      </c>
      <c r="B27" s="6">
        <v>0</v>
      </c>
      <c r="C27" s="7"/>
      <c r="D27" s="6"/>
    </row>
    <row r="28" spans="1:4" x14ac:dyDescent="0.35">
      <c r="A28" s="2" t="s">
        <v>21</v>
      </c>
      <c r="B28" s="6">
        <v>0</v>
      </c>
      <c r="C28" s="7"/>
      <c r="D28" s="6"/>
    </row>
    <row r="29" spans="1:4" x14ac:dyDescent="0.35">
      <c r="A29" s="2" t="s">
        <v>22</v>
      </c>
      <c r="B29" s="6">
        <v>0</v>
      </c>
      <c r="C29" s="7"/>
      <c r="D29" s="6"/>
    </row>
    <row r="30" spans="1:4" x14ac:dyDescent="0.35">
      <c r="A30" s="2" t="s">
        <v>23</v>
      </c>
      <c r="B30" s="6">
        <v>0</v>
      </c>
      <c r="C30" s="7"/>
      <c r="D30" s="6"/>
    </row>
    <row r="31" spans="1:4" x14ac:dyDescent="0.35">
      <c r="A31" s="2" t="s">
        <v>24</v>
      </c>
      <c r="B31" s="6">
        <v>0</v>
      </c>
      <c r="C31" s="7"/>
      <c r="D31" s="6"/>
    </row>
    <row r="32" spans="1:4" x14ac:dyDescent="0.35">
      <c r="A32" s="2" t="s">
        <v>25</v>
      </c>
      <c r="B32" s="6">
        <v>0</v>
      </c>
      <c r="C32" s="7"/>
      <c r="D32" s="6"/>
    </row>
    <row r="33" spans="1:4" x14ac:dyDescent="0.35">
      <c r="A33" s="2" t="s">
        <v>26</v>
      </c>
      <c r="B33" s="6">
        <v>0</v>
      </c>
      <c r="C33" s="7"/>
      <c r="D33" s="6"/>
    </row>
    <row r="34" spans="1:4" x14ac:dyDescent="0.35">
      <c r="A34" s="2" t="s">
        <v>487</v>
      </c>
      <c r="B34" s="6">
        <v>0</v>
      </c>
      <c r="C34" s="7"/>
      <c r="D34" s="6"/>
    </row>
    <row r="35" spans="1:4" x14ac:dyDescent="0.35">
      <c r="A35" s="2" t="s">
        <v>27</v>
      </c>
      <c r="B35" s="6">
        <v>0</v>
      </c>
      <c r="C35" s="7"/>
      <c r="D35" s="6"/>
    </row>
    <row r="36" spans="1:4" x14ac:dyDescent="0.35">
      <c r="A36" s="2" t="s">
        <v>28</v>
      </c>
      <c r="B36" s="6">
        <v>0</v>
      </c>
      <c r="C36" s="7"/>
      <c r="D36" s="6"/>
    </row>
    <row r="37" spans="1:4" x14ac:dyDescent="0.35">
      <c r="A37" s="2" t="s">
        <v>29</v>
      </c>
      <c r="B37" s="6">
        <v>0</v>
      </c>
      <c r="C37" s="7"/>
      <c r="D37" s="6"/>
    </row>
    <row r="38" spans="1:4" x14ac:dyDescent="0.35">
      <c r="A38" s="2" t="s">
        <v>30</v>
      </c>
      <c r="B38" s="6">
        <v>0</v>
      </c>
      <c r="C38" s="7"/>
      <c r="D38" s="6"/>
    </row>
    <row r="39" spans="1:4" x14ac:dyDescent="0.35">
      <c r="A39" s="2" t="s">
        <v>31</v>
      </c>
      <c r="B39" s="6">
        <v>299</v>
      </c>
      <c r="C39" s="7"/>
      <c r="D39" s="6"/>
    </row>
    <row r="40" spans="1:4" x14ac:dyDescent="0.35">
      <c r="A40" s="2" t="s">
        <v>32</v>
      </c>
      <c r="B40" s="6">
        <v>95056</v>
      </c>
      <c r="C40" s="7"/>
      <c r="D40" s="6"/>
    </row>
    <row r="41" spans="1:4" x14ac:dyDescent="0.35">
      <c r="A41" s="2" t="s">
        <v>33</v>
      </c>
      <c r="B41" s="6">
        <v>17464</v>
      </c>
      <c r="C41" s="7"/>
      <c r="D41" s="6"/>
    </row>
    <row r="42" spans="1:4" x14ac:dyDescent="0.35">
      <c r="A42" s="2" t="s">
        <v>34</v>
      </c>
      <c r="B42" s="6"/>
      <c r="C42" s="7"/>
      <c r="D42" s="6">
        <v>91015</v>
      </c>
    </row>
    <row r="43" spans="1:4" x14ac:dyDescent="0.35">
      <c r="A43" s="2" t="s">
        <v>35</v>
      </c>
      <c r="B43" s="6">
        <v>0</v>
      </c>
      <c r="C43" s="7"/>
      <c r="D43" s="6"/>
    </row>
    <row r="44" spans="1:4" x14ac:dyDescent="0.35">
      <c r="A44" s="2" t="s">
        <v>36</v>
      </c>
      <c r="B44" s="6">
        <v>221367.3</v>
      </c>
      <c r="C44" s="7"/>
      <c r="D44" s="6"/>
    </row>
    <row r="45" spans="1:4" x14ac:dyDescent="0.35">
      <c r="A45" s="2" t="s">
        <v>37</v>
      </c>
      <c r="B45" s="6">
        <v>277026.3</v>
      </c>
      <c r="C45" s="7"/>
      <c r="D45" s="6"/>
    </row>
    <row r="46" spans="1:4" x14ac:dyDescent="0.35">
      <c r="A46" s="2" t="s">
        <v>38</v>
      </c>
      <c r="B46" s="6"/>
      <c r="C46" s="7"/>
      <c r="D46" s="6">
        <v>513633</v>
      </c>
    </row>
    <row r="47" spans="1:4" x14ac:dyDescent="0.35">
      <c r="A47" s="2" t="s">
        <v>39</v>
      </c>
      <c r="B47" s="6">
        <v>60902.01</v>
      </c>
      <c r="C47" s="7"/>
      <c r="D47" s="6"/>
    </row>
    <row r="48" spans="1:4" x14ac:dyDescent="0.35">
      <c r="A48" s="2" t="s">
        <v>40</v>
      </c>
      <c r="B48" s="6">
        <v>28578.05</v>
      </c>
      <c r="C48" s="7"/>
      <c r="D48" s="6"/>
    </row>
    <row r="49" spans="1:4" x14ac:dyDescent="0.35">
      <c r="A49" s="2" t="s">
        <v>41</v>
      </c>
      <c r="B49" s="6">
        <v>39289.39</v>
      </c>
      <c r="C49" s="7"/>
      <c r="D49" s="6"/>
    </row>
    <row r="50" spans="1:4" x14ac:dyDescent="0.35">
      <c r="A50" s="2" t="s">
        <v>42</v>
      </c>
      <c r="B50" s="6">
        <v>11673.95</v>
      </c>
      <c r="C50" s="7"/>
      <c r="D50" s="6"/>
    </row>
    <row r="51" spans="1:4" x14ac:dyDescent="0.35">
      <c r="A51" s="2" t="s">
        <v>43</v>
      </c>
      <c r="B51" s="6">
        <v>1378</v>
      </c>
      <c r="C51" s="7"/>
      <c r="D51" s="6"/>
    </row>
    <row r="52" spans="1:4" x14ac:dyDescent="0.35">
      <c r="A52" s="2" t="s">
        <v>44</v>
      </c>
      <c r="B52" s="6">
        <v>0</v>
      </c>
      <c r="C52" s="7"/>
      <c r="D52" s="6"/>
    </row>
    <row r="53" spans="1:4" x14ac:dyDescent="0.35">
      <c r="A53" s="2" t="s">
        <v>45</v>
      </c>
      <c r="B53" s="6">
        <v>0</v>
      </c>
      <c r="C53" s="7"/>
      <c r="D53" s="6"/>
    </row>
    <row r="54" spans="1:4" x14ac:dyDescent="0.35">
      <c r="A54" s="2" t="s">
        <v>46</v>
      </c>
      <c r="B54" s="6">
        <v>0</v>
      </c>
      <c r="C54" s="7"/>
      <c r="D54" s="6"/>
    </row>
    <row r="55" spans="1:4" x14ac:dyDescent="0.35">
      <c r="A55" s="2" t="s">
        <v>47</v>
      </c>
      <c r="B55" s="6">
        <v>0</v>
      </c>
      <c r="C55" s="7"/>
      <c r="D55" s="6"/>
    </row>
    <row r="56" spans="1:4" x14ac:dyDescent="0.35">
      <c r="A56" s="2" t="s">
        <v>48</v>
      </c>
      <c r="B56" s="6">
        <v>0</v>
      </c>
      <c r="C56" s="7"/>
      <c r="D56" s="6"/>
    </row>
    <row r="57" spans="1:4" x14ac:dyDescent="0.35">
      <c r="A57" s="2" t="s">
        <v>49</v>
      </c>
      <c r="B57" s="6">
        <v>5208.0200000000004</v>
      </c>
      <c r="C57" s="7"/>
      <c r="D57" s="6"/>
    </row>
    <row r="58" spans="1:4" x14ac:dyDescent="0.35">
      <c r="A58" s="2" t="s">
        <v>50</v>
      </c>
      <c r="B58" s="6">
        <v>0</v>
      </c>
      <c r="C58" s="7"/>
      <c r="D58" s="6"/>
    </row>
    <row r="59" spans="1:4" x14ac:dyDescent="0.35">
      <c r="A59" s="2" t="s">
        <v>51</v>
      </c>
      <c r="B59" s="6"/>
      <c r="C59" s="7"/>
      <c r="D59" s="6">
        <v>1673</v>
      </c>
    </row>
    <row r="60" spans="1:4" x14ac:dyDescent="0.35">
      <c r="A60" s="2" t="s">
        <v>52</v>
      </c>
      <c r="B60" s="6">
        <v>955369.74</v>
      </c>
      <c r="C60" s="7"/>
      <c r="D60" s="6"/>
    </row>
    <row r="61" spans="1:4" x14ac:dyDescent="0.35">
      <c r="A61" s="2" t="s">
        <v>53</v>
      </c>
      <c r="B61" s="6">
        <v>9515.91</v>
      </c>
      <c r="C61" s="7"/>
      <c r="D61" s="6"/>
    </row>
    <row r="62" spans="1:4" x14ac:dyDescent="0.35">
      <c r="A62" s="2" t="s">
        <v>54</v>
      </c>
      <c r="B62" s="6">
        <v>5980.14</v>
      </c>
      <c r="C62" s="7"/>
      <c r="D62" s="6"/>
    </row>
    <row r="63" spans="1:4" x14ac:dyDescent="0.35">
      <c r="A63" s="2" t="s">
        <v>55</v>
      </c>
      <c r="B63" s="6">
        <v>16220.74</v>
      </c>
      <c r="C63" s="7"/>
      <c r="D63" s="6"/>
    </row>
    <row r="64" spans="1:4" x14ac:dyDescent="0.35">
      <c r="A64" s="2" t="s">
        <v>56</v>
      </c>
      <c r="B64" s="6"/>
      <c r="C64" s="7"/>
      <c r="D64" s="6">
        <v>16846</v>
      </c>
    </row>
    <row r="65" spans="1:4" x14ac:dyDescent="0.35">
      <c r="A65" s="2" t="s">
        <v>57</v>
      </c>
      <c r="B65" s="6">
        <v>19218.48</v>
      </c>
      <c r="C65" s="7"/>
      <c r="D65" s="6"/>
    </row>
    <row r="66" spans="1:4" x14ac:dyDescent="0.35">
      <c r="A66" s="2" t="s">
        <v>58</v>
      </c>
      <c r="B66" s="6">
        <v>589.97</v>
      </c>
      <c r="C66" s="7"/>
      <c r="D66" s="6"/>
    </row>
    <row r="67" spans="1:4" x14ac:dyDescent="0.35">
      <c r="A67" s="2" t="s">
        <v>59</v>
      </c>
      <c r="B67" s="6">
        <v>650</v>
      </c>
      <c r="C67" s="7"/>
      <c r="D67" s="6"/>
    </row>
    <row r="68" spans="1:4" x14ac:dyDescent="0.35">
      <c r="A68" s="2" t="s">
        <v>60</v>
      </c>
      <c r="B68" s="6"/>
      <c r="C68" s="7"/>
      <c r="D68" s="6">
        <v>820620</v>
      </c>
    </row>
    <row r="69" spans="1:4" x14ac:dyDescent="0.35">
      <c r="A69" s="2" t="s">
        <v>61</v>
      </c>
      <c r="B69" s="6">
        <v>0</v>
      </c>
      <c r="C69" s="7"/>
      <c r="D69" s="6"/>
    </row>
    <row r="70" spans="1:4" x14ac:dyDescent="0.35">
      <c r="A70" s="2" t="s">
        <v>62</v>
      </c>
      <c r="B70" s="6">
        <v>6393.09</v>
      </c>
      <c r="C70" s="7"/>
      <c r="D70" s="6"/>
    </row>
    <row r="71" spans="1:4" x14ac:dyDescent="0.35">
      <c r="A71" s="2" t="s">
        <v>63</v>
      </c>
      <c r="B71" s="6">
        <v>652.91</v>
      </c>
      <c r="C71" s="7"/>
      <c r="D71" s="6"/>
    </row>
    <row r="72" spans="1:4" x14ac:dyDescent="0.35">
      <c r="A72" s="2" t="s">
        <v>64</v>
      </c>
      <c r="B72" s="6"/>
      <c r="C72" s="7"/>
      <c r="D72" s="6">
        <v>800</v>
      </c>
    </row>
    <row r="73" spans="1:4" x14ac:dyDescent="0.35">
      <c r="A73" s="2" t="s">
        <v>65</v>
      </c>
      <c r="B73" s="6">
        <v>0</v>
      </c>
      <c r="C73" s="7"/>
      <c r="D73" s="6"/>
    </row>
    <row r="74" spans="1:4" x14ac:dyDescent="0.35">
      <c r="A74" s="2" t="s">
        <v>66</v>
      </c>
      <c r="B74" s="6">
        <v>0</v>
      </c>
      <c r="C74" s="7"/>
      <c r="D74" s="6"/>
    </row>
    <row r="75" spans="1:4" x14ac:dyDescent="0.35">
      <c r="A75" s="2" t="s">
        <v>67</v>
      </c>
      <c r="B75" s="6">
        <v>0</v>
      </c>
      <c r="C75" s="7"/>
      <c r="D75" s="6"/>
    </row>
    <row r="76" spans="1:4" x14ac:dyDescent="0.35">
      <c r="A76" s="2" t="s">
        <v>68</v>
      </c>
      <c r="B76" s="6">
        <v>0</v>
      </c>
      <c r="C76" s="7"/>
      <c r="D76" s="6"/>
    </row>
    <row r="77" spans="1:4" x14ac:dyDescent="0.35">
      <c r="A77" s="2" t="s">
        <v>69</v>
      </c>
      <c r="B77" s="6">
        <v>0</v>
      </c>
      <c r="C77" s="7"/>
      <c r="D77" s="6"/>
    </row>
    <row r="78" spans="1:4" x14ac:dyDescent="0.35">
      <c r="A78" s="2" t="s">
        <v>70</v>
      </c>
      <c r="B78" s="6">
        <v>0</v>
      </c>
      <c r="C78" s="7"/>
      <c r="D78" s="6"/>
    </row>
    <row r="79" spans="1:4" x14ac:dyDescent="0.35">
      <c r="A79" s="2" t="s">
        <v>71</v>
      </c>
      <c r="B79" s="6">
        <v>0</v>
      </c>
      <c r="C79" s="7"/>
      <c r="D79" s="6"/>
    </row>
    <row r="80" spans="1:4" x14ac:dyDescent="0.35">
      <c r="A80" s="2" t="s">
        <v>72</v>
      </c>
      <c r="B80" s="6">
        <v>10954.55</v>
      </c>
      <c r="C80" s="7"/>
      <c r="D80" s="6"/>
    </row>
    <row r="81" spans="1:4" x14ac:dyDescent="0.35">
      <c r="A81" s="2" t="s">
        <v>73</v>
      </c>
      <c r="B81" s="6">
        <v>0</v>
      </c>
      <c r="C81" s="7"/>
      <c r="D81" s="6"/>
    </row>
    <row r="82" spans="1:4" x14ac:dyDescent="0.35">
      <c r="A82" s="2" t="s">
        <v>74</v>
      </c>
      <c r="B82" s="6">
        <v>0</v>
      </c>
      <c r="C82" s="7"/>
      <c r="D82" s="6"/>
    </row>
    <row r="83" spans="1:4" x14ac:dyDescent="0.35">
      <c r="A83" s="2" t="s">
        <v>75</v>
      </c>
      <c r="B83" s="6">
        <v>4984.68</v>
      </c>
      <c r="C83" s="7"/>
      <c r="D83" s="6"/>
    </row>
    <row r="84" spans="1:4" x14ac:dyDescent="0.35">
      <c r="A84" s="2" t="s">
        <v>76</v>
      </c>
      <c r="B84" s="6">
        <v>0</v>
      </c>
      <c r="C84" s="7"/>
      <c r="D84" s="6"/>
    </row>
    <row r="85" spans="1:4" x14ac:dyDescent="0.35">
      <c r="A85" s="2" t="s">
        <v>77</v>
      </c>
      <c r="B85" s="6">
        <v>481044.76</v>
      </c>
      <c r="C85" s="7"/>
      <c r="D85" s="6"/>
    </row>
    <row r="86" spans="1:4" x14ac:dyDescent="0.35">
      <c r="A86" s="2" t="s">
        <v>78</v>
      </c>
      <c r="B86" s="6">
        <v>28484.44</v>
      </c>
      <c r="C86" s="7"/>
      <c r="D86" s="6"/>
    </row>
    <row r="87" spans="1:4" x14ac:dyDescent="0.35">
      <c r="A87" s="2" t="s">
        <v>79</v>
      </c>
      <c r="B87" s="6">
        <v>10216.1</v>
      </c>
      <c r="C87" s="7"/>
      <c r="D87" s="6"/>
    </row>
    <row r="88" spans="1:4" x14ac:dyDescent="0.35">
      <c r="A88" s="2" t="s">
        <v>80</v>
      </c>
      <c r="B88" s="6"/>
      <c r="C88" s="7"/>
      <c r="D88" s="6">
        <v>7690</v>
      </c>
    </row>
    <row r="89" spans="1:4" x14ac:dyDescent="0.35">
      <c r="A89" s="2" t="s">
        <v>81</v>
      </c>
      <c r="B89" s="6">
        <v>17766.95</v>
      </c>
      <c r="C89" s="7"/>
      <c r="D89" s="6"/>
    </row>
    <row r="90" spans="1:4" x14ac:dyDescent="0.35">
      <c r="A90" s="2" t="s">
        <v>82</v>
      </c>
      <c r="B90" s="6">
        <v>2060.52</v>
      </c>
      <c r="C90" s="7"/>
      <c r="D90" s="6"/>
    </row>
    <row r="91" spans="1:4" x14ac:dyDescent="0.35">
      <c r="A91" s="2" t="s">
        <v>83</v>
      </c>
      <c r="B91" s="6"/>
      <c r="C91" s="7"/>
      <c r="D91" s="6">
        <v>438998</v>
      </c>
    </row>
    <row r="92" spans="1:4" x14ac:dyDescent="0.35">
      <c r="A92" s="2" t="s">
        <v>84</v>
      </c>
      <c r="B92" s="6">
        <v>0</v>
      </c>
      <c r="C92" s="7"/>
      <c r="D92" s="6"/>
    </row>
    <row r="93" spans="1:4" x14ac:dyDescent="0.35">
      <c r="A93" s="2" t="s">
        <v>85</v>
      </c>
      <c r="B93" s="6">
        <v>0</v>
      </c>
      <c r="C93" s="7"/>
      <c r="D93" s="6"/>
    </row>
    <row r="94" spans="1:4" x14ac:dyDescent="0.35">
      <c r="A94" s="2" t="s">
        <v>86</v>
      </c>
      <c r="B94" s="6">
        <v>0</v>
      </c>
      <c r="C94" s="7"/>
      <c r="D94" s="6"/>
    </row>
    <row r="95" spans="1:4" x14ac:dyDescent="0.35">
      <c r="A95" s="2" t="s">
        <v>87</v>
      </c>
      <c r="B95" s="6">
        <v>0</v>
      </c>
      <c r="C95" s="7"/>
      <c r="D95" s="6"/>
    </row>
    <row r="96" spans="1:4" x14ac:dyDescent="0.35">
      <c r="A96" s="2" t="s">
        <v>88</v>
      </c>
      <c r="B96" s="6">
        <v>0</v>
      </c>
      <c r="C96" s="7"/>
      <c r="D96" s="6"/>
    </row>
    <row r="97" spans="1:4" x14ac:dyDescent="0.35">
      <c r="A97" s="2" t="s">
        <v>89</v>
      </c>
      <c r="B97" s="6">
        <v>0</v>
      </c>
      <c r="C97" s="7"/>
      <c r="D97" s="6"/>
    </row>
    <row r="98" spans="1:4" x14ac:dyDescent="0.35">
      <c r="A98" s="2" t="s">
        <v>90</v>
      </c>
      <c r="B98" s="6">
        <v>480342</v>
      </c>
      <c r="C98" s="7"/>
      <c r="D98" s="6"/>
    </row>
    <row r="99" spans="1:4" x14ac:dyDescent="0.35">
      <c r="A99" s="2" t="s">
        <v>91</v>
      </c>
      <c r="B99" s="6">
        <v>0</v>
      </c>
      <c r="C99" s="7"/>
      <c r="D99" s="6"/>
    </row>
    <row r="100" spans="1:4" x14ac:dyDescent="0.35">
      <c r="A100" s="2" t="s">
        <v>92</v>
      </c>
      <c r="B100" s="6">
        <v>0</v>
      </c>
      <c r="C100" s="7"/>
      <c r="D100" s="6"/>
    </row>
    <row r="101" spans="1:4" x14ac:dyDescent="0.35">
      <c r="A101" s="2" t="s">
        <v>93</v>
      </c>
      <c r="B101" s="6">
        <v>0</v>
      </c>
      <c r="C101" s="7"/>
      <c r="D101" s="6"/>
    </row>
    <row r="102" spans="1:4" x14ac:dyDescent="0.35">
      <c r="A102" s="2" t="s">
        <v>94</v>
      </c>
      <c r="B102" s="6">
        <v>118607.16</v>
      </c>
      <c r="C102" s="7"/>
      <c r="D102" s="6"/>
    </row>
    <row r="103" spans="1:4" x14ac:dyDescent="0.35">
      <c r="A103" s="2" t="s">
        <v>95</v>
      </c>
      <c r="B103" s="6">
        <v>28661.96</v>
      </c>
      <c r="C103" s="7"/>
      <c r="D103" s="6"/>
    </row>
    <row r="104" spans="1:4" x14ac:dyDescent="0.35">
      <c r="A104" s="2" t="s">
        <v>96</v>
      </c>
      <c r="B104" s="6">
        <v>1580838.85</v>
      </c>
      <c r="C104" s="7"/>
      <c r="D104" s="6"/>
    </row>
    <row r="105" spans="1:4" x14ac:dyDescent="0.35">
      <c r="A105" s="2" t="s">
        <v>97</v>
      </c>
      <c r="B105" s="6">
        <v>14367.14</v>
      </c>
      <c r="C105" s="7"/>
      <c r="D105" s="6"/>
    </row>
    <row r="106" spans="1:4" x14ac:dyDescent="0.35">
      <c r="A106" s="2" t="s">
        <v>98</v>
      </c>
      <c r="B106" s="6"/>
      <c r="C106" s="7"/>
      <c r="D106" s="6">
        <v>1989006.17</v>
      </c>
    </row>
    <row r="107" spans="1:4" x14ac:dyDescent="0.35">
      <c r="A107" s="2" t="s">
        <v>99</v>
      </c>
      <c r="B107" s="6">
        <v>3075</v>
      </c>
      <c r="C107" s="7"/>
      <c r="D107" s="6"/>
    </row>
    <row r="108" spans="1:4" x14ac:dyDescent="0.35">
      <c r="A108" s="2" t="s">
        <v>100</v>
      </c>
      <c r="B108" s="6">
        <v>41710.400000000001</v>
      </c>
      <c r="C108" s="7"/>
      <c r="D108" s="6"/>
    </row>
    <row r="109" spans="1:4" x14ac:dyDescent="0.35">
      <c r="A109" s="2" t="s">
        <v>101</v>
      </c>
      <c r="B109" s="6">
        <v>4675.82</v>
      </c>
      <c r="C109" s="7"/>
      <c r="D109" s="6"/>
    </row>
    <row r="110" spans="1:4" x14ac:dyDescent="0.35">
      <c r="A110" s="2" t="s">
        <v>102</v>
      </c>
      <c r="B110" s="6">
        <v>2423.84</v>
      </c>
      <c r="C110" s="7"/>
      <c r="D110" s="6"/>
    </row>
    <row r="111" spans="1:4" x14ac:dyDescent="0.35">
      <c r="A111" s="2" t="s">
        <v>103</v>
      </c>
      <c r="B111" s="6"/>
      <c r="C111" s="7"/>
      <c r="D111" s="6">
        <v>620584</v>
      </c>
    </row>
    <row r="112" spans="1:4" x14ac:dyDescent="0.35">
      <c r="A112" s="2" t="s">
        <v>104</v>
      </c>
      <c r="B112" s="6">
        <v>130</v>
      </c>
      <c r="C112" s="7"/>
      <c r="D112" s="6"/>
    </row>
    <row r="113" spans="1:4" x14ac:dyDescent="0.35">
      <c r="A113" s="2" t="s">
        <v>105</v>
      </c>
      <c r="B113" s="6">
        <v>0</v>
      </c>
      <c r="C113" s="7"/>
      <c r="D113" s="6"/>
    </row>
    <row r="114" spans="1:4" x14ac:dyDescent="0.35">
      <c r="A114" s="2" t="s">
        <v>106</v>
      </c>
      <c r="B114" s="6">
        <v>0</v>
      </c>
      <c r="C114" s="7"/>
      <c r="D114" s="6"/>
    </row>
    <row r="115" spans="1:4" x14ac:dyDescent="0.35">
      <c r="A115" s="2" t="s">
        <v>107</v>
      </c>
      <c r="B115" s="6">
        <v>2600.29</v>
      </c>
      <c r="C115" s="7"/>
      <c r="D115" s="6"/>
    </row>
    <row r="116" spans="1:4" x14ac:dyDescent="0.35">
      <c r="A116" s="2" t="s">
        <v>108</v>
      </c>
      <c r="B116" s="6">
        <v>2950.4</v>
      </c>
      <c r="C116" s="7"/>
      <c r="D116" s="6"/>
    </row>
    <row r="117" spans="1:4" x14ac:dyDescent="0.35">
      <c r="A117" s="2" t="s">
        <v>109</v>
      </c>
      <c r="B117" s="6">
        <v>312.31</v>
      </c>
      <c r="C117" s="7"/>
      <c r="D117" s="6"/>
    </row>
    <row r="118" spans="1:4" x14ac:dyDescent="0.35">
      <c r="A118" s="2" t="s">
        <v>110</v>
      </c>
      <c r="B118" s="6">
        <v>111</v>
      </c>
      <c r="C118" s="7"/>
      <c r="D118" s="6"/>
    </row>
    <row r="119" spans="1:4" x14ac:dyDescent="0.35">
      <c r="A119" s="2" t="s">
        <v>111</v>
      </c>
      <c r="B119" s="6"/>
      <c r="C119" s="7"/>
      <c r="D119" s="6">
        <v>4108</v>
      </c>
    </row>
    <row r="120" spans="1:4" x14ac:dyDescent="0.35">
      <c r="A120" s="2" t="s">
        <v>112</v>
      </c>
      <c r="B120" s="6">
        <v>0</v>
      </c>
      <c r="C120" s="7"/>
      <c r="D120" s="6"/>
    </row>
    <row r="121" spans="1:4" x14ac:dyDescent="0.35">
      <c r="A121" s="2" t="s">
        <v>113</v>
      </c>
      <c r="B121" s="6">
        <v>0</v>
      </c>
      <c r="C121" s="7"/>
      <c r="D121" s="6"/>
    </row>
    <row r="122" spans="1:4" x14ac:dyDescent="0.35">
      <c r="A122" s="2" t="s">
        <v>114</v>
      </c>
      <c r="B122" s="6">
        <v>0</v>
      </c>
      <c r="C122" s="7"/>
      <c r="D122" s="6"/>
    </row>
    <row r="123" spans="1:4" x14ac:dyDescent="0.35">
      <c r="A123" s="2" t="s">
        <v>115</v>
      </c>
      <c r="B123" s="6">
        <v>0</v>
      </c>
      <c r="C123" s="7"/>
      <c r="D123" s="6"/>
    </row>
    <row r="124" spans="1:4" x14ac:dyDescent="0.35">
      <c r="A124" s="2" t="s">
        <v>116</v>
      </c>
      <c r="B124" s="6">
        <v>25541</v>
      </c>
      <c r="C124" s="7"/>
      <c r="D124" s="6"/>
    </row>
    <row r="125" spans="1:4" x14ac:dyDescent="0.35">
      <c r="A125" s="2" t="s">
        <v>117</v>
      </c>
      <c r="B125" s="6">
        <v>14279.82</v>
      </c>
      <c r="C125" s="7"/>
      <c r="D125" s="6"/>
    </row>
    <row r="126" spans="1:4" x14ac:dyDescent="0.35">
      <c r="A126" s="2" t="s">
        <v>118</v>
      </c>
      <c r="B126" s="6"/>
      <c r="C126" s="7"/>
      <c r="D126" s="6">
        <v>1940</v>
      </c>
    </row>
    <row r="127" spans="1:4" x14ac:dyDescent="0.35">
      <c r="A127" s="2" t="s">
        <v>119</v>
      </c>
      <c r="B127" s="6">
        <v>22435.53</v>
      </c>
      <c r="C127" s="7"/>
      <c r="D127" s="6"/>
    </row>
    <row r="128" spans="1:4" x14ac:dyDescent="0.35">
      <c r="A128" s="2" t="s">
        <v>120</v>
      </c>
      <c r="B128" s="6">
        <v>1196.9000000000001</v>
      </c>
      <c r="C128" s="7"/>
      <c r="D128" s="6"/>
    </row>
    <row r="129" spans="1:4" x14ac:dyDescent="0.35">
      <c r="A129" s="2" t="s">
        <v>121</v>
      </c>
      <c r="B129" s="6">
        <v>114.75</v>
      </c>
      <c r="C129" s="7"/>
      <c r="D129" s="6"/>
    </row>
    <row r="130" spans="1:4" x14ac:dyDescent="0.35">
      <c r="A130" s="2" t="s">
        <v>122</v>
      </c>
      <c r="B130" s="6"/>
      <c r="C130" s="7"/>
      <c r="D130" s="6">
        <v>39039</v>
      </c>
    </row>
    <row r="131" spans="1:4" x14ac:dyDescent="0.35">
      <c r="A131" s="2" t="s">
        <v>123</v>
      </c>
      <c r="B131" s="6">
        <v>0</v>
      </c>
      <c r="C131" s="7"/>
      <c r="D131" s="6"/>
    </row>
    <row r="132" spans="1:4" x14ac:dyDescent="0.35">
      <c r="A132" s="2" t="s">
        <v>488</v>
      </c>
      <c r="B132" s="6">
        <v>9094.5</v>
      </c>
      <c r="C132" s="7"/>
      <c r="D132" s="6"/>
    </row>
    <row r="133" spans="1:4" x14ac:dyDescent="0.35">
      <c r="A133" s="2" t="s">
        <v>124</v>
      </c>
      <c r="B133" s="6">
        <v>262500</v>
      </c>
      <c r="C133" s="7"/>
      <c r="D133" s="6"/>
    </row>
    <row r="134" spans="1:4" x14ac:dyDescent="0.35">
      <c r="A134" s="2" t="s">
        <v>125</v>
      </c>
      <c r="B134" s="6">
        <v>15105.65</v>
      </c>
      <c r="C134" s="7"/>
      <c r="D134" s="6"/>
    </row>
    <row r="135" spans="1:4" x14ac:dyDescent="0.35">
      <c r="A135" s="2" t="s">
        <v>126</v>
      </c>
      <c r="B135" s="6">
        <v>14536.96</v>
      </c>
      <c r="C135" s="7"/>
      <c r="D135" s="6"/>
    </row>
    <row r="136" spans="1:4" x14ac:dyDescent="0.35">
      <c r="A136" s="2" t="s">
        <v>127</v>
      </c>
      <c r="B136" s="6">
        <v>0</v>
      </c>
      <c r="C136" s="7"/>
      <c r="D136" s="6"/>
    </row>
    <row r="137" spans="1:4" x14ac:dyDescent="0.35">
      <c r="A137" s="2" t="s">
        <v>128</v>
      </c>
      <c r="B137" s="6"/>
      <c r="C137" s="7"/>
      <c r="D137" s="6">
        <v>13248</v>
      </c>
    </row>
    <row r="138" spans="1:4" x14ac:dyDescent="0.35">
      <c r="A138" s="2" t="s">
        <v>129</v>
      </c>
      <c r="B138" s="6">
        <v>815.9</v>
      </c>
      <c r="C138" s="7"/>
      <c r="D138" s="6"/>
    </row>
    <row r="139" spans="1:4" x14ac:dyDescent="0.35">
      <c r="A139" s="2" t="s">
        <v>130</v>
      </c>
      <c r="B139" s="6">
        <v>58922.46</v>
      </c>
      <c r="C139" s="7"/>
      <c r="D139" s="6"/>
    </row>
    <row r="140" spans="1:4" x14ac:dyDescent="0.35">
      <c r="A140" s="2" t="s">
        <v>131</v>
      </c>
      <c r="B140" s="6">
        <v>1010.03</v>
      </c>
      <c r="C140" s="7"/>
      <c r="D140" s="6"/>
    </row>
    <row r="141" spans="1:4" x14ac:dyDescent="0.35">
      <c r="A141" s="2" t="s">
        <v>132</v>
      </c>
      <c r="B141" s="6">
        <v>4074</v>
      </c>
      <c r="C141" s="7"/>
      <c r="D141" s="6"/>
    </row>
    <row r="142" spans="1:4" x14ac:dyDescent="0.35">
      <c r="A142" s="2" t="s">
        <v>133</v>
      </c>
      <c r="B142" s="6"/>
      <c r="C142" s="7"/>
      <c r="D142" s="6">
        <v>573005</v>
      </c>
    </row>
    <row r="143" spans="1:4" x14ac:dyDescent="0.35">
      <c r="A143" s="2" t="s">
        <v>134</v>
      </c>
      <c r="B143" s="6">
        <v>2000</v>
      </c>
      <c r="C143" s="7"/>
      <c r="D143" s="6"/>
    </row>
    <row r="144" spans="1:4" x14ac:dyDescent="0.35">
      <c r="A144" s="2" t="s">
        <v>135</v>
      </c>
      <c r="B144" s="6">
        <v>0</v>
      </c>
      <c r="C144" s="7"/>
      <c r="D144" s="6"/>
    </row>
    <row r="145" spans="1:4" x14ac:dyDescent="0.35">
      <c r="A145" s="2" t="s">
        <v>136</v>
      </c>
      <c r="B145" s="6">
        <v>1350264</v>
      </c>
      <c r="C145" s="7"/>
      <c r="D145" s="6"/>
    </row>
    <row r="146" spans="1:4" x14ac:dyDescent="0.35">
      <c r="A146" s="2" t="s">
        <v>137</v>
      </c>
      <c r="B146" s="6">
        <v>11931.86</v>
      </c>
      <c r="C146" s="7"/>
      <c r="D146" s="6"/>
    </row>
    <row r="147" spans="1:4" x14ac:dyDescent="0.35">
      <c r="A147" s="2" t="s">
        <v>138</v>
      </c>
      <c r="B147" s="6">
        <v>192740.32</v>
      </c>
      <c r="C147" s="7"/>
      <c r="D147" s="6"/>
    </row>
    <row r="148" spans="1:4" x14ac:dyDescent="0.35">
      <c r="A148" s="2" t="s">
        <v>139</v>
      </c>
      <c r="B148" s="6">
        <v>36955.910000000003</v>
      </c>
      <c r="C148" s="7"/>
      <c r="D148" s="6"/>
    </row>
    <row r="149" spans="1:4" x14ac:dyDescent="0.35">
      <c r="A149" s="2" t="s">
        <v>140</v>
      </c>
      <c r="B149" s="6">
        <v>332.12</v>
      </c>
      <c r="C149" s="7"/>
      <c r="D149" s="6"/>
    </row>
    <row r="150" spans="1:4" x14ac:dyDescent="0.35">
      <c r="A150" s="2" t="s">
        <v>141</v>
      </c>
      <c r="B150" s="6"/>
      <c r="C150" s="7"/>
      <c r="D150" s="6">
        <v>63037.45</v>
      </c>
    </row>
    <row r="151" spans="1:4" x14ac:dyDescent="0.35">
      <c r="A151" s="2" t="s">
        <v>142</v>
      </c>
      <c r="B151" s="6">
        <v>12945.24</v>
      </c>
      <c r="C151" s="7"/>
      <c r="D151" s="6"/>
    </row>
    <row r="152" spans="1:4" x14ac:dyDescent="0.35">
      <c r="A152" s="2" t="s">
        <v>143</v>
      </c>
      <c r="B152" s="6">
        <v>3417</v>
      </c>
      <c r="C152" s="7"/>
      <c r="D152" s="6"/>
    </row>
    <row r="153" spans="1:4" x14ac:dyDescent="0.35">
      <c r="A153" s="2" t="s">
        <v>144</v>
      </c>
      <c r="B153" s="6">
        <v>37625</v>
      </c>
      <c r="C153" s="7"/>
      <c r="D153" s="6"/>
    </row>
    <row r="154" spans="1:4" x14ac:dyDescent="0.35">
      <c r="A154" s="2" t="s">
        <v>145</v>
      </c>
      <c r="B154" s="6">
        <v>0</v>
      </c>
      <c r="C154" s="7"/>
      <c r="D154" s="6"/>
    </row>
    <row r="155" spans="1:4" x14ac:dyDescent="0.35">
      <c r="A155" s="2" t="s">
        <v>146</v>
      </c>
      <c r="B155" s="6"/>
      <c r="C155" s="7"/>
      <c r="D155" s="6">
        <v>800</v>
      </c>
    </row>
    <row r="156" spans="1:4" x14ac:dyDescent="0.35">
      <c r="A156" s="2" t="s">
        <v>147</v>
      </c>
      <c r="B156" s="6">
        <v>16699</v>
      </c>
      <c r="C156" s="7"/>
      <c r="D156" s="6"/>
    </row>
    <row r="157" spans="1:4" x14ac:dyDescent="0.35">
      <c r="A157" s="2" t="s">
        <v>148</v>
      </c>
      <c r="B157" s="6">
        <v>446356</v>
      </c>
      <c r="C157" s="7"/>
      <c r="D157" s="6"/>
    </row>
    <row r="158" spans="1:4" x14ac:dyDescent="0.35">
      <c r="A158" s="2" t="s">
        <v>149</v>
      </c>
      <c r="B158" s="6">
        <v>13600</v>
      </c>
      <c r="C158" s="7"/>
      <c r="D158" s="6"/>
    </row>
    <row r="159" spans="1:4" x14ac:dyDescent="0.35">
      <c r="A159" s="2" t="s">
        <v>150</v>
      </c>
      <c r="B159" s="6">
        <v>17536.28</v>
      </c>
      <c r="C159" s="7"/>
      <c r="D159" s="6"/>
    </row>
    <row r="160" spans="1:4" x14ac:dyDescent="0.35">
      <c r="A160" s="2" t="s">
        <v>151</v>
      </c>
      <c r="B160" s="6"/>
      <c r="C160" s="7"/>
      <c r="D160" s="6">
        <v>33062</v>
      </c>
    </row>
    <row r="161" spans="1:4" x14ac:dyDescent="0.35">
      <c r="A161" s="2" t="s">
        <v>152</v>
      </c>
      <c r="B161" s="6">
        <v>51578.07</v>
      </c>
      <c r="C161" s="7"/>
      <c r="D161" s="6"/>
    </row>
    <row r="162" spans="1:4" x14ac:dyDescent="0.35">
      <c r="A162" s="2" t="s">
        <v>153</v>
      </c>
      <c r="B162" s="6">
        <v>21815</v>
      </c>
      <c r="C162" s="7"/>
      <c r="D162" s="6"/>
    </row>
    <row r="163" spans="1:4" x14ac:dyDescent="0.35">
      <c r="A163" s="2" t="s">
        <v>154</v>
      </c>
      <c r="B163" s="6">
        <v>4351.96</v>
      </c>
      <c r="C163" s="7"/>
      <c r="D163" s="6"/>
    </row>
    <row r="164" spans="1:4" x14ac:dyDescent="0.35">
      <c r="A164" s="2" t="s">
        <v>155</v>
      </c>
      <c r="B164" s="6">
        <v>0</v>
      </c>
      <c r="C164" s="7"/>
      <c r="D164" s="6"/>
    </row>
    <row r="165" spans="1:4" x14ac:dyDescent="0.35">
      <c r="A165" s="2" t="s">
        <v>156</v>
      </c>
      <c r="B165" s="6">
        <v>0</v>
      </c>
      <c r="C165" s="7"/>
      <c r="D165" s="6"/>
    </row>
    <row r="166" spans="1:4" x14ac:dyDescent="0.35">
      <c r="A166" s="2" t="s">
        <v>157</v>
      </c>
      <c r="B166" s="6">
        <v>0</v>
      </c>
      <c r="C166" s="7"/>
      <c r="D166" s="6"/>
    </row>
    <row r="167" spans="1:4" x14ac:dyDescent="0.35">
      <c r="A167" s="2" t="s">
        <v>158</v>
      </c>
      <c r="B167" s="6">
        <v>15838.32</v>
      </c>
      <c r="C167" s="7"/>
      <c r="D167" s="6"/>
    </row>
    <row r="168" spans="1:4" x14ac:dyDescent="0.35">
      <c r="A168" s="2" t="s">
        <v>159</v>
      </c>
      <c r="B168" s="6">
        <v>0</v>
      </c>
      <c r="C168" s="7"/>
      <c r="D168" s="6"/>
    </row>
    <row r="169" spans="1:4" x14ac:dyDescent="0.35">
      <c r="A169" s="2" t="s">
        <v>160</v>
      </c>
      <c r="B169" s="6">
        <v>0</v>
      </c>
      <c r="C169" s="7"/>
      <c r="D169" s="6"/>
    </row>
    <row r="170" spans="1:4" x14ac:dyDescent="0.35">
      <c r="A170" s="2" t="s">
        <v>161</v>
      </c>
      <c r="B170" s="6">
        <v>0</v>
      </c>
      <c r="C170" s="7"/>
      <c r="D170" s="6"/>
    </row>
    <row r="171" spans="1:4" x14ac:dyDescent="0.35">
      <c r="A171" s="2" t="s">
        <v>162</v>
      </c>
      <c r="B171" s="6">
        <v>0</v>
      </c>
      <c r="C171" s="7"/>
      <c r="D171" s="6"/>
    </row>
    <row r="172" spans="1:4" x14ac:dyDescent="0.35">
      <c r="A172" s="2" t="s">
        <v>163</v>
      </c>
      <c r="B172" s="6">
        <v>0</v>
      </c>
      <c r="C172" s="7"/>
      <c r="D172" s="6"/>
    </row>
    <row r="173" spans="1:4" x14ac:dyDescent="0.35">
      <c r="A173" s="2" t="s">
        <v>164</v>
      </c>
      <c r="B173" s="6">
        <v>0</v>
      </c>
      <c r="C173" s="7"/>
      <c r="D173" s="6"/>
    </row>
    <row r="174" spans="1:4" x14ac:dyDescent="0.35">
      <c r="A174" s="2" t="s">
        <v>165</v>
      </c>
      <c r="B174" s="6">
        <v>0</v>
      </c>
      <c r="C174" s="7"/>
      <c r="D174" s="6"/>
    </row>
    <row r="175" spans="1:4" x14ac:dyDescent="0.35">
      <c r="A175" s="2" t="s">
        <v>166</v>
      </c>
      <c r="B175" s="6">
        <v>0</v>
      </c>
      <c r="C175" s="7"/>
      <c r="D175" s="6"/>
    </row>
    <row r="176" spans="1:4" x14ac:dyDescent="0.35">
      <c r="A176" s="2" t="s">
        <v>167</v>
      </c>
      <c r="B176" s="6">
        <v>0</v>
      </c>
      <c r="C176" s="7"/>
      <c r="D176" s="6"/>
    </row>
    <row r="177" spans="1:4" x14ac:dyDescent="0.35">
      <c r="A177" s="2" t="s">
        <v>168</v>
      </c>
      <c r="B177" s="6">
        <v>53593.16</v>
      </c>
      <c r="C177" s="7"/>
      <c r="D177" s="6"/>
    </row>
    <row r="178" spans="1:4" x14ac:dyDescent="0.35">
      <c r="A178" s="2" t="s">
        <v>169</v>
      </c>
      <c r="B178" s="6">
        <v>10270.34</v>
      </c>
      <c r="C178" s="7"/>
      <c r="D178" s="6"/>
    </row>
    <row r="179" spans="1:4" x14ac:dyDescent="0.35">
      <c r="A179" s="2" t="s">
        <v>170</v>
      </c>
      <c r="B179" s="6">
        <v>4913.83</v>
      </c>
      <c r="C179" s="7"/>
      <c r="D179" s="6"/>
    </row>
    <row r="180" spans="1:4" x14ac:dyDescent="0.35">
      <c r="A180" s="2" t="s">
        <v>171</v>
      </c>
      <c r="B180" s="6"/>
      <c r="C180" s="7"/>
      <c r="D180" s="6">
        <v>663375</v>
      </c>
    </row>
    <row r="181" spans="1:4" x14ac:dyDescent="0.35">
      <c r="A181" s="2" t="s">
        <v>172</v>
      </c>
      <c r="B181" s="6">
        <v>0</v>
      </c>
      <c r="C181" s="7"/>
      <c r="D181" s="6"/>
    </row>
    <row r="182" spans="1:4" x14ac:dyDescent="0.35">
      <c r="A182" s="2" t="s">
        <v>173</v>
      </c>
      <c r="B182" s="6">
        <v>3657</v>
      </c>
      <c r="C182" s="7"/>
      <c r="D182" s="6"/>
    </row>
    <row r="183" spans="1:4" x14ac:dyDescent="0.35">
      <c r="A183" s="2" t="s">
        <v>174</v>
      </c>
      <c r="B183" s="6">
        <v>0</v>
      </c>
      <c r="C183" s="7"/>
      <c r="D183" s="6"/>
    </row>
    <row r="184" spans="1:4" x14ac:dyDescent="0.35">
      <c r="A184" s="2" t="s">
        <v>175</v>
      </c>
      <c r="B184" s="6">
        <v>0</v>
      </c>
      <c r="C184" s="7"/>
      <c r="D184" s="6"/>
    </row>
    <row r="185" spans="1:4" x14ac:dyDescent="0.35">
      <c r="A185" s="2" t="s">
        <v>176</v>
      </c>
      <c r="B185" s="6">
        <v>4346</v>
      </c>
      <c r="C185" s="7"/>
      <c r="D185" s="6"/>
    </row>
    <row r="186" spans="1:4" x14ac:dyDescent="0.35">
      <c r="A186" s="2" t="s">
        <v>177</v>
      </c>
      <c r="B186" s="6">
        <v>46169</v>
      </c>
      <c r="C186" s="7"/>
      <c r="D186" s="6"/>
    </row>
    <row r="187" spans="1:4" x14ac:dyDescent="0.35">
      <c r="A187" s="2" t="s">
        <v>178</v>
      </c>
      <c r="B187" s="6">
        <v>3922</v>
      </c>
      <c r="C187" s="7"/>
      <c r="D187" s="6"/>
    </row>
    <row r="188" spans="1:4" x14ac:dyDescent="0.35">
      <c r="A188" s="2" t="s">
        <v>179</v>
      </c>
      <c r="B188" s="6">
        <v>36351.360000000001</v>
      </c>
      <c r="C188" s="7"/>
      <c r="D188" s="6"/>
    </row>
    <row r="189" spans="1:4" x14ac:dyDescent="0.35">
      <c r="A189" s="2" t="s">
        <v>180</v>
      </c>
      <c r="B189" s="6">
        <v>0</v>
      </c>
      <c r="C189" s="7"/>
      <c r="D189" s="6"/>
    </row>
    <row r="190" spans="1:4" x14ac:dyDescent="0.35">
      <c r="A190" s="2" t="s">
        <v>181</v>
      </c>
      <c r="B190" s="6">
        <v>0</v>
      </c>
      <c r="C190" s="7"/>
      <c r="D190" s="6"/>
    </row>
    <row r="191" spans="1:4" x14ac:dyDescent="0.35">
      <c r="A191" s="2" t="s">
        <v>182</v>
      </c>
      <c r="B191" s="6">
        <v>34684.14</v>
      </c>
      <c r="C191" s="7"/>
      <c r="D191" s="6"/>
    </row>
    <row r="192" spans="1:4" x14ac:dyDescent="0.35">
      <c r="A192" s="2" t="s">
        <v>183</v>
      </c>
      <c r="B192" s="6">
        <v>34722</v>
      </c>
      <c r="C192" s="7"/>
      <c r="D192" s="6"/>
    </row>
    <row r="193" spans="1:4" x14ac:dyDescent="0.35">
      <c r="A193" s="2" t="s">
        <v>184</v>
      </c>
      <c r="B193" s="6">
        <v>33017.699999999997</v>
      </c>
      <c r="C193" s="7"/>
      <c r="D193" s="6"/>
    </row>
    <row r="194" spans="1:4" x14ac:dyDescent="0.35">
      <c r="A194" s="2" t="s">
        <v>185</v>
      </c>
      <c r="B194" s="6">
        <v>0</v>
      </c>
      <c r="C194" s="7"/>
      <c r="D194" s="6"/>
    </row>
    <row r="195" spans="1:4" x14ac:dyDescent="0.35">
      <c r="A195" s="2" t="s">
        <v>186</v>
      </c>
      <c r="B195" s="6">
        <v>36063</v>
      </c>
      <c r="C195" s="7"/>
      <c r="D195" s="6"/>
    </row>
    <row r="196" spans="1:4" x14ac:dyDescent="0.35">
      <c r="A196" s="2" t="s">
        <v>187</v>
      </c>
      <c r="B196" s="6">
        <v>37542.879999999997</v>
      </c>
      <c r="C196" s="7"/>
      <c r="D196" s="6"/>
    </row>
    <row r="197" spans="1:4" x14ac:dyDescent="0.35">
      <c r="A197" s="2" t="s">
        <v>188</v>
      </c>
      <c r="B197" s="6">
        <v>0</v>
      </c>
      <c r="C197" s="7"/>
      <c r="D197" s="6"/>
    </row>
    <row r="198" spans="1:4" x14ac:dyDescent="0.35">
      <c r="A198" s="2" t="s">
        <v>189</v>
      </c>
      <c r="B198" s="6">
        <v>38118</v>
      </c>
      <c r="C198" s="7"/>
      <c r="D198" s="6"/>
    </row>
    <row r="199" spans="1:4" x14ac:dyDescent="0.35">
      <c r="A199" s="2" t="s">
        <v>190</v>
      </c>
      <c r="B199" s="6">
        <v>49607</v>
      </c>
      <c r="C199" s="7"/>
      <c r="D199" s="6"/>
    </row>
    <row r="200" spans="1:4" x14ac:dyDescent="0.35">
      <c r="A200" s="2" t="s">
        <v>191</v>
      </c>
      <c r="B200" s="6">
        <v>39094.01</v>
      </c>
      <c r="C200" s="7"/>
      <c r="D200" s="6"/>
    </row>
    <row r="201" spans="1:4" x14ac:dyDescent="0.35">
      <c r="A201" s="2" t="s">
        <v>192</v>
      </c>
      <c r="B201" s="6">
        <v>0</v>
      </c>
      <c r="C201" s="7"/>
      <c r="D201" s="6"/>
    </row>
    <row r="202" spans="1:4" x14ac:dyDescent="0.35">
      <c r="A202" s="2" t="s">
        <v>193</v>
      </c>
      <c r="B202" s="6">
        <v>0</v>
      </c>
      <c r="C202" s="7"/>
      <c r="D202" s="6"/>
    </row>
    <row r="203" spans="1:4" x14ac:dyDescent="0.35">
      <c r="A203" s="2" t="s">
        <v>194</v>
      </c>
      <c r="B203" s="6">
        <v>33695.08</v>
      </c>
      <c r="C203" s="7"/>
      <c r="D203" s="6"/>
    </row>
    <row r="204" spans="1:4" x14ac:dyDescent="0.35">
      <c r="A204" s="2" t="s">
        <v>195</v>
      </c>
      <c r="B204" s="6">
        <v>0</v>
      </c>
      <c r="C204" s="7"/>
      <c r="D204" s="6"/>
    </row>
    <row r="205" spans="1:4" x14ac:dyDescent="0.35">
      <c r="A205" s="2" t="s">
        <v>196</v>
      </c>
      <c r="B205" s="6">
        <v>0</v>
      </c>
      <c r="C205" s="7"/>
      <c r="D205" s="6"/>
    </row>
    <row r="206" spans="1:4" x14ac:dyDescent="0.35">
      <c r="A206" s="2" t="s">
        <v>197</v>
      </c>
      <c r="B206" s="6">
        <v>29526.639999999999</v>
      </c>
      <c r="C206" s="7"/>
      <c r="D206" s="6"/>
    </row>
    <row r="207" spans="1:4" x14ac:dyDescent="0.35">
      <c r="A207" s="2" t="s">
        <v>198</v>
      </c>
      <c r="B207" s="6">
        <v>33780.9</v>
      </c>
      <c r="C207" s="7"/>
      <c r="D207" s="6"/>
    </row>
    <row r="208" spans="1:4" x14ac:dyDescent="0.35">
      <c r="A208" s="2" t="s">
        <v>199</v>
      </c>
      <c r="B208" s="6">
        <v>56196.99</v>
      </c>
      <c r="C208" s="7"/>
      <c r="D208" s="6"/>
    </row>
    <row r="209" spans="1:4" x14ac:dyDescent="0.35">
      <c r="A209" s="2" t="s">
        <v>200</v>
      </c>
      <c r="B209" s="6">
        <v>31270</v>
      </c>
      <c r="C209" s="7"/>
      <c r="D209" s="6"/>
    </row>
    <row r="210" spans="1:4" x14ac:dyDescent="0.35">
      <c r="A210" s="2" t="s">
        <v>201</v>
      </c>
      <c r="B210" s="6">
        <v>31270</v>
      </c>
      <c r="C210" s="7"/>
      <c r="D210" s="6"/>
    </row>
    <row r="211" spans="1:4" x14ac:dyDescent="0.35">
      <c r="A211" s="2" t="s">
        <v>202</v>
      </c>
      <c r="B211" s="6">
        <v>59479.4</v>
      </c>
      <c r="C211" s="7"/>
      <c r="D211" s="6"/>
    </row>
    <row r="212" spans="1:4" x14ac:dyDescent="0.35">
      <c r="A212" s="2" t="s">
        <v>203</v>
      </c>
      <c r="B212" s="6">
        <v>30043.07</v>
      </c>
      <c r="C212" s="7"/>
      <c r="D212" s="6"/>
    </row>
    <row r="213" spans="1:4" x14ac:dyDescent="0.35">
      <c r="A213" s="2" t="s">
        <v>204</v>
      </c>
      <c r="B213" s="6">
        <v>8222.69</v>
      </c>
      <c r="C213" s="7"/>
      <c r="D213" s="6"/>
    </row>
    <row r="214" spans="1:4" x14ac:dyDescent="0.35">
      <c r="A214" s="2" t="s">
        <v>205</v>
      </c>
      <c r="B214" s="6">
        <v>24855</v>
      </c>
      <c r="C214" s="7"/>
      <c r="D214" s="6"/>
    </row>
    <row r="215" spans="1:4" x14ac:dyDescent="0.35">
      <c r="A215" s="2" t="s">
        <v>206</v>
      </c>
      <c r="B215" s="6">
        <v>1560</v>
      </c>
      <c r="C215" s="7"/>
      <c r="D215" s="6"/>
    </row>
    <row r="216" spans="1:4" x14ac:dyDescent="0.35">
      <c r="A216" s="2" t="s">
        <v>207</v>
      </c>
      <c r="B216" s="6">
        <v>585</v>
      </c>
      <c r="C216" s="7"/>
      <c r="D216" s="6"/>
    </row>
    <row r="217" spans="1:4" x14ac:dyDescent="0.35">
      <c r="A217" s="2" t="s">
        <v>208</v>
      </c>
      <c r="B217" s="6"/>
      <c r="C217" s="7"/>
      <c r="D217" s="6">
        <v>5047</v>
      </c>
    </row>
    <row r="218" spans="1:4" x14ac:dyDescent="0.35">
      <c r="A218" s="2" t="s">
        <v>209</v>
      </c>
      <c r="B218" s="6">
        <v>124199</v>
      </c>
      <c r="C218" s="7"/>
      <c r="D218" s="6"/>
    </row>
    <row r="219" spans="1:4" x14ac:dyDescent="0.35">
      <c r="A219" s="2" t="s">
        <v>210</v>
      </c>
      <c r="B219" s="6">
        <v>24033</v>
      </c>
      <c r="C219" s="7"/>
      <c r="D219" s="6"/>
    </row>
    <row r="220" spans="1:4" x14ac:dyDescent="0.35">
      <c r="A220" s="2" t="s">
        <v>211</v>
      </c>
      <c r="B220" s="6">
        <v>1695459.23</v>
      </c>
      <c r="C220" s="7"/>
      <c r="D220" s="6"/>
    </row>
    <row r="221" spans="1:4" x14ac:dyDescent="0.35">
      <c r="A221" s="2" t="s">
        <v>212</v>
      </c>
      <c r="B221" s="6">
        <v>0</v>
      </c>
      <c r="C221" s="7"/>
      <c r="D221" s="6"/>
    </row>
    <row r="222" spans="1:4" x14ac:dyDescent="0.35">
      <c r="A222" s="2" t="s">
        <v>213</v>
      </c>
      <c r="B222" s="6">
        <v>0</v>
      </c>
      <c r="C222" s="7"/>
      <c r="D222" s="6"/>
    </row>
    <row r="223" spans="1:4" x14ac:dyDescent="0.35">
      <c r="A223" s="2" t="s">
        <v>214</v>
      </c>
      <c r="B223" s="6">
        <v>0</v>
      </c>
      <c r="C223" s="7"/>
      <c r="D223" s="6"/>
    </row>
    <row r="224" spans="1:4" x14ac:dyDescent="0.35">
      <c r="A224" s="2" t="s">
        <v>215</v>
      </c>
      <c r="B224" s="6">
        <v>0</v>
      </c>
      <c r="C224" s="7"/>
      <c r="D224" s="6"/>
    </row>
    <row r="225" spans="1:4" x14ac:dyDescent="0.35">
      <c r="A225" s="2" t="s">
        <v>216</v>
      </c>
      <c r="B225" s="6">
        <v>0</v>
      </c>
      <c r="C225" s="7"/>
      <c r="D225" s="6"/>
    </row>
    <row r="226" spans="1:4" x14ac:dyDescent="0.35">
      <c r="A226" s="2" t="s">
        <v>217</v>
      </c>
      <c r="B226" s="6">
        <v>0</v>
      </c>
      <c r="C226" s="7"/>
      <c r="D226" s="6"/>
    </row>
    <row r="227" spans="1:4" x14ac:dyDescent="0.35">
      <c r="A227" s="2" t="s">
        <v>218</v>
      </c>
      <c r="B227" s="6">
        <v>0</v>
      </c>
      <c r="C227" s="7"/>
      <c r="D227" s="6"/>
    </row>
    <row r="228" spans="1:4" x14ac:dyDescent="0.35">
      <c r="A228" s="2" t="s">
        <v>219</v>
      </c>
      <c r="B228" s="6">
        <v>0</v>
      </c>
      <c r="C228" s="7"/>
      <c r="D228" s="6"/>
    </row>
    <row r="229" spans="1:4" x14ac:dyDescent="0.35">
      <c r="A229" s="2" t="s">
        <v>220</v>
      </c>
      <c r="B229" s="6">
        <v>10000</v>
      </c>
      <c r="C229" s="7"/>
      <c r="D229" s="6"/>
    </row>
    <row r="230" spans="1:4" x14ac:dyDescent="0.35">
      <c r="A230" s="2" t="s">
        <v>221</v>
      </c>
      <c r="B230" s="6">
        <v>10000</v>
      </c>
      <c r="C230" s="7"/>
      <c r="D230" s="6"/>
    </row>
    <row r="231" spans="1:4" x14ac:dyDescent="0.35">
      <c r="A231" s="2" t="s">
        <v>222</v>
      </c>
      <c r="B231" s="6">
        <v>10730</v>
      </c>
      <c r="C231" s="7"/>
      <c r="D231" s="6"/>
    </row>
    <row r="232" spans="1:4" x14ac:dyDescent="0.35">
      <c r="A232" s="2" t="s">
        <v>223</v>
      </c>
      <c r="B232" s="6">
        <v>2500</v>
      </c>
      <c r="C232" s="7"/>
      <c r="D232" s="6"/>
    </row>
    <row r="233" spans="1:4" x14ac:dyDescent="0.35">
      <c r="A233" s="2" t="s">
        <v>224</v>
      </c>
      <c r="B233" s="6">
        <v>0</v>
      </c>
      <c r="C233" s="7"/>
      <c r="D233" s="6"/>
    </row>
    <row r="234" spans="1:4" x14ac:dyDescent="0.35">
      <c r="A234" s="2" t="s">
        <v>225</v>
      </c>
      <c r="B234" s="6">
        <v>0</v>
      </c>
      <c r="C234" s="7"/>
      <c r="D234" s="6"/>
    </row>
    <row r="235" spans="1:4" x14ac:dyDescent="0.35">
      <c r="A235" s="2" t="s">
        <v>226</v>
      </c>
      <c r="B235" s="6">
        <v>0</v>
      </c>
      <c r="C235" s="7"/>
      <c r="D235" s="6"/>
    </row>
    <row r="236" spans="1:4" x14ac:dyDescent="0.35">
      <c r="A236" s="2" t="s">
        <v>227</v>
      </c>
      <c r="B236" s="6">
        <v>1524</v>
      </c>
      <c r="C236" s="7"/>
      <c r="D236" s="6"/>
    </row>
    <row r="237" spans="1:4" x14ac:dyDescent="0.35">
      <c r="A237" s="2" t="s">
        <v>228</v>
      </c>
      <c r="B237" s="6"/>
      <c r="C237" s="7"/>
      <c r="D237" s="6">
        <v>601810.73</v>
      </c>
    </row>
    <row r="238" spans="1:4" x14ac:dyDescent="0.35">
      <c r="A238" s="2" t="s">
        <v>229</v>
      </c>
      <c r="B238" s="6">
        <v>0</v>
      </c>
      <c r="C238" s="7"/>
      <c r="D238" s="6"/>
    </row>
    <row r="239" spans="1:4" x14ac:dyDescent="0.35">
      <c r="A239" s="2" t="s">
        <v>230</v>
      </c>
      <c r="B239" s="6">
        <v>0</v>
      </c>
      <c r="C239" s="7"/>
      <c r="D239" s="6"/>
    </row>
    <row r="240" spans="1:4" x14ac:dyDescent="0.35">
      <c r="A240" s="2" t="s">
        <v>231</v>
      </c>
      <c r="B240" s="6">
        <v>0</v>
      </c>
      <c r="C240" s="7"/>
      <c r="D240" s="6"/>
    </row>
    <row r="241" spans="1:4" x14ac:dyDescent="0.35">
      <c r="A241" s="2" t="s">
        <v>232</v>
      </c>
      <c r="B241" s="6">
        <v>0</v>
      </c>
      <c r="C241" s="7"/>
      <c r="D241" s="6"/>
    </row>
    <row r="242" spans="1:4" x14ac:dyDescent="0.35">
      <c r="A242" s="2" t="s">
        <v>233</v>
      </c>
      <c r="B242" s="6">
        <v>0</v>
      </c>
      <c r="C242" s="7"/>
      <c r="D242" s="6"/>
    </row>
    <row r="243" spans="1:4" x14ac:dyDescent="0.35">
      <c r="A243" s="2" t="s">
        <v>234</v>
      </c>
      <c r="B243" s="6">
        <v>0</v>
      </c>
      <c r="C243" s="7"/>
      <c r="D243" s="6"/>
    </row>
    <row r="244" spans="1:4" x14ac:dyDescent="0.35">
      <c r="A244" s="2" t="s">
        <v>235</v>
      </c>
      <c r="B244" s="6">
        <v>0</v>
      </c>
      <c r="C244" s="7"/>
      <c r="D244" s="6"/>
    </row>
    <row r="245" spans="1:4" x14ac:dyDescent="0.35">
      <c r="A245" s="2" t="s">
        <v>236</v>
      </c>
      <c r="B245" s="6">
        <v>0</v>
      </c>
      <c r="C245" s="7"/>
      <c r="D245" s="6"/>
    </row>
    <row r="246" spans="1:4" x14ac:dyDescent="0.35">
      <c r="A246" s="2" t="s">
        <v>237</v>
      </c>
      <c r="B246" s="6"/>
      <c r="C246" s="7"/>
      <c r="D246" s="6">
        <v>190219.93</v>
      </c>
    </row>
    <row r="247" spans="1:4" x14ac:dyDescent="0.35">
      <c r="A247" s="2" t="s">
        <v>238</v>
      </c>
      <c r="B247" s="6">
        <v>0</v>
      </c>
      <c r="C247" s="7"/>
      <c r="D247" s="6"/>
    </row>
    <row r="248" spans="1:4" x14ac:dyDescent="0.35">
      <c r="A248" s="2" t="s">
        <v>239</v>
      </c>
      <c r="B248" s="6">
        <v>0</v>
      </c>
      <c r="C248" s="7"/>
      <c r="D248" s="6"/>
    </row>
    <row r="249" spans="1:4" x14ac:dyDescent="0.35">
      <c r="A249" s="2" t="s">
        <v>240</v>
      </c>
      <c r="B249" s="6">
        <v>0</v>
      </c>
      <c r="C249" s="7"/>
      <c r="D249" s="6"/>
    </row>
    <row r="250" spans="1:4" x14ac:dyDescent="0.35">
      <c r="A250" s="2" t="s">
        <v>489</v>
      </c>
      <c r="B250" s="6"/>
      <c r="C250" s="7"/>
      <c r="D250" s="6">
        <v>325000</v>
      </c>
    </row>
    <row r="251" spans="1:4" x14ac:dyDescent="0.35">
      <c r="A251" s="2" t="s">
        <v>490</v>
      </c>
      <c r="B251" s="6"/>
      <c r="C251" s="7"/>
      <c r="D251" s="6">
        <v>35496</v>
      </c>
    </row>
    <row r="252" spans="1:4" x14ac:dyDescent="0.35">
      <c r="A252" s="2" t="s">
        <v>241</v>
      </c>
      <c r="B252" s="6">
        <v>0</v>
      </c>
      <c r="C252" s="7"/>
      <c r="D252" s="6"/>
    </row>
    <row r="253" spans="1:4" x14ac:dyDescent="0.35">
      <c r="A253" s="2" t="s">
        <v>242</v>
      </c>
      <c r="B253" s="6">
        <v>0</v>
      </c>
      <c r="C253" s="7"/>
      <c r="D253" s="6"/>
    </row>
    <row r="254" spans="1:4" x14ac:dyDescent="0.35">
      <c r="A254" s="2" t="s">
        <v>243</v>
      </c>
      <c r="B254" s="6">
        <v>0</v>
      </c>
      <c r="C254" s="7"/>
      <c r="D254" s="6"/>
    </row>
    <row r="255" spans="1:4" x14ac:dyDescent="0.35">
      <c r="A255" s="2" t="s">
        <v>244</v>
      </c>
      <c r="B255" s="6"/>
      <c r="C255" s="7"/>
      <c r="D255" s="6">
        <v>180235.56</v>
      </c>
    </row>
    <row r="256" spans="1:4" x14ac:dyDescent="0.35">
      <c r="A256" s="2" t="s">
        <v>245</v>
      </c>
      <c r="B256" s="6"/>
      <c r="C256" s="7"/>
      <c r="D256" s="6">
        <v>16215</v>
      </c>
    </row>
    <row r="257" spans="1:4" x14ac:dyDescent="0.35">
      <c r="A257" s="2" t="s">
        <v>246</v>
      </c>
      <c r="B257" s="6"/>
      <c r="C257" s="7"/>
      <c r="D257" s="6">
        <v>78475</v>
      </c>
    </row>
    <row r="258" spans="1:4" x14ac:dyDescent="0.35">
      <c r="A258" s="2" t="s">
        <v>247</v>
      </c>
      <c r="B258" s="6">
        <v>0</v>
      </c>
      <c r="C258" s="7"/>
      <c r="D258" s="6"/>
    </row>
    <row r="259" spans="1:4" x14ac:dyDescent="0.35">
      <c r="A259" s="2" t="s">
        <v>248</v>
      </c>
      <c r="B259" s="6"/>
      <c r="C259" s="7"/>
      <c r="D259" s="6">
        <v>0.44</v>
      </c>
    </row>
    <row r="260" spans="1:4" x14ac:dyDescent="0.35">
      <c r="A260" s="2" t="s">
        <v>249</v>
      </c>
      <c r="B260" s="6">
        <v>0</v>
      </c>
      <c r="C260" s="7"/>
      <c r="D260" s="6"/>
    </row>
    <row r="261" spans="1:4" x14ac:dyDescent="0.35">
      <c r="A261" s="2" t="s">
        <v>250</v>
      </c>
      <c r="B261" s="6">
        <v>0</v>
      </c>
      <c r="C261" s="7"/>
      <c r="D261" s="6"/>
    </row>
    <row r="262" spans="1:4" x14ac:dyDescent="0.35">
      <c r="A262" s="2" t="s">
        <v>251</v>
      </c>
      <c r="B262" s="6"/>
      <c r="C262" s="7"/>
      <c r="D262" s="6">
        <v>175</v>
      </c>
    </row>
    <row r="263" spans="1:4" x14ac:dyDescent="0.35">
      <c r="A263" s="2" t="s">
        <v>252</v>
      </c>
      <c r="B263" s="6">
        <v>0</v>
      </c>
      <c r="C263" s="7"/>
      <c r="D263" s="6"/>
    </row>
    <row r="264" spans="1:4" x14ac:dyDescent="0.35">
      <c r="A264" s="2" t="s">
        <v>253</v>
      </c>
      <c r="B264" s="6"/>
      <c r="C264" s="7"/>
      <c r="D264" s="6">
        <v>8056.72</v>
      </c>
    </row>
    <row r="265" spans="1:4" x14ac:dyDescent="0.35">
      <c r="A265" s="2" t="s">
        <v>254</v>
      </c>
      <c r="B265" s="6">
        <v>0</v>
      </c>
      <c r="C265" s="7"/>
      <c r="D265" s="6"/>
    </row>
    <row r="266" spans="1:4" x14ac:dyDescent="0.35">
      <c r="A266" s="2" t="s">
        <v>255</v>
      </c>
      <c r="B266" s="6"/>
      <c r="C266" s="7"/>
      <c r="D266" s="6">
        <v>14143.14</v>
      </c>
    </row>
    <row r="267" spans="1:4" x14ac:dyDescent="0.35">
      <c r="A267" s="2" t="s">
        <v>256</v>
      </c>
      <c r="B267" s="6">
        <v>0</v>
      </c>
      <c r="C267" s="7"/>
      <c r="D267" s="6"/>
    </row>
    <row r="268" spans="1:4" x14ac:dyDescent="0.35">
      <c r="A268" s="2" t="s">
        <v>257</v>
      </c>
      <c r="B268" s="6">
        <v>0</v>
      </c>
      <c r="C268" s="7"/>
      <c r="D268" s="6"/>
    </row>
    <row r="269" spans="1:4" x14ac:dyDescent="0.35">
      <c r="A269" s="2" t="s">
        <v>258</v>
      </c>
      <c r="B269" s="6">
        <v>0</v>
      </c>
      <c r="C269" s="7"/>
      <c r="D269" s="6"/>
    </row>
    <row r="270" spans="1:4" x14ac:dyDescent="0.35">
      <c r="A270" s="2" t="s">
        <v>259</v>
      </c>
      <c r="B270" s="6">
        <v>0</v>
      </c>
      <c r="C270" s="7"/>
      <c r="D270" s="6"/>
    </row>
    <row r="271" spans="1:4" x14ac:dyDescent="0.35">
      <c r="A271" s="2" t="s">
        <v>260</v>
      </c>
      <c r="B271" s="6">
        <v>0</v>
      </c>
      <c r="C271" s="7"/>
      <c r="D271" s="6"/>
    </row>
    <row r="272" spans="1:4" x14ac:dyDescent="0.35">
      <c r="A272" s="2" t="s">
        <v>261</v>
      </c>
      <c r="B272" s="6">
        <v>0</v>
      </c>
      <c r="C272" s="7"/>
      <c r="D272" s="6"/>
    </row>
    <row r="273" spans="1:4" x14ac:dyDescent="0.35">
      <c r="A273" s="2" t="s">
        <v>262</v>
      </c>
      <c r="B273" s="6">
        <v>0</v>
      </c>
      <c r="C273" s="7"/>
      <c r="D273" s="6"/>
    </row>
    <row r="274" spans="1:4" x14ac:dyDescent="0.35">
      <c r="A274" s="2" t="s">
        <v>263</v>
      </c>
      <c r="B274" s="6">
        <v>0</v>
      </c>
      <c r="C274" s="7"/>
      <c r="D274" s="6"/>
    </row>
    <row r="275" spans="1:4" x14ac:dyDescent="0.35">
      <c r="A275" s="2" t="s">
        <v>264</v>
      </c>
      <c r="B275" s="6">
        <v>0</v>
      </c>
      <c r="C275" s="7"/>
      <c r="D275" s="6"/>
    </row>
    <row r="276" spans="1:4" x14ac:dyDescent="0.35">
      <c r="A276" s="2" t="s">
        <v>265</v>
      </c>
      <c r="B276" s="6">
        <v>0</v>
      </c>
      <c r="C276" s="7"/>
      <c r="D276" s="6"/>
    </row>
    <row r="277" spans="1:4" x14ac:dyDescent="0.35">
      <c r="A277" s="2" t="s">
        <v>266</v>
      </c>
      <c r="B277" s="6">
        <v>0</v>
      </c>
      <c r="C277" s="7"/>
      <c r="D277" s="6"/>
    </row>
    <row r="278" spans="1:4" x14ac:dyDescent="0.35">
      <c r="A278" s="2" t="s">
        <v>267</v>
      </c>
      <c r="B278" s="6">
        <v>0</v>
      </c>
      <c r="C278" s="7"/>
      <c r="D278" s="6"/>
    </row>
    <row r="279" spans="1:4" x14ac:dyDescent="0.35">
      <c r="A279" s="2" t="s">
        <v>268</v>
      </c>
      <c r="B279" s="6"/>
      <c r="C279" s="7"/>
      <c r="D279" s="6">
        <v>792681.05</v>
      </c>
    </row>
    <row r="280" spans="1:4" x14ac:dyDescent="0.35">
      <c r="A280" s="2" t="s">
        <v>269</v>
      </c>
      <c r="B280" s="6">
        <v>0</v>
      </c>
      <c r="C280" s="7"/>
      <c r="D280" s="6"/>
    </row>
    <row r="281" spans="1:4" x14ac:dyDescent="0.35">
      <c r="A281" s="2" t="s">
        <v>270</v>
      </c>
      <c r="B281" s="6">
        <v>0</v>
      </c>
      <c r="C281" s="7"/>
      <c r="D281" s="6"/>
    </row>
    <row r="282" spans="1:4" x14ac:dyDescent="0.35">
      <c r="A282" s="2" t="s">
        <v>271</v>
      </c>
      <c r="B282" s="6">
        <v>0</v>
      </c>
      <c r="C282" s="7"/>
      <c r="D282" s="6"/>
    </row>
    <row r="283" spans="1:4" x14ac:dyDescent="0.35">
      <c r="A283" s="2" t="s">
        <v>272</v>
      </c>
      <c r="B283" s="6">
        <v>0</v>
      </c>
      <c r="C283" s="7"/>
      <c r="D283" s="6"/>
    </row>
    <row r="284" spans="1:4" x14ac:dyDescent="0.35">
      <c r="A284" s="2" t="s">
        <v>273</v>
      </c>
      <c r="B284" s="6">
        <v>0</v>
      </c>
      <c r="C284" s="7"/>
      <c r="D284" s="6"/>
    </row>
    <row r="285" spans="1:4" x14ac:dyDescent="0.35">
      <c r="A285" s="2" t="s">
        <v>274</v>
      </c>
      <c r="B285" s="6"/>
      <c r="C285" s="7"/>
      <c r="D285" s="6">
        <v>53650.69</v>
      </c>
    </row>
    <row r="286" spans="1:4" x14ac:dyDescent="0.35">
      <c r="A286" s="2" t="s">
        <v>275</v>
      </c>
      <c r="B286" s="6"/>
      <c r="C286" s="7"/>
      <c r="D286" s="6">
        <v>637.86</v>
      </c>
    </row>
    <row r="287" spans="1:4" x14ac:dyDescent="0.35">
      <c r="A287" s="2" t="s">
        <v>276</v>
      </c>
      <c r="B287" s="6">
        <v>0</v>
      </c>
      <c r="C287" s="7"/>
      <c r="D287" s="6"/>
    </row>
    <row r="288" spans="1:4" x14ac:dyDescent="0.35">
      <c r="A288" s="2" t="s">
        <v>277</v>
      </c>
      <c r="B288" s="6">
        <v>0</v>
      </c>
      <c r="C288" s="7"/>
      <c r="D288" s="6"/>
    </row>
    <row r="289" spans="1:4" x14ac:dyDescent="0.35">
      <c r="A289" s="2" t="s">
        <v>278</v>
      </c>
      <c r="B289" s="6"/>
      <c r="C289" s="7"/>
      <c r="D289" s="6">
        <v>3042.97</v>
      </c>
    </row>
    <row r="290" spans="1:4" x14ac:dyDescent="0.35">
      <c r="A290" s="2" t="s">
        <v>279</v>
      </c>
      <c r="B290" s="6">
        <v>0</v>
      </c>
      <c r="C290" s="7"/>
      <c r="D290" s="6"/>
    </row>
    <row r="291" spans="1:4" x14ac:dyDescent="0.35">
      <c r="A291" s="2" t="s">
        <v>280</v>
      </c>
      <c r="B291" s="6"/>
      <c r="C291" s="7"/>
      <c r="D291" s="6">
        <v>9599.09</v>
      </c>
    </row>
    <row r="292" spans="1:4" x14ac:dyDescent="0.35">
      <c r="A292" s="2" t="s">
        <v>281</v>
      </c>
      <c r="B292" s="6"/>
      <c r="C292" s="7"/>
      <c r="D292" s="6">
        <v>12839.28</v>
      </c>
    </row>
    <row r="293" spans="1:4" x14ac:dyDescent="0.35">
      <c r="A293" s="2" t="s">
        <v>282</v>
      </c>
      <c r="B293" s="6"/>
      <c r="C293" s="7"/>
      <c r="D293" s="6">
        <v>5962.78</v>
      </c>
    </row>
    <row r="294" spans="1:4" x14ac:dyDescent="0.35">
      <c r="A294" s="2" t="s">
        <v>283</v>
      </c>
      <c r="B294" s="6"/>
      <c r="C294" s="7"/>
      <c r="D294" s="6">
        <v>17094.599999999999</v>
      </c>
    </row>
    <row r="295" spans="1:4" x14ac:dyDescent="0.35">
      <c r="A295" s="2" t="s">
        <v>284</v>
      </c>
      <c r="B295" s="6"/>
      <c r="C295" s="7"/>
      <c r="D295" s="6">
        <v>32810.03</v>
      </c>
    </row>
    <row r="296" spans="1:4" x14ac:dyDescent="0.35">
      <c r="A296" s="2" t="s">
        <v>285</v>
      </c>
      <c r="B296" s="6"/>
      <c r="C296" s="7"/>
      <c r="D296" s="6">
        <v>24338.959999999999</v>
      </c>
    </row>
    <row r="297" spans="1:4" x14ac:dyDescent="0.35">
      <c r="A297" s="2" t="s">
        <v>286</v>
      </c>
      <c r="B297" s="6">
        <v>0</v>
      </c>
      <c r="C297" s="7"/>
      <c r="D297" s="6"/>
    </row>
    <row r="298" spans="1:4" x14ac:dyDescent="0.35">
      <c r="A298" s="2" t="s">
        <v>287</v>
      </c>
      <c r="B298" s="6">
        <v>0</v>
      </c>
      <c r="C298" s="7"/>
      <c r="D298" s="6"/>
    </row>
    <row r="299" spans="1:4" x14ac:dyDescent="0.35">
      <c r="A299" s="2" t="s">
        <v>288</v>
      </c>
      <c r="B299" s="6">
        <v>0</v>
      </c>
      <c r="C299" s="7"/>
      <c r="D299" s="6"/>
    </row>
    <row r="300" spans="1:4" x14ac:dyDescent="0.35">
      <c r="A300" s="2" t="s">
        <v>289</v>
      </c>
      <c r="B300" s="6">
        <v>0</v>
      </c>
      <c r="C300" s="7"/>
      <c r="D300" s="6"/>
    </row>
    <row r="301" spans="1:4" x14ac:dyDescent="0.35">
      <c r="A301" s="2" t="s">
        <v>290</v>
      </c>
      <c r="B301" s="6"/>
      <c r="C301" s="7"/>
      <c r="D301" s="6">
        <v>58654.82</v>
      </c>
    </row>
    <row r="302" spans="1:4" x14ac:dyDescent="0.35">
      <c r="A302" s="2" t="s">
        <v>291</v>
      </c>
      <c r="B302" s="6">
        <v>0</v>
      </c>
      <c r="C302" s="7"/>
      <c r="D302" s="6"/>
    </row>
    <row r="303" spans="1:4" x14ac:dyDescent="0.35">
      <c r="A303" s="2" t="s">
        <v>292</v>
      </c>
      <c r="B303" s="6"/>
      <c r="C303" s="7"/>
      <c r="D303" s="6">
        <v>1000</v>
      </c>
    </row>
    <row r="304" spans="1:4" x14ac:dyDescent="0.35">
      <c r="A304" s="2" t="s">
        <v>293</v>
      </c>
      <c r="B304" s="6">
        <v>0</v>
      </c>
      <c r="C304" s="7"/>
      <c r="D304" s="6"/>
    </row>
    <row r="305" spans="1:4" x14ac:dyDescent="0.35">
      <c r="A305" s="2" t="s">
        <v>294</v>
      </c>
      <c r="B305" s="6">
        <v>0</v>
      </c>
      <c r="C305" s="7"/>
      <c r="D305" s="6"/>
    </row>
    <row r="306" spans="1:4" x14ac:dyDescent="0.35">
      <c r="A306" s="2" t="s">
        <v>295</v>
      </c>
      <c r="B306" s="6">
        <v>0</v>
      </c>
      <c r="C306" s="7"/>
      <c r="D306" s="6"/>
    </row>
    <row r="307" spans="1:4" x14ac:dyDescent="0.35">
      <c r="A307" s="2" t="s">
        <v>296</v>
      </c>
      <c r="B307" s="6"/>
      <c r="C307" s="7"/>
      <c r="D307" s="6">
        <v>1918576.52</v>
      </c>
    </row>
    <row r="308" spans="1:4" x14ac:dyDescent="0.35">
      <c r="A308" s="2" t="s">
        <v>297</v>
      </c>
      <c r="B308" s="6">
        <v>0</v>
      </c>
      <c r="C308" s="7"/>
      <c r="D308" s="6"/>
    </row>
    <row r="309" spans="1:4" x14ac:dyDescent="0.35">
      <c r="A309" s="2" t="s">
        <v>298</v>
      </c>
      <c r="B309" s="6">
        <v>22081</v>
      </c>
      <c r="C309" s="7"/>
      <c r="D309" s="6"/>
    </row>
    <row r="310" spans="1:4" x14ac:dyDescent="0.35">
      <c r="A310" s="2" t="s">
        <v>299</v>
      </c>
      <c r="B310" s="6">
        <v>0</v>
      </c>
      <c r="C310" s="7"/>
      <c r="D310" s="6"/>
    </row>
    <row r="311" spans="1:4" x14ac:dyDescent="0.35">
      <c r="A311" s="2" t="s">
        <v>300</v>
      </c>
      <c r="B311" s="6">
        <v>0</v>
      </c>
      <c r="C311" s="7"/>
      <c r="D311" s="6"/>
    </row>
    <row r="312" spans="1:4" x14ac:dyDescent="0.35">
      <c r="A312" s="2" t="s">
        <v>301</v>
      </c>
      <c r="B312" s="6">
        <v>0</v>
      </c>
      <c r="C312" s="7"/>
      <c r="D312" s="6"/>
    </row>
    <row r="313" spans="1:4" x14ac:dyDescent="0.35">
      <c r="A313" s="2" t="s">
        <v>302</v>
      </c>
      <c r="B313" s="6">
        <v>0</v>
      </c>
      <c r="C313" s="7"/>
      <c r="D313" s="6"/>
    </row>
    <row r="314" spans="1:4" x14ac:dyDescent="0.35">
      <c r="A314" s="2" t="s">
        <v>303</v>
      </c>
      <c r="B314" s="6">
        <v>0</v>
      </c>
      <c r="C314" s="7"/>
      <c r="D314" s="6"/>
    </row>
    <row r="315" spans="1:4" x14ac:dyDescent="0.35">
      <c r="A315" s="2" t="s">
        <v>304</v>
      </c>
      <c r="B315" s="6">
        <v>0</v>
      </c>
      <c r="C315" s="7"/>
      <c r="D315" s="6"/>
    </row>
    <row r="316" spans="1:4" x14ac:dyDescent="0.35">
      <c r="A316" s="2" t="s">
        <v>305</v>
      </c>
      <c r="B316" s="6"/>
      <c r="C316" s="7"/>
      <c r="D316" s="6">
        <v>557694.69999999995</v>
      </c>
    </row>
    <row r="317" spans="1:4" x14ac:dyDescent="0.35">
      <c r="A317" s="2" t="s">
        <v>306</v>
      </c>
      <c r="B317" s="6"/>
      <c r="C317" s="7"/>
      <c r="D317" s="6">
        <v>385219.52</v>
      </c>
    </row>
    <row r="318" spans="1:4" x14ac:dyDescent="0.35">
      <c r="A318" s="2" t="s">
        <v>307</v>
      </c>
      <c r="B318" s="6"/>
      <c r="C318" s="7"/>
      <c r="D318" s="6">
        <v>10000</v>
      </c>
    </row>
    <row r="319" spans="1:4" x14ac:dyDescent="0.35">
      <c r="A319" s="2" t="s">
        <v>308</v>
      </c>
      <c r="B319" s="6"/>
      <c r="C319" s="7"/>
      <c r="D319" s="6">
        <v>122.37</v>
      </c>
    </row>
    <row r="320" spans="1:4" x14ac:dyDescent="0.35">
      <c r="A320" s="2" t="s">
        <v>309</v>
      </c>
      <c r="B320" s="6"/>
      <c r="C320" s="7"/>
      <c r="D320" s="6">
        <v>23907.32</v>
      </c>
    </row>
    <row r="321" spans="1:4" x14ac:dyDescent="0.35">
      <c r="A321" s="2" t="s">
        <v>491</v>
      </c>
      <c r="B321" s="6">
        <v>37428.980000000003</v>
      </c>
      <c r="C321" s="7"/>
      <c r="D321" s="6"/>
    </row>
    <row r="322" spans="1:4" x14ac:dyDescent="0.35">
      <c r="A322" s="2" t="s">
        <v>310</v>
      </c>
      <c r="B322" s="6"/>
      <c r="C322" s="7"/>
      <c r="D322" s="6">
        <v>424316.34</v>
      </c>
    </row>
    <row r="323" spans="1:4" x14ac:dyDescent="0.35">
      <c r="A323" s="2" t="s">
        <v>311</v>
      </c>
      <c r="B323" s="6"/>
      <c r="C323" s="7"/>
      <c r="D323" s="6">
        <v>230112.26</v>
      </c>
    </row>
    <row r="324" spans="1:4" x14ac:dyDescent="0.35">
      <c r="A324" s="2" t="s">
        <v>312</v>
      </c>
      <c r="B324" s="6"/>
      <c r="C324" s="7"/>
      <c r="D324" s="6">
        <v>7166.93</v>
      </c>
    </row>
    <row r="325" spans="1:4" x14ac:dyDescent="0.35">
      <c r="A325" s="2" t="s">
        <v>313</v>
      </c>
      <c r="B325" s="6"/>
      <c r="C325" s="7"/>
      <c r="D325" s="6">
        <v>376871.42</v>
      </c>
    </row>
    <row r="326" spans="1:4" x14ac:dyDescent="0.35">
      <c r="A326" s="2" t="s">
        <v>314</v>
      </c>
      <c r="B326" s="6"/>
      <c r="C326" s="7"/>
      <c r="D326" s="6">
        <v>205823.54</v>
      </c>
    </row>
    <row r="327" spans="1:4" x14ac:dyDescent="0.35">
      <c r="A327" s="2" t="s">
        <v>315</v>
      </c>
      <c r="B327" s="6"/>
      <c r="C327" s="7"/>
      <c r="D327" s="6">
        <v>6761.64</v>
      </c>
    </row>
    <row r="328" spans="1:4" x14ac:dyDescent="0.35">
      <c r="A328" s="2" t="s">
        <v>492</v>
      </c>
      <c r="B328" s="6">
        <v>24837.8</v>
      </c>
      <c r="C328" s="7"/>
      <c r="D328" s="6"/>
    </row>
    <row r="329" spans="1:4" x14ac:dyDescent="0.35">
      <c r="A329" s="2" t="s">
        <v>316</v>
      </c>
      <c r="B329" s="6"/>
      <c r="C329" s="7"/>
      <c r="D329" s="6">
        <v>178609.15</v>
      </c>
    </row>
    <row r="330" spans="1:4" x14ac:dyDescent="0.35">
      <c r="A330" s="2" t="s">
        <v>317</v>
      </c>
      <c r="B330" s="6"/>
      <c r="C330" s="7"/>
      <c r="D330" s="6">
        <v>124942</v>
      </c>
    </row>
    <row r="331" spans="1:4" x14ac:dyDescent="0.35">
      <c r="A331" s="2" t="s">
        <v>318</v>
      </c>
      <c r="B331" s="6"/>
      <c r="C331" s="7"/>
      <c r="D331" s="6">
        <v>14254.84</v>
      </c>
    </row>
    <row r="332" spans="1:4" x14ac:dyDescent="0.35">
      <c r="A332" s="2" t="s">
        <v>319</v>
      </c>
      <c r="B332" s="6"/>
      <c r="C332" s="7"/>
      <c r="D332" s="6">
        <v>157424.84</v>
      </c>
    </row>
    <row r="333" spans="1:4" x14ac:dyDescent="0.35">
      <c r="A333" s="2" t="s">
        <v>320</v>
      </c>
      <c r="B333" s="6"/>
      <c r="C333" s="7"/>
      <c r="D333" s="6">
        <v>113346.18</v>
      </c>
    </row>
    <row r="334" spans="1:4" x14ac:dyDescent="0.35">
      <c r="A334" s="2" t="s">
        <v>321</v>
      </c>
      <c r="B334" s="6"/>
      <c r="C334" s="7"/>
      <c r="D334" s="6">
        <v>25788.03</v>
      </c>
    </row>
    <row r="335" spans="1:4" x14ac:dyDescent="0.35">
      <c r="A335" s="2" t="s">
        <v>493</v>
      </c>
      <c r="B335" s="6">
        <v>4899.08</v>
      </c>
      <c r="C335" s="7"/>
      <c r="D335" s="6"/>
    </row>
    <row r="336" spans="1:4" x14ac:dyDescent="0.35">
      <c r="A336" s="2" t="s">
        <v>322</v>
      </c>
      <c r="B336" s="6"/>
      <c r="C336" s="7"/>
      <c r="D336" s="6">
        <v>121325.95</v>
      </c>
    </row>
    <row r="337" spans="1:4" x14ac:dyDescent="0.35">
      <c r="A337" s="2" t="s">
        <v>323</v>
      </c>
      <c r="B337" s="6"/>
      <c r="C337" s="7"/>
      <c r="D337" s="6">
        <v>88279.11</v>
      </c>
    </row>
    <row r="338" spans="1:4" x14ac:dyDescent="0.35">
      <c r="A338" s="2" t="s">
        <v>324</v>
      </c>
      <c r="B338" s="6"/>
      <c r="C338" s="7"/>
      <c r="D338" s="6">
        <v>494.48</v>
      </c>
    </row>
    <row r="339" spans="1:4" x14ac:dyDescent="0.35">
      <c r="A339" s="2" t="s">
        <v>325</v>
      </c>
      <c r="B339" s="6"/>
      <c r="C339" s="7"/>
      <c r="D339" s="6">
        <v>107725.02</v>
      </c>
    </row>
    <row r="340" spans="1:4" x14ac:dyDescent="0.35">
      <c r="A340" s="2" t="s">
        <v>326</v>
      </c>
      <c r="B340" s="6"/>
      <c r="C340" s="7"/>
      <c r="D340" s="6">
        <v>79900.929999999993</v>
      </c>
    </row>
    <row r="341" spans="1:4" x14ac:dyDescent="0.35">
      <c r="A341" s="2" t="s">
        <v>327</v>
      </c>
      <c r="B341" s="6"/>
      <c r="C341" s="7"/>
      <c r="D341" s="6">
        <v>468</v>
      </c>
    </row>
    <row r="342" spans="1:4" x14ac:dyDescent="0.35">
      <c r="A342" s="2" t="s">
        <v>494</v>
      </c>
      <c r="B342" s="6"/>
      <c r="C342" s="7"/>
      <c r="D342" s="6">
        <v>325</v>
      </c>
    </row>
    <row r="343" spans="1:4" x14ac:dyDescent="0.35">
      <c r="A343" s="2" t="s">
        <v>328</v>
      </c>
      <c r="B343" s="6"/>
      <c r="C343" s="7"/>
      <c r="D343" s="6">
        <v>159913</v>
      </c>
    </row>
    <row r="344" spans="1:4" x14ac:dyDescent="0.35">
      <c r="A344" s="2" t="s">
        <v>329</v>
      </c>
      <c r="B344" s="6"/>
      <c r="C344" s="7"/>
      <c r="D344" s="6">
        <v>45177</v>
      </c>
    </row>
    <row r="345" spans="1:4" x14ac:dyDescent="0.35">
      <c r="A345" s="2" t="s">
        <v>330</v>
      </c>
      <c r="B345" s="6"/>
      <c r="C345" s="7"/>
      <c r="D345" s="6">
        <v>25057</v>
      </c>
    </row>
    <row r="346" spans="1:4" x14ac:dyDescent="0.35">
      <c r="A346" s="2" t="s">
        <v>331</v>
      </c>
      <c r="B346" s="6"/>
      <c r="C346" s="7"/>
      <c r="D346" s="6">
        <v>51208.67</v>
      </c>
    </row>
    <row r="347" spans="1:4" x14ac:dyDescent="0.35">
      <c r="A347" s="2" t="s">
        <v>332</v>
      </c>
      <c r="B347" s="6"/>
      <c r="C347" s="7"/>
      <c r="D347" s="6">
        <v>10902</v>
      </c>
    </row>
    <row r="348" spans="1:4" x14ac:dyDescent="0.35">
      <c r="A348" s="2" t="s">
        <v>333</v>
      </c>
      <c r="B348" s="6"/>
      <c r="C348" s="7"/>
      <c r="D348" s="6">
        <v>2520</v>
      </c>
    </row>
    <row r="349" spans="1:4" x14ac:dyDescent="0.35">
      <c r="A349" s="2" t="s">
        <v>334</v>
      </c>
      <c r="B349" s="6"/>
      <c r="C349" s="7"/>
      <c r="D349" s="6">
        <v>15800</v>
      </c>
    </row>
    <row r="350" spans="1:4" x14ac:dyDescent="0.35">
      <c r="A350" s="2" t="s">
        <v>335</v>
      </c>
      <c r="B350" s="6"/>
      <c r="C350" s="7"/>
      <c r="D350" s="6">
        <v>969</v>
      </c>
    </row>
    <row r="351" spans="1:4" x14ac:dyDescent="0.35">
      <c r="A351" s="2" t="s">
        <v>336</v>
      </c>
      <c r="B351" s="6"/>
      <c r="C351" s="7"/>
      <c r="D351" s="6">
        <v>1470</v>
      </c>
    </row>
    <row r="352" spans="1:4" x14ac:dyDescent="0.35">
      <c r="A352" s="2" t="s">
        <v>337</v>
      </c>
      <c r="B352" s="6"/>
      <c r="C352" s="7"/>
      <c r="D352" s="6">
        <v>5700</v>
      </c>
    </row>
    <row r="353" spans="1:4" x14ac:dyDescent="0.35">
      <c r="A353" s="2" t="s">
        <v>338</v>
      </c>
      <c r="B353" s="6"/>
      <c r="C353" s="7"/>
      <c r="D353" s="6">
        <v>467.63</v>
      </c>
    </row>
    <row r="354" spans="1:4" x14ac:dyDescent="0.35">
      <c r="A354" s="2" t="s">
        <v>339</v>
      </c>
      <c r="B354" s="6"/>
      <c r="C354" s="7"/>
      <c r="D354" s="6">
        <v>10421.99</v>
      </c>
    </row>
    <row r="355" spans="1:4" x14ac:dyDescent="0.35">
      <c r="A355" s="2" t="s">
        <v>340</v>
      </c>
      <c r="B355" s="6"/>
      <c r="C355" s="7"/>
      <c r="D355" s="6">
        <v>660177</v>
      </c>
    </row>
    <row r="356" spans="1:4" x14ac:dyDescent="0.35">
      <c r="A356" s="2" t="s">
        <v>341</v>
      </c>
      <c r="B356" s="6">
        <v>155033.43</v>
      </c>
      <c r="C356" s="7"/>
      <c r="D356" s="6"/>
    </row>
    <row r="357" spans="1:4" x14ac:dyDescent="0.35">
      <c r="A357" s="2" t="s">
        <v>342</v>
      </c>
      <c r="B357" s="6">
        <v>34858.120000000003</v>
      </c>
      <c r="C357" s="7"/>
      <c r="D357" s="6"/>
    </row>
    <row r="358" spans="1:4" x14ac:dyDescent="0.35">
      <c r="A358" s="2" t="s">
        <v>343</v>
      </c>
      <c r="B358" s="6">
        <v>15241.53</v>
      </c>
      <c r="C358" s="7"/>
      <c r="D358" s="6"/>
    </row>
    <row r="359" spans="1:4" x14ac:dyDescent="0.35">
      <c r="A359" s="2" t="s">
        <v>344</v>
      </c>
      <c r="B359" s="6">
        <v>753.42</v>
      </c>
      <c r="C359" s="7"/>
      <c r="D359" s="6"/>
    </row>
    <row r="360" spans="1:4" x14ac:dyDescent="0.35">
      <c r="A360" s="2" t="s">
        <v>495</v>
      </c>
      <c r="B360" s="6">
        <v>68530.03</v>
      </c>
      <c r="C360" s="7"/>
      <c r="D360" s="6"/>
    </row>
    <row r="361" spans="1:4" x14ac:dyDescent="0.35">
      <c r="A361" s="2" t="s">
        <v>345</v>
      </c>
      <c r="B361" s="6">
        <v>382378.9</v>
      </c>
      <c r="C361" s="7"/>
      <c r="D361" s="6"/>
    </row>
    <row r="362" spans="1:4" x14ac:dyDescent="0.35">
      <c r="A362" s="2" t="s">
        <v>346</v>
      </c>
      <c r="B362" s="6">
        <v>9211.7999999999993</v>
      </c>
      <c r="C362" s="7"/>
      <c r="D362" s="6"/>
    </row>
    <row r="363" spans="1:4" x14ac:dyDescent="0.35">
      <c r="A363" s="2" t="s">
        <v>347</v>
      </c>
      <c r="B363" s="6">
        <v>9211.84</v>
      </c>
      <c r="C363" s="7"/>
      <c r="D363" s="6"/>
    </row>
    <row r="364" spans="1:4" x14ac:dyDescent="0.35">
      <c r="A364" s="2" t="s">
        <v>348</v>
      </c>
      <c r="B364" s="6">
        <v>75142.41</v>
      </c>
      <c r="C364" s="7"/>
      <c r="D364" s="6"/>
    </row>
    <row r="365" spans="1:4" x14ac:dyDescent="0.35">
      <c r="A365" s="2" t="s">
        <v>349</v>
      </c>
      <c r="B365" s="6">
        <v>593.03</v>
      </c>
      <c r="C365" s="7"/>
      <c r="D365" s="6"/>
    </row>
    <row r="366" spans="1:4" x14ac:dyDescent="0.35">
      <c r="A366" s="2" t="s">
        <v>350</v>
      </c>
      <c r="B366" s="6">
        <v>20624.240000000002</v>
      </c>
      <c r="C366" s="7"/>
      <c r="D366" s="6"/>
    </row>
    <row r="367" spans="1:4" x14ac:dyDescent="0.35">
      <c r="A367" s="2" t="s">
        <v>352</v>
      </c>
      <c r="B367" s="6">
        <v>1058742.96</v>
      </c>
      <c r="C367" s="7"/>
      <c r="D367" s="6"/>
    </row>
    <row r="368" spans="1:4" x14ac:dyDescent="0.35">
      <c r="A368" s="2" t="s">
        <v>353</v>
      </c>
      <c r="B368" s="6">
        <v>1531.32</v>
      </c>
      <c r="C368" s="7"/>
      <c r="D368" s="6"/>
    </row>
    <row r="369" spans="1:4" x14ac:dyDescent="0.35">
      <c r="A369" s="2" t="s">
        <v>354</v>
      </c>
      <c r="B369" s="6">
        <v>31908.76</v>
      </c>
      <c r="C369" s="7"/>
      <c r="D369" s="6"/>
    </row>
    <row r="370" spans="1:4" x14ac:dyDescent="0.35">
      <c r="A370" s="2" t="s">
        <v>355</v>
      </c>
      <c r="B370" s="6">
        <v>18847.62</v>
      </c>
      <c r="C370" s="7"/>
      <c r="D370" s="6"/>
    </row>
    <row r="371" spans="1:4" x14ac:dyDescent="0.35">
      <c r="A371" s="2" t="s">
        <v>356</v>
      </c>
      <c r="B371" s="6">
        <v>6661.7</v>
      </c>
      <c r="C371" s="7"/>
      <c r="D371" s="6"/>
    </row>
    <row r="372" spans="1:4" x14ac:dyDescent="0.35">
      <c r="A372" s="2" t="s">
        <v>357</v>
      </c>
      <c r="B372" s="6">
        <v>19435.5</v>
      </c>
      <c r="C372" s="7"/>
      <c r="D372" s="6"/>
    </row>
    <row r="373" spans="1:4" x14ac:dyDescent="0.35">
      <c r="A373" s="2" t="s">
        <v>360</v>
      </c>
      <c r="B373" s="6">
        <v>1555.61</v>
      </c>
      <c r="C373" s="7"/>
      <c r="D373" s="6"/>
    </row>
    <row r="374" spans="1:4" x14ac:dyDescent="0.35">
      <c r="A374" s="2" t="s">
        <v>361</v>
      </c>
      <c r="B374" s="6">
        <v>6291.7</v>
      </c>
      <c r="C374" s="7"/>
      <c r="D374" s="6"/>
    </row>
    <row r="375" spans="1:4" x14ac:dyDescent="0.35">
      <c r="A375" s="2" t="s">
        <v>362</v>
      </c>
      <c r="B375" s="6">
        <v>18376.259999999998</v>
      </c>
      <c r="C375" s="7"/>
      <c r="D375" s="6"/>
    </row>
    <row r="376" spans="1:4" x14ac:dyDescent="0.35">
      <c r="A376" s="2" t="s">
        <v>496</v>
      </c>
      <c r="B376" s="6">
        <v>100</v>
      </c>
      <c r="C376" s="7"/>
      <c r="D376" s="6"/>
    </row>
    <row r="377" spans="1:4" x14ac:dyDescent="0.35">
      <c r="A377" s="2" t="s">
        <v>363</v>
      </c>
      <c r="B377" s="6">
        <v>15</v>
      </c>
      <c r="C377" s="7"/>
      <c r="D377" s="6"/>
    </row>
    <row r="378" spans="1:4" x14ac:dyDescent="0.35">
      <c r="A378" s="2" t="s">
        <v>364</v>
      </c>
      <c r="B378" s="6">
        <v>858.5</v>
      </c>
      <c r="C378" s="7"/>
      <c r="D378" s="6"/>
    </row>
    <row r="379" spans="1:4" x14ac:dyDescent="0.35">
      <c r="A379" s="2" t="s">
        <v>497</v>
      </c>
      <c r="B379" s="6">
        <v>73.430000000000007</v>
      </c>
      <c r="C379" s="7"/>
      <c r="D379" s="6"/>
    </row>
    <row r="380" spans="1:4" x14ac:dyDescent="0.35">
      <c r="A380" s="2" t="s">
        <v>365</v>
      </c>
      <c r="B380" s="6">
        <v>175</v>
      </c>
      <c r="C380" s="7"/>
      <c r="D380" s="6"/>
    </row>
    <row r="381" spans="1:4" x14ac:dyDescent="0.35">
      <c r="A381" s="2" t="s">
        <v>366</v>
      </c>
      <c r="B381" s="6">
        <v>0</v>
      </c>
      <c r="C381" s="7"/>
      <c r="D381" s="6"/>
    </row>
    <row r="382" spans="1:4" x14ac:dyDescent="0.35">
      <c r="A382" s="2" t="s">
        <v>367</v>
      </c>
      <c r="B382" s="6">
        <v>725.42</v>
      </c>
      <c r="C382" s="7"/>
      <c r="D382" s="6"/>
    </row>
    <row r="383" spans="1:4" x14ac:dyDescent="0.35">
      <c r="A383" s="2" t="s">
        <v>368</v>
      </c>
      <c r="B383" s="6">
        <v>79936.12</v>
      </c>
      <c r="C383" s="7"/>
      <c r="D383" s="6"/>
    </row>
    <row r="384" spans="1:4" x14ac:dyDescent="0.35">
      <c r="A384" s="2" t="s">
        <v>370</v>
      </c>
      <c r="B384" s="6">
        <v>18.059999999999999</v>
      </c>
      <c r="C384" s="7"/>
      <c r="D384" s="6"/>
    </row>
    <row r="385" spans="1:4" x14ac:dyDescent="0.35">
      <c r="A385" s="2" t="s">
        <v>372</v>
      </c>
      <c r="B385" s="6">
        <v>1201.74</v>
      </c>
      <c r="C385" s="7"/>
      <c r="D385" s="6"/>
    </row>
    <row r="386" spans="1:4" x14ac:dyDescent="0.35">
      <c r="A386" s="2" t="s">
        <v>373</v>
      </c>
      <c r="B386" s="6">
        <v>202.18</v>
      </c>
      <c r="C386" s="7"/>
      <c r="D386" s="6"/>
    </row>
    <row r="387" spans="1:4" x14ac:dyDescent="0.35">
      <c r="A387" s="2" t="s">
        <v>374</v>
      </c>
      <c r="B387" s="6"/>
      <c r="C387" s="7"/>
      <c r="D387" s="6">
        <v>430.72</v>
      </c>
    </row>
    <row r="388" spans="1:4" x14ac:dyDescent="0.35">
      <c r="A388" s="2" t="s">
        <v>375</v>
      </c>
      <c r="B388" s="6">
        <v>2.2400000000000002</v>
      </c>
      <c r="C388" s="7"/>
      <c r="D388" s="6"/>
    </row>
    <row r="389" spans="1:4" x14ac:dyDescent="0.35">
      <c r="A389" s="2" t="s">
        <v>376</v>
      </c>
      <c r="B389" s="6">
        <v>273.29000000000002</v>
      </c>
      <c r="C389" s="7"/>
      <c r="D389" s="6"/>
    </row>
    <row r="390" spans="1:4" x14ac:dyDescent="0.35">
      <c r="A390" s="2" t="s">
        <v>377</v>
      </c>
      <c r="B390" s="6">
        <v>456.33</v>
      </c>
      <c r="C390" s="7"/>
      <c r="D390" s="6"/>
    </row>
    <row r="391" spans="1:4" x14ac:dyDescent="0.35">
      <c r="A391" s="2" t="s">
        <v>378</v>
      </c>
      <c r="B391" s="6">
        <v>539.74</v>
      </c>
      <c r="C391" s="7"/>
      <c r="D391" s="6"/>
    </row>
    <row r="392" spans="1:4" x14ac:dyDescent="0.35">
      <c r="A392" s="2" t="s">
        <v>379</v>
      </c>
      <c r="B392" s="6">
        <v>526.30999999999995</v>
      </c>
      <c r="C392" s="7"/>
      <c r="D392" s="6"/>
    </row>
    <row r="393" spans="1:4" x14ac:dyDescent="0.35">
      <c r="A393" s="2" t="s">
        <v>380</v>
      </c>
      <c r="B393" s="6">
        <v>1308.78</v>
      </c>
      <c r="C393" s="7"/>
      <c r="D393" s="6"/>
    </row>
    <row r="394" spans="1:4" x14ac:dyDescent="0.35">
      <c r="A394" s="2" t="s">
        <v>381</v>
      </c>
      <c r="B394" s="6">
        <v>1023.7</v>
      </c>
      <c r="C394" s="7"/>
      <c r="D394" s="6"/>
    </row>
    <row r="395" spans="1:4" x14ac:dyDescent="0.35">
      <c r="A395" s="2" t="s">
        <v>382</v>
      </c>
      <c r="B395" s="6">
        <v>2876.79</v>
      </c>
      <c r="C395" s="7"/>
      <c r="D395" s="6"/>
    </row>
    <row r="396" spans="1:4" x14ac:dyDescent="0.35">
      <c r="A396" s="2" t="s">
        <v>498</v>
      </c>
      <c r="B396" s="6">
        <v>2340.66</v>
      </c>
      <c r="C396" s="7"/>
      <c r="D396" s="6"/>
    </row>
    <row r="397" spans="1:4" x14ac:dyDescent="0.35">
      <c r="A397" s="2" t="s">
        <v>383</v>
      </c>
      <c r="B397" s="6">
        <v>6517.51</v>
      </c>
      <c r="C397" s="7"/>
      <c r="D397" s="6"/>
    </row>
    <row r="398" spans="1:4" x14ac:dyDescent="0.35">
      <c r="A398" s="2" t="s">
        <v>384</v>
      </c>
      <c r="B398" s="6">
        <v>395.68</v>
      </c>
      <c r="C398" s="7"/>
      <c r="D398" s="6"/>
    </row>
    <row r="399" spans="1:4" x14ac:dyDescent="0.35">
      <c r="A399" s="2" t="s">
        <v>385</v>
      </c>
      <c r="B399" s="6">
        <v>53791.3</v>
      </c>
      <c r="C399" s="7"/>
      <c r="D399" s="6"/>
    </row>
    <row r="400" spans="1:4" x14ac:dyDescent="0.35">
      <c r="A400" s="2" t="s">
        <v>499</v>
      </c>
      <c r="B400" s="6">
        <v>0</v>
      </c>
      <c r="C400" s="7"/>
      <c r="D400" s="6"/>
    </row>
    <row r="401" spans="1:4" x14ac:dyDescent="0.35">
      <c r="A401" s="2" t="s">
        <v>386</v>
      </c>
      <c r="B401" s="6">
        <v>0</v>
      </c>
      <c r="C401" s="7"/>
      <c r="D401" s="6"/>
    </row>
    <row r="402" spans="1:4" x14ac:dyDescent="0.35">
      <c r="A402" s="2" t="s">
        <v>388</v>
      </c>
      <c r="B402" s="6">
        <v>3723.71</v>
      </c>
      <c r="C402" s="7"/>
      <c r="D402" s="6"/>
    </row>
    <row r="403" spans="1:4" x14ac:dyDescent="0.35">
      <c r="A403" s="2" t="s">
        <v>389</v>
      </c>
      <c r="B403" s="6">
        <v>571.98</v>
      </c>
      <c r="C403" s="7"/>
      <c r="D403" s="6"/>
    </row>
    <row r="404" spans="1:4" x14ac:dyDescent="0.35">
      <c r="A404" s="2" t="s">
        <v>390</v>
      </c>
      <c r="B404" s="6">
        <v>25946.13</v>
      </c>
      <c r="C404" s="7"/>
      <c r="D404" s="6"/>
    </row>
    <row r="405" spans="1:4" x14ac:dyDescent="0.35">
      <c r="A405" s="2" t="s">
        <v>391</v>
      </c>
      <c r="B405" s="6">
        <v>16572.009999999998</v>
      </c>
      <c r="C405" s="7"/>
      <c r="D405" s="6"/>
    </row>
    <row r="406" spans="1:4" x14ac:dyDescent="0.35">
      <c r="A406" s="2" t="s">
        <v>392</v>
      </c>
      <c r="B406" s="6"/>
      <c r="C406" s="7"/>
      <c r="D406" s="6">
        <v>7.23</v>
      </c>
    </row>
    <row r="407" spans="1:4" x14ac:dyDescent="0.35">
      <c r="A407" s="2" t="s">
        <v>393</v>
      </c>
      <c r="B407" s="6">
        <v>268.45</v>
      </c>
      <c r="C407" s="7"/>
      <c r="D407" s="6"/>
    </row>
    <row r="408" spans="1:4" x14ac:dyDescent="0.35">
      <c r="A408" s="2" t="s">
        <v>394</v>
      </c>
      <c r="B408" s="6">
        <v>359.45</v>
      </c>
      <c r="C408" s="7"/>
      <c r="D408" s="6"/>
    </row>
    <row r="409" spans="1:4" x14ac:dyDescent="0.35">
      <c r="A409" s="2" t="s">
        <v>500</v>
      </c>
      <c r="B409" s="6">
        <v>257.38</v>
      </c>
      <c r="C409" s="7"/>
      <c r="D409" s="6"/>
    </row>
    <row r="410" spans="1:4" x14ac:dyDescent="0.35">
      <c r="A410" s="2" t="s">
        <v>395</v>
      </c>
      <c r="B410" s="6">
        <v>731.22</v>
      </c>
      <c r="C410" s="7"/>
      <c r="D410" s="6"/>
    </row>
    <row r="411" spans="1:4" x14ac:dyDescent="0.35">
      <c r="A411" s="2" t="s">
        <v>396</v>
      </c>
      <c r="B411" s="6">
        <v>318.5</v>
      </c>
      <c r="C411" s="7"/>
      <c r="D411" s="6"/>
    </row>
    <row r="412" spans="1:4" x14ac:dyDescent="0.35">
      <c r="A412" s="2" t="s">
        <v>397</v>
      </c>
      <c r="B412" s="6">
        <v>7242.41</v>
      </c>
      <c r="C412" s="7"/>
      <c r="D412" s="6"/>
    </row>
    <row r="413" spans="1:4" x14ac:dyDescent="0.35">
      <c r="A413" s="2" t="s">
        <v>398</v>
      </c>
      <c r="B413" s="6">
        <v>1733.63</v>
      </c>
      <c r="C413" s="7"/>
      <c r="D413" s="6"/>
    </row>
    <row r="414" spans="1:4" x14ac:dyDescent="0.35">
      <c r="A414" s="2" t="s">
        <v>399</v>
      </c>
      <c r="B414" s="6">
        <v>10592.6</v>
      </c>
      <c r="C414" s="7"/>
      <c r="D414" s="6"/>
    </row>
    <row r="415" spans="1:4" x14ac:dyDescent="0.35">
      <c r="A415" s="2" t="s">
        <v>400</v>
      </c>
      <c r="B415" s="6">
        <v>2143.77</v>
      </c>
      <c r="C415" s="7"/>
      <c r="D415" s="6"/>
    </row>
    <row r="416" spans="1:4" x14ac:dyDescent="0.35">
      <c r="A416" s="2" t="s">
        <v>401</v>
      </c>
      <c r="B416" s="6">
        <v>15885.51</v>
      </c>
      <c r="C416" s="7"/>
      <c r="D416" s="6"/>
    </row>
    <row r="417" spans="1:4" x14ac:dyDescent="0.35">
      <c r="A417" s="2" t="s">
        <v>402</v>
      </c>
      <c r="B417" s="6">
        <v>510.97</v>
      </c>
      <c r="C417" s="7"/>
      <c r="D417" s="6"/>
    </row>
    <row r="418" spans="1:4" x14ac:dyDescent="0.35">
      <c r="A418" s="2" t="s">
        <v>403</v>
      </c>
      <c r="B418" s="6">
        <v>18493.34</v>
      </c>
      <c r="C418" s="7"/>
      <c r="D418" s="6"/>
    </row>
    <row r="419" spans="1:4" x14ac:dyDescent="0.35">
      <c r="A419" s="2" t="s">
        <v>404</v>
      </c>
      <c r="B419" s="6">
        <v>337.18</v>
      </c>
      <c r="C419" s="7"/>
      <c r="D419" s="6"/>
    </row>
    <row r="420" spans="1:4" x14ac:dyDescent="0.35">
      <c r="A420" s="2" t="s">
        <v>405</v>
      </c>
      <c r="B420" s="6">
        <v>38501.589999999997</v>
      </c>
      <c r="C420" s="7"/>
      <c r="D420" s="6"/>
    </row>
    <row r="421" spans="1:4" x14ac:dyDescent="0.35">
      <c r="A421" s="2" t="s">
        <v>406</v>
      </c>
      <c r="B421" s="6">
        <v>8496.39</v>
      </c>
      <c r="C421" s="7"/>
      <c r="D421" s="6"/>
    </row>
    <row r="422" spans="1:4" x14ac:dyDescent="0.35">
      <c r="A422" s="2" t="s">
        <v>408</v>
      </c>
      <c r="B422" s="6">
        <v>3460.68</v>
      </c>
      <c r="C422" s="7"/>
      <c r="D422" s="6"/>
    </row>
    <row r="423" spans="1:4" x14ac:dyDescent="0.35">
      <c r="A423" s="2" t="s">
        <v>409</v>
      </c>
      <c r="B423" s="6">
        <v>11146.29</v>
      </c>
      <c r="C423" s="7"/>
      <c r="D423" s="6"/>
    </row>
    <row r="424" spans="1:4" x14ac:dyDescent="0.35">
      <c r="A424" s="2" t="s">
        <v>412</v>
      </c>
      <c r="B424" s="6">
        <v>8430.27</v>
      </c>
      <c r="C424" s="7"/>
      <c r="D424" s="6"/>
    </row>
    <row r="425" spans="1:4" x14ac:dyDescent="0.35">
      <c r="A425" s="2" t="s">
        <v>413</v>
      </c>
      <c r="B425" s="6">
        <v>482.63</v>
      </c>
      <c r="C425" s="7"/>
      <c r="D425" s="6"/>
    </row>
    <row r="426" spans="1:4" x14ac:dyDescent="0.35">
      <c r="A426" s="2" t="s">
        <v>414</v>
      </c>
      <c r="B426" s="6">
        <v>69.14</v>
      </c>
      <c r="C426" s="7"/>
      <c r="D426" s="6"/>
    </row>
    <row r="427" spans="1:4" x14ac:dyDescent="0.35">
      <c r="A427" s="2" t="s">
        <v>415</v>
      </c>
      <c r="B427" s="6">
        <v>37729.17</v>
      </c>
      <c r="C427" s="7"/>
      <c r="D427" s="6"/>
    </row>
    <row r="428" spans="1:4" x14ac:dyDescent="0.35">
      <c r="A428" s="2" t="s">
        <v>416</v>
      </c>
      <c r="B428" s="6">
        <v>21753.34</v>
      </c>
      <c r="C428" s="7"/>
      <c r="D428" s="6"/>
    </row>
    <row r="429" spans="1:4" x14ac:dyDescent="0.35">
      <c r="A429" s="2" t="s">
        <v>417</v>
      </c>
      <c r="B429" s="6">
        <v>110</v>
      </c>
      <c r="C429" s="7"/>
      <c r="D429" s="6"/>
    </row>
    <row r="430" spans="1:4" x14ac:dyDescent="0.35">
      <c r="A430" s="2" t="s">
        <v>418</v>
      </c>
      <c r="B430" s="6">
        <v>55221.95</v>
      </c>
      <c r="C430" s="7"/>
      <c r="D430" s="6"/>
    </row>
    <row r="431" spans="1:4" x14ac:dyDescent="0.35">
      <c r="A431" s="2" t="s">
        <v>421</v>
      </c>
      <c r="B431" s="6">
        <v>39729.64</v>
      </c>
      <c r="C431" s="7"/>
      <c r="D431" s="6"/>
    </row>
    <row r="432" spans="1:4" x14ac:dyDescent="0.35">
      <c r="A432" s="2" t="s">
        <v>422</v>
      </c>
      <c r="B432" s="6">
        <v>6747.83</v>
      </c>
      <c r="C432" s="7"/>
      <c r="D432" s="6"/>
    </row>
    <row r="433" spans="1:4" x14ac:dyDescent="0.35">
      <c r="A433" s="2" t="s">
        <v>423</v>
      </c>
      <c r="B433" s="6"/>
      <c r="C433" s="7"/>
      <c r="D433" s="6">
        <v>189.67</v>
      </c>
    </row>
    <row r="434" spans="1:4" x14ac:dyDescent="0.35">
      <c r="A434" s="2" t="s">
        <v>424</v>
      </c>
      <c r="B434" s="6">
        <v>6692.25</v>
      </c>
      <c r="C434" s="7"/>
      <c r="D434" s="6"/>
    </row>
    <row r="435" spans="1:4" x14ac:dyDescent="0.35">
      <c r="A435" s="2" t="s">
        <v>425</v>
      </c>
      <c r="B435" s="6">
        <v>71424.25</v>
      </c>
      <c r="C435" s="7"/>
      <c r="D435" s="6"/>
    </row>
    <row r="436" spans="1:4" x14ac:dyDescent="0.35">
      <c r="A436" s="2" t="s">
        <v>426</v>
      </c>
      <c r="B436" s="6">
        <v>35221.769999999997</v>
      </c>
      <c r="C436" s="7"/>
      <c r="D436" s="6"/>
    </row>
    <row r="437" spans="1:4" x14ac:dyDescent="0.35">
      <c r="A437" s="2" t="s">
        <v>427</v>
      </c>
      <c r="B437" s="6">
        <v>48778.39</v>
      </c>
      <c r="C437" s="7"/>
      <c r="D437" s="6"/>
    </row>
    <row r="438" spans="1:4" x14ac:dyDescent="0.35">
      <c r="A438" s="2" t="s">
        <v>428</v>
      </c>
      <c r="B438" s="6">
        <v>89270.34</v>
      </c>
      <c r="C438" s="7"/>
      <c r="D438" s="6"/>
    </row>
    <row r="439" spans="1:4" x14ac:dyDescent="0.35">
      <c r="A439" s="2" t="s">
        <v>501</v>
      </c>
      <c r="B439" s="6">
        <v>16705.07</v>
      </c>
      <c r="C439" s="7"/>
      <c r="D439" s="6"/>
    </row>
    <row r="440" spans="1:4" x14ac:dyDescent="0.35">
      <c r="A440" s="2" t="s">
        <v>502</v>
      </c>
      <c r="B440" s="6">
        <v>71593.3</v>
      </c>
      <c r="C440" s="7"/>
      <c r="D440" s="6"/>
    </row>
    <row r="441" spans="1:4" x14ac:dyDescent="0.35">
      <c r="A441" s="2" t="s">
        <v>429</v>
      </c>
      <c r="B441" s="6">
        <v>4567.66</v>
      </c>
      <c r="C441" s="7"/>
      <c r="D441" s="6"/>
    </row>
    <row r="442" spans="1:4" x14ac:dyDescent="0.35">
      <c r="A442" s="2" t="s">
        <v>430</v>
      </c>
      <c r="B442" s="6">
        <v>50115.37</v>
      </c>
      <c r="C442" s="7"/>
      <c r="D442" s="6"/>
    </row>
    <row r="443" spans="1:4" x14ac:dyDescent="0.35">
      <c r="A443" s="2" t="s">
        <v>431</v>
      </c>
      <c r="B443" s="6">
        <v>12774.88</v>
      </c>
      <c r="C443" s="7"/>
      <c r="D443" s="6"/>
    </row>
    <row r="444" spans="1:4" x14ac:dyDescent="0.35">
      <c r="A444" s="2" t="s">
        <v>432</v>
      </c>
      <c r="B444" s="6">
        <v>2564.63</v>
      </c>
      <c r="C444" s="7"/>
      <c r="D444" s="6"/>
    </row>
    <row r="445" spans="1:4" x14ac:dyDescent="0.35">
      <c r="A445" s="2" t="s">
        <v>433</v>
      </c>
      <c r="B445" s="6">
        <v>275718.33</v>
      </c>
      <c r="C445" s="7"/>
      <c r="D445" s="6"/>
    </row>
    <row r="446" spans="1:4" x14ac:dyDescent="0.35">
      <c r="A446" s="2" t="s">
        <v>434</v>
      </c>
      <c r="B446" s="6">
        <v>2700.45</v>
      </c>
      <c r="C446" s="7"/>
      <c r="D446" s="6"/>
    </row>
    <row r="447" spans="1:4" x14ac:dyDescent="0.35">
      <c r="A447" s="2" t="s">
        <v>436</v>
      </c>
      <c r="B447" s="6">
        <v>38274</v>
      </c>
      <c r="C447" s="7"/>
      <c r="D447" s="6"/>
    </row>
    <row r="448" spans="1:4" x14ac:dyDescent="0.35">
      <c r="A448" s="2" t="s">
        <v>503</v>
      </c>
      <c r="B448" s="6">
        <v>200.37</v>
      </c>
      <c r="C448" s="7"/>
      <c r="D448" s="6"/>
    </row>
    <row r="449" spans="1:4" x14ac:dyDescent="0.35">
      <c r="A449" s="2" t="s">
        <v>504</v>
      </c>
      <c r="B449" s="6">
        <v>176.29</v>
      </c>
      <c r="C449" s="7"/>
      <c r="D449" s="6"/>
    </row>
    <row r="450" spans="1:4" x14ac:dyDescent="0.35">
      <c r="A450" s="2" t="s">
        <v>437</v>
      </c>
      <c r="B450" s="6">
        <v>231.5</v>
      </c>
      <c r="C450" s="7"/>
      <c r="D450" s="6"/>
    </row>
    <row r="451" spans="1:4" x14ac:dyDescent="0.35">
      <c r="A451" s="2" t="s">
        <v>438</v>
      </c>
      <c r="B451" s="6">
        <v>6049.68</v>
      </c>
      <c r="C451" s="7"/>
      <c r="D451" s="6"/>
    </row>
    <row r="452" spans="1:4" x14ac:dyDescent="0.35">
      <c r="A452" s="2" t="s">
        <v>439</v>
      </c>
      <c r="B452" s="6">
        <v>16233.15</v>
      </c>
      <c r="C452" s="7"/>
      <c r="D452" s="6"/>
    </row>
    <row r="453" spans="1:4" x14ac:dyDescent="0.35">
      <c r="A453" s="2" t="s">
        <v>440</v>
      </c>
      <c r="B453" s="6">
        <v>16231</v>
      </c>
      <c r="C453" s="7"/>
      <c r="D453" s="6"/>
    </row>
    <row r="454" spans="1:4" x14ac:dyDescent="0.35">
      <c r="A454" s="2" t="s">
        <v>441</v>
      </c>
      <c r="B454" s="6">
        <v>27927</v>
      </c>
      <c r="C454" s="7"/>
      <c r="D454" s="6"/>
    </row>
    <row r="455" spans="1:4" x14ac:dyDescent="0.35">
      <c r="A455" s="2" t="s">
        <v>442</v>
      </c>
      <c r="B455" s="6">
        <v>15643</v>
      </c>
      <c r="C455" s="7"/>
      <c r="D455" s="6"/>
    </row>
    <row r="456" spans="1:4" x14ac:dyDescent="0.35">
      <c r="A456" s="2" t="s">
        <v>443</v>
      </c>
      <c r="B456" s="6"/>
      <c r="C456" s="7"/>
      <c r="D456" s="6">
        <v>12728</v>
      </c>
    </row>
    <row r="457" spans="1:4" x14ac:dyDescent="0.35">
      <c r="A457" s="2" t="s">
        <v>444</v>
      </c>
      <c r="B457" s="6">
        <v>116</v>
      </c>
      <c r="C457" s="7"/>
      <c r="D457" s="6"/>
    </row>
    <row r="458" spans="1:4" x14ac:dyDescent="0.35">
      <c r="A458" s="2" t="s">
        <v>445</v>
      </c>
      <c r="B458" s="6"/>
      <c r="C458" s="7"/>
      <c r="D458" s="6">
        <v>8026</v>
      </c>
    </row>
    <row r="459" spans="1:4" x14ac:dyDescent="0.35">
      <c r="A459" s="2" t="s">
        <v>446</v>
      </c>
      <c r="B459" s="6">
        <v>48765</v>
      </c>
      <c r="C459" s="7"/>
      <c r="D459" s="6"/>
    </row>
    <row r="460" spans="1:4" x14ac:dyDescent="0.35">
      <c r="A460" s="2" t="s">
        <v>447</v>
      </c>
      <c r="B460" s="6">
        <v>26667</v>
      </c>
      <c r="C460" s="7"/>
      <c r="D460" s="6"/>
    </row>
    <row r="461" spans="1:4" x14ac:dyDescent="0.35">
      <c r="A461" s="2" t="s">
        <v>448</v>
      </c>
      <c r="B461" s="6">
        <v>2405</v>
      </c>
      <c r="C461" s="7"/>
      <c r="D461" s="6"/>
    </row>
    <row r="462" spans="1:4" x14ac:dyDescent="0.35">
      <c r="A462" s="2" t="s">
        <v>449</v>
      </c>
      <c r="B462" s="6">
        <v>71184</v>
      </c>
      <c r="C462" s="7"/>
      <c r="D462" s="6"/>
    </row>
    <row r="463" spans="1:4" x14ac:dyDescent="0.35">
      <c r="A463" s="2" t="s">
        <v>450</v>
      </c>
      <c r="B463" s="6">
        <v>53789</v>
      </c>
      <c r="C463" s="7"/>
      <c r="D463" s="6"/>
    </row>
    <row r="464" spans="1:4" x14ac:dyDescent="0.35">
      <c r="A464" s="2" t="s">
        <v>451</v>
      </c>
      <c r="B464" s="6">
        <v>208</v>
      </c>
      <c r="C464" s="7"/>
      <c r="D464" s="6"/>
    </row>
    <row r="465" spans="1:4" x14ac:dyDescent="0.35">
      <c r="A465" s="2" t="s">
        <v>452</v>
      </c>
      <c r="B465" s="6">
        <v>950</v>
      </c>
      <c r="C465" s="7"/>
      <c r="D465" s="6"/>
    </row>
    <row r="466" spans="1:4" x14ac:dyDescent="0.35">
      <c r="A466" s="2" t="s">
        <v>453</v>
      </c>
      <c r="B466" s="6">
        <v>1420.84</v>
      </c>
      <c r="C466" s="7"/>
      <c r="D466" s="6"/>
    </row>
    <row r="467" spans="1:4" x14ac:dyDescent="0.35">
      <c r="A467" s="2" t="s">
        <v>454</v>
      </c>
      <c r="B467" s="6">
        <v>49536.73</v>
      </c>
      <c r="C467" s="7"/>
      <c r="D467" s="6"/>
    </row>
    <row r="468" spans="1:4" x14ac:dyDescent="0.35">
      <c r="A468" s="2" t="s">
        <v>455</v>
      </c>
      <c r="B468" s="6">
        <v>4808</v>
      </c>
      <c r="C468" s="7"/>
      <c r="D468" s="6"/>
    </row>
    <row r="469" spans="1:4" x14ac:dyDescent="0.35">
      <c r="A469" s="2" t="s">
        <v>505</v>
      </c>
      <c r="B469" s="6">
        <v>3015.05</v>
      </c>
      <c r="C469" s="7"/>
      <c r="D469" s="6"/>
    </row>
    <row r="470" spans="1:4" x14ac:dyDescent="0.35">
      <c r="A470" s="2" t="s">
        <v>457</v>
      </c>
      <c r="B470" s="6">
        <v>14506.75</v>
      </c>
      <c r="C470" s="7"/>
      <c r="D470" s="6"/>
    </row>
    <row r="471" spans="1:4" x14ac:dyDescent="0.35">
      <c r="A471" s="2" t="s">
        <v>458</v>
      </c>
      <c r="B471" s="6"/>
      <c r="C471" s="7"/>
      <c r="D471" s="6">
        <v>79363.56</v>
      </c>
    </row>
    <row r="472" spans="1:4" x14ac:dyDescent="0.35">
      <c r="A472" s="2" t="s">
        <v>459</v>
      </c>
      <c r="B472" s="6">
        <v>712972.6</v>
      </c>
      <c r="C472" s="7"/>
      <c r="D472" s="6"/>
    </row>
    <row r="473" spans="1:4" x14ac:dyDescent="0.35">
      <c r="A473" s="2" t="s">
        <v>460</v>
      </c>
      <c r="B473" s="6">
        <v>46343.69</v>
      </c>
      <c r="C473" s="7"/>
      <c r="D473" s="6"/>
    </row>
    <row r="474" spans="1:4" x14ac:dyDescent="0.35">
      <c r="A474" s="2" t="s">
        <v>461</v>
      </c>
      <c r="B474" s="6">
        <v>10814.62</v>
      </c>
      <c r="C474" s="7"/>
      <c r="D474" s="6"/>
    </row>
    <row r="475" spans="1:4" x14ac:dyDescent="0.35">
      <c r="A475" s="2" t="s">
        <v>462</v>
      </c>
      <c r="B475" s="6">
        <v>408.65</v>
      </c>
      <c r="C475" s="7"/>
      <c r="D475" s="6"/>
    </row>
    <row r="476" spans="1:4" x14ac:dyDescent="0.35">
      <c r="A476" s="2" t="s">
        <v>463</v>
      </c>
      <c r="B476" s="6">
        <v>1071.44</v>
      </c>
      <c r="C476" s="7"/>
      <c r="D476" s="6"/>
    </row>
    <row r="477" spans="1:4" ht="15" thickBot="1" x14ac:dyDescent="0.4">
      <c r="A477" s="2" t="s">
        <v>464</v>
      </c>
      <c r="B477" s="6">
        <v>8023.57</v>
      </c>
      <c r="C477" s="7"/>
      <c r="D477" s="6"/>
    </row>
    <row r="478" spans="1:4" s="9" customFormat="1" ht="11" thickBot="1" x14ac:dyDescent="0.3">
      <c r="A478" s="2" t="s">
        <v>465</v>
      </c>
      <c r="B478" s="8">
        <f>ROUND(SUM(B6:B477),5)</f>
        <v>15108137.83</v>
      </c>
      <c r="C478" s="2"/>
      <c r="D478" s="8">
        <f>ROUND(SUM(D6:D477),5)</f>
        <v>15108137.83</v>
      </c>
    </row>
    <row r="479" spans="1:4" ht="15" thickTop="1" x14ac:dyDescent="0.35"/>
  </sheetData>
  <printOptions horizontalCentered="1"/>
  <pageMargins left="0.2" right="0.2" top="0.5" bottom="0.5" header="0.1" footer="0.3"/>
  <pageSetup orientation="portrait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927100</xdr:colOff>
                <xdr:row>1</xdr:row>
                <xdr:rowOff>25400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927100</xdr:colOff>
                <xdr:row>1</xdr:row>
                <xdr:rowOff>25400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AC43-9757-4151-9B6C-7A1CC39FD265}">
  <sheetPr codeName="Sheet4"/>
  <dimension ref="A1:H122"/>
  <sheetViews>
    <sheetView workbookViewId="0">
      <pane xSplit="2" ySplit="2" topLeftCell="C135" activePane="bottomRight" state="frozenSplit"/>
      <selection pane="topRight" activeCell="C1" sqref="C1"/>
      <selection pane="bottomLeft" activeCell="A3" sqref="A3"/>
      <selection pane="bottomRight" activeCell="G1" sqref="G1:H1"/>
    </sheetView>
  </sheetViews>
  <sheetFormatPr defaultRowHeight="14.5" x14ac:dyDescent="0.35"/>
  <cols>
    <col min="1" max="1" width="3" style="9" customWidth="1"/>
    <col min="2" max="2" width="35.1796875" style="9" customWidth="1"/>
    <col min="3" max="3" width="10" bestFit="1" customWidth="1"/>
    <col min="4" max="4" width="2.26953125" customWidth="1"/>
    <col min="5" max="5" width="10" bestFit="1" customWidth="1"/>
  </cols>
  <sheetData>
    <row r="1" spans="1:8" ht="15" thickBot="1" x14ac:dyDescent="0.4">
      <c r="A1" s="2"/>
      <c r="B1" s="16" t="s">
        <v>632</v>
      </c>
      <c r="C1" s="4" t="s">
        <v>5</v>
      </c>
      <c r="D1" s="3"/>
      <c r="E1" s="5"/>
      <c r="G1" s="153" t="s">
        <v>645</v>
      </c>
      <c r="H1" s="158"/>
    </row>
    <row r="2" spans="1:8" s="15" customFormat="1" ht="15.5" thickTop="1" thickBot="1" x14ac:dyDescent="0.4">
      <c r="A2" s="12"/>
      <c r="B2" s="16" t="s">
        <v>2</v>
      </c>
      <c r="C2" s="13" t="s">
        <v>6</v>
      </c>
      <c r="D2" s="14"/>
      <c r="E2" s="13" t="s">
        <v>7</v>
      </c>
    </row>
    <row r="3" spans="1:8" ht="15" thickTop="1" x14ac:dyDescent="0.35">
      <c r="A3" s="2"/>
      <c r="B3" s="2" t="s">
        <v>626</v>
      </c>
      <c r="C3" s="6">
        <v>0</v>
      </c>
      <c r="D3" s="7"/>
      <c r="E3" s="6"/>
    </row>
    <row r="4" spans="1:8" x14ac:dyDescent="0.35">
      <c r="A4" s="2"/>
      <c r="B4" s="2" t="s">
        <v>625</v>
      </c>
      <c r="C4" s="6">
        <v>0</v>
      </c>
      <c r="D4" s="7"/>
      <c r="E4" s="6"/>
    </row>
    <row r="5" spans="1:8" x14ac:dyDescent="0.35">
      <c r="A5" s="2"/>
      <c r="B5" s="2" t="s">
        <v>624</v>
      </c>
      <c r="C5" s="6">
        <v>0</v>
      </c>
      <c r="D5" s="7"/>
      <c r="E5" s="6"/>
    </row>
    <row r="6" spans="1:8" x14ac:dyDescent="0.35">
      <c r="A6" s="2"/>
      <c r="B6" s="2" t="s">
        <v>623</v>
      </c>
      <c r="C6" s="6">
        <v>1153576.6299999999</v>
      </c>
      <c r="D6" s="7"/>
      <c r="E6" s="6"/>
    </row>
    <row r="7" spans="1:8" x14ac:dyDescent="0.35">
      <c r="A7" s="2"/>
      <c r="B7" s="2" t="s">
        <v>622</v>
      </c>
      <c r="C7" s="6">
        <v>163680.20000000001</v>
      </c>
      <c r="D7" s="7"/>
      <c r="E7" s="6"/>
    </row>
    <row r="8" spans="1:8" x14ac:dyDescent="0.35">
      <c r="A8" s="2"/>
      <c r="B8" s="2" t="s">
        <v>621</v>
      </c>
      <c r="C8" s="6">
        <v>0</v>
      </c>
      <c r="D8" s="7"/>
      <c r="E8" s="6"/>
    </row>
    <row r="9" spans="1:8" x14ac:dyDescent="0.35">
      <c r="A9" s="2"/>
      <c r="B9" s="2" t="s">
        <v>620</v>
      </c>
      <c r="C9" s="6">
        <v>0</v>
      </c>
      <c r="D9" s="7"/>
      <c r="E9" s="6"/>
    </row>
    <row r="10" spans="1:8" x14ac:dyDescent="0.35">
      <c r="A10" s="2"/>
      <c r="B10" s="2" t="s">
        <v>619</v>
      </c>
      <c r="C10" s="6">
        <v>0</v>
      </c>
      <c r="D10" s="7"/>
      <c r="E10" s="6"/>
    </row>
    <row r="11" spans="1:8" x14ac:dyDescent="0.35">
      <c r="A11" s="2"/>
      <c r="B11" s="2" t="s">
        <v>618</v>
      </c>
      <c r="C11" s="6">
        <v>0</v>
      </c>
      <c r="D11" s="7"/>
      <c r="E11" s="6"/>
    </row>
    <row r="12" spans="1:8" x14ac:dyDescent="0.35">
      <c r="A12" s="2"/>
      <c r="B12" s="2" t="s">
        <v>617</v>
      </c>
      <c r="C12" s="6">
        <v>0</v>
      </c>
      <c r="D12" s="7"/>
      <c r="E12" s="6"/>
    </row>
    <row r="13" spans="1:8" x14ac:dyDescent="0.35">
      <c r="A13" s="2"/>
      <c r="B13" s="2" t="s">
        <v>616</v>
      </c>
      <c r="C13" s="6">
        <v>0</v>
      </c>
      <c r="D13" s="7"/>
      <c r="E13" s="6"/>
    </row>
    <row r="14" spans="1:8" x14ac:dyDescent="0.35">
      <c r="A14" s="2"/>
      <c r="B14" s="2" t="s">
        <v>615</v>
      </c>
      <c r="C14" s="6">
        <v>0</v>
      </c>
      <c r="D14" s="7"/>
      <c r="E14" s="6"/>
    </row>
    <row r="15" spans="1:8" x14ac:dyDescent="0.35">
      <c r="A15" s="2"/>
      <c r="B15" s="2" t="s">
        <v>614</v>
      </c>
      <c r="C15" s="6">
        <v>0</v>
      </c>
      <c r="D15" s="7"/>
      <c r="E15" s="6"/>
    </row>
    <row r="16" spans="1:8" x14ac:dyDescent="0.35">
      <c r="A16" s="2"/>
      <c r="B16" s="2" t="s">
        <v>613</v>
      </c>
      <c r="C16" s="6">
        <v>0</v>
      </c>
      <c r="D16" s="7"/>
      <c r="E16" s="6"/>
    </row>
    <row r="17" spans="1:5" x14ac:dyDescent="0.35">
      <c r="A17" s="2"/>
      <c r="B17" s="2" t="s">
        <v>612</v>
      </c>
      <c r="C17" s="6">
        <v>0</v>
      </c>
      <c r="D17" s="7"/>
      <c r="E17" s="6"/>
    </row>
    <row r="18" spans="1:5" x14ac:dyDescent="0.35">
      <c r="A18" s="2"/>
      <c r="B18" s="2" t="s">
        <v>611</v>
      </c>
      <c r="C18" s="6">
        <v>0</v>
      </c>
      <c r="D18" s="7"/>
      <c r="E18" s="6"/>
    </row>
    <row r="19" spans="1:5" x14ac:dyDescent="0.35">
      <c r="A19" s="2"/>
      <c r="B19" s="2" t="s">
        <v>610</v>
      </c>
      <c r="C19" s="6">
        <v>0</v>
      </c>
      <c r="D19" s="7"/>
      <c r="E19" s="6"/>
    </row>
    <row r="20" spans="1:5" x14ac:dyDescent="0.35">
      <c r="A20" s="2"/>
      <c r="B20" s="2" t="s">
        <v>609</v>
      </c>
      <c r="C20" s="6">
        <v>1140027.83</v>
      </c>
      <c r="D20" s="7"/>
      <c r="E20" s="6"/>
    </row>
    <row r="21" spans="1:5" x14ac:dyDescent="0.35">
      <c r="A21" s="2"/>
      <c r="B21" s="2" t="s">
        <v>608</v>
      </c>
      <c r="C21" s="6">
        <v>0</v>
      </c>
      <c r="D21" s="7"/>
      <c r="E21" s="6"/>
    </row>
    <row r="22" spans="1:5" x14ac:dyDescent="0.35">
      <c r="A22" s="2"/>
      <c r="B22" s="2" t="s">
        <v>607</v>
      </c>
      <c r="C22" s="6">
        <v>42036</v>
      </c>
      <c r="D22" s="7"/>
      <c r="E22" s="6"/>
    </row>
    <row r="23" spans="1:5" x14ac:dyDescent="0.35">
      <c r="A23" s="2"/>
      <c r="B23" s="2" t="s">
        <v>606</v>
      </c>
      <c r="C23" s="6"/>
      <c r="D23" s="7"/>
      <c r="E23" s="6">
        <v>25682.82</v>
      </c>
    </row>
    <row r="24" spans="1:5" x14ac:dyDescent="0.35">
      <c r="A24" s="2"/>
      <c r="B24" s="2" t="s">
        <v>605</v>
      </c>
      <c r="C24" s="6"/>
      <c r="D24" s="7"/>
      <c r="E24" s="6">
        <v>945633</v>
      </c>
    </row>
    <row r="25" spans="1:5" x14ac:dyDescent="0.35">
      <c r="A25" s="2"/>
      <c r="B25" s="2" t="s">
        <v>604</v>
      </c>
      <c r="C25" s="6"/>
      <c r="D25" s="7"/>
      <c r="E25" s="6">
        <v>42036</v>
      </c>
    </row>
    <row r="26" spans="1:5" x14ac:dyDescent="0.35">
      <c r="A26" s="2"/>
      <c r="B26" s="2" t="s">
        <v>228</v>
      </c>
      <c r="C26" s="6">
        <v>5545.75</v>
      </c>
      <c r="D26" s="7"/>
      <c r="E26" s="6"/>
    </row>
    <row r="27" spans="1:5" x14ac:dyDescent="0.35">
      <c r="A27" s="2"/>
      <c r="B27" s="2" t="s">
        <v>603</v>
      </c>
      <c r="C27" s="6"/>
      <c r="D27" s="7"/>
      <c r="E27" s="6">
        <v>259262.33</v>
      </c>
    </row>
    <row r="28" spans="1:5" x14ac:dyDescent="0.35">
      <c r="A28" s="2"/>
      <c r="B28" s="2" t="s">
        <v>602</v>
      </c>
      <c r="C28" s="6">
        <v>0</v>
      </c>
      <c r="D28" s="7"/>
      <c r="E28" s="6"/>
    </row>
    <row r="29" spans="1:5" x14ac:dyDescent="0.35">
      <c r="A29" s="2"/>
      <c r="B29" s="2" t="s">
        <v>601</v>
      </c>
      <c r="C29" s="6">
        <v>0</v>
      </c>
      <c r="D29" s="7"/>
      <c r="E29" s="6"/>
    </row>
    <row r="30" spans="1:5" x14ac:dyDescent="0.35">
      <c r="A30" s="2"/>
      <c r="B30" s="2" t="s">
        <v>600</v>
      </c>
      <c r="C30" s="6"/>
      <c r="D30" s="7"/>
      <c r="E30" s="6">
        <v>47519.53</v>
      </c>
    </row>
    <row r="31" spans="1:5" x14ac:dyDescent="0.35">
      <c r="A31" s="2"/>
      <c r="B31" s="2" t="s">
        <v>599</v>
      </c>
      <c r="C31" s="6">
        <v>0</v>
      </c>
      <c r="D31" s="7"/>
      <c r="E31" s="6"/>
    </row>
    <row r="32" spans="1:5" x14ac:dyDescent="0.35">
      <c r="A32" s="2"/>
      <c r="B32" s="2" t="s">
        <v>597</v>
      </c>
      <c r="C32" s="6">
        <v>0</v>
      </c>
      <c r="D32" s="7"/>
      <c r="E32" s="6"/>
    </row>
    <row r="33" spans="1:5" x14ac:dyDescent="0.35">
      <c r="A33" s="2"/>
      <c r="B33" s="2" t="s">
        <v>596</v>
      </c>
      <c r="C33" s="6">
        <v>0</v>
      </c>
      <c r="D33" s="7"/>
      <c r="E33" s="6"/>
    </row>
    <row r="34" spans="1:5" x14ac:dyDescent="0.35">
      <c r="A34" s="2"/>
      <c r="B34" s="2" t="s">
        <v>595</v>
      </c>
      <c r="C34" s="6">
        <v>0</v>
      </c>
      <c r="D34" s="7"/>
      <c r="E34" s="6"/>
    </row>
    <row r="35" spans="1:5" x14ac:dyDescent="0.35">
      <c r="A35" s="2"/>
      <c r="B35" s="2" t="s">
        <v>594</v>
      </c>
      <c r="C35" s="6">
        <v>0</v>
      </c>
      <c r="D35" s="7"/>
      <c r="E35" s="6"/>
    </row>
    <row r="36" spans="1:5" x14ac:dyDescent="0.35">
      <c r="A36" s="2"/>
      <c r="B36" s="2" t="s">
        <v>593</v>
      </c>
      <c r="C36" s="6"/>
      <c r="D36" s="7"/>
      <c r="E36" s="6">
        <v>840.92</v>
      </c>
    </row>
    <row r="37" spans="1:5" x14ac:dyDescent="0.35">
      <c r="A37" s="2"/>
      <c r="B37" s="2" t="s">
        <v>592</v>
      </c>
      <c r="C37" s="6"/>
      <c r="D37" s="7"/>
      <c r="E37" s="6">
        <v>1282.6600000000001</v>
      </c>
    </row>
    <row r="38" spans="1:5" x14ac:dyDescent="0.35">
      <c r="A38" s="2"/>
      <c r="B38" s="2" t="s">
        <v>591</v>
      </c>
      <c r="C38" s="6">
        <v>0</v>
      </c>
      <c r="D38" s="7"/>
      <c r="E38" s="6"/>
    </row>
    <row r="39" spans="1:5" x14ac:dyDescent="0.35">
      <c r="A39" s="2"/>
      <c r="B39" s="2" t="s">
        <v>590</v>
      </c>
      <c r="C39" s="6">
        <v>0</v>
      </c>
      <c r="D39" s="7"/>
      <c r="E39" s="6"/>
    </row>
    <row r="40" spans="1:5" x14ac:dyDescent="0.35">
      <c r="A40" s="2"/>
      <c r="B40" s="2" t="s">
        <v>589</v>
      </c>
      <c r="C40" s="6">
        <v>0</v>
      </c>
      <c r="D40" s="7"/>
      <c r="E40" s="6"/>
    </row>
    <row r="41" spans="1:5" x14ac:dyDescent="0.35">
      <c r="A41" s="2"/>
      <c r="B41" s="2" t="s">
        <v>588</v>
      </c>
      <c r="C41" s="6">
        <v>0</v>
      </c>
      <c r="D41" s="7"/>
      <c r="E41" s="6"/>
    </row>
    <row r="42" spans="1:5" x14ac:dyDescent="0.35">
      <c r="A42" s="2"/>
      <c r="B42" s="2" t="s">
        <v>587</v>
      </c>
      <c r="C42" s="6"/>
      <c r="D42" s="7"/>
      <c r="E42" s="6">
        <v>55585</v>
      </c>
    </row>
    <row r="43" spans="1:5" x14ac:dyDescent="0.35">
      <c r="A43" s="2"/>
      <c r="B43" s="2" t="s">
        <v>586</v>
      </c>
      <c r="C43" s="6"/>
      <c r="D43" s="7"/>
      <c r="E43" s="6">
        <v>13627</v>
      </c>
    </row>
    <row r="44" spans="1:5" x14ac:dyDescent="0.35">
      <c r="A44" s="2"/>
      <c r="B44" s="2" t="s">
        <v>252</v>
      </c>
      <c r="C44" s="6">
        <v>0</v>
      </c>
      <c r="D44" s="7"/>
      <c r="E44" s="6"/>
    </row>
    <row r="45" spans="1:5" x14ac:dyDescent="0.35">
      <c r="A45" s="2"/>
      <c r="B45" s="2" t="s">
        <v>585</v>
      </c>
      <c r="C45" s="6"/>
      <c r="D45" s="7"/>
      <c r="E45" s="6">
        <v>20000</v>
      </c>
    </row>
    <row r="46" spans="1:5" x14ac:dyDescent="0.35">
      <c r="A46" s="2"/>
      <c r="B46" s="2" t="s">
        <v>584</v>
      </c>
      <c r="C46" s="6"/>
      <c r="D46" s="7"/>
      <c r="E46" s="6">
        <v>6000</v>
      </c>
    </row>
    <row r="47" spans="1:5" x14ac:dyDescent="0.35">
      <c r="A47" s="2"/>
      <c r="B47" s="2" t="s">
        <v>583</v>
      </c>
      <c r="C47" s="6"/>
      <c r="D47" s="7"/>
      <c r="E47" s="6">
        <v>78895</v>
      </c>
    </row>
    <row r="48" spans="1:5" x14ac:dyDescent="0.35">
      <c r="A48" s="2"/>
      <c r="B48" s="2" t="s">
        <v>582</v>
      </c>
      <c r="C48" s="6"/>
      <c r="D48" s="7"/>
      <c r="E48" s="6">
        <v>55608</v>
      </c>
    </row>
    <row r="49" spans="1:5" x14ac:dyDescent="0.35">
      <c r="A49" s="2"/>
      <c r="B49" s="2" t="s">
        <v>581</v>
      </c>
      <c r="C49" s="6"/>
      <c r="D49" s="7"/>
      <c r="E49" s="6">
        <v>609600.6</v>
      </c>
    </row>
    <row r="50" spans="1:5" x14ac:dyDescent="0.35">
      <c r="A50" s="2"/>
      <c r="B50" s="2" t="s">
        <v>580</v>
      </c>
      <c r="C50" s="6">
        <v>0</v>
      </c>
      <c r="D50" s="7"/>
      <c r="E50" s="6"/>
    </row>
    <row r="51" spans="1:5" x14ac:dyDescent="0.35">
      <c r="A51" s="2"/>
      <c r="B51" s="2" t="s">
        <v>579</v>
      </c>
      <c r="C51" s="6">
        <v>0</v>
      </c>
      <c r="D51" s="7"/>
      <c r="E51" s="6"/>
    </row>
    <row r="52" spans="1:5" x14ac:dyDescent="0.35">
      <c r="A52" s="2"/>
      <c r="B52" s="2" t="s">
        <v>578</v>
      </c>
      <c r="C52" s="6">
        <v>0</v>
      </c>
      <c r="D52" s="7"/>
      <c r="E52" s="6"/>
    </row>
    <row r="53" spans="1:5" x14ac:dyDescent="0.35">
      <c r="A53" s="2"/>
      <c r="B53" s="2" t="s">
        <v>576</v>
      </c>
      <c r="C53" s="6"/>
      <c r="D53" s="7"/>
      <c r="E53" s="6">
        <v>151929.66</v>
      </c>
    </row>
    <row r="54" spans="1:5" x14ac:dyDescent="0.35">
      <c r="A54" s="2"/>
      <c r="B54" s="2" t="s">
        <v>575</v>
      </c>
      <c r="C54" s="6"/>
      <c r="D54" s="7"/>
      <c r="E54" s="6">
        <v>75803.990000000005</v>
      </c>
    </row>
    <row r="55" spans="1:5" x14ac:dyDescent="0.35">
      <c r="A55" s="2"/>
      <c r="B55" s="2" t="s">
        <v>631</v>
      </c>
      <c r="C55" s="6">
        <v>0</v>
      </c>
      <c r="D55" s="7"/>
      <c r="E55" s="6"/>
    </row>
    <row r="56" spans="1:5" x14ac:dyDescent="0.35">
      <c r="A56" s="2"/>
      <c r="B56" s="2" t="s">
        <v>574</v>
      </c>
      <c r="C56" s="6"/>
      <c r="D56" s="7"/>
      <c r="E56" s="6">
        <v>83487.56</v>
      </c>
    </row>
    <row r="57" spans="1:5" x14ac:dyDescent="0.35">
      <c r="A57" s="2"/>
      <c r="B57" s="2" t="s">
        <v>573</v>
      </c>
      <c r="C57" s="6"/>
      <c r="D57" s="7"/>
      <c r="E57" s="6">
        <v>40656.26</v>
      </c>
    </row>
    <row r="58" spans="1:5" x14ac:dyDescent="0.35">
      <c r="A58" s="2"/>
      <c r="B58" s="2" t="s">
        <v>572</v>
      </c>
      <c r="C58" s="6"/>
      <c r="D58" s="7"/>
      <c r="E58" s="6">
        <v>47643.28</v>
      </c>
    </row>
    <row r="59" spans="1:5" x14ac:dyDescent="0.35">
      <c r="A59" s="2"/>
      <c r="B59" s="2" t="s">
        <v>571</v>
      </c>
      <c r="C59" s="6"/>
      <c r="D59" s="7"/>
      <c r="E59" s="6">
        <v>22341.63</v>
      </c>
    </row>
    <row r="60" spans="1:5" x14ac:dyDescent="0.35">
      <c r="A60" s="2"/>
      <c r="B60" s="2" t="s">
        <v>570</v>
      </c>
      <c r="C60" s="6"/>
      <c r="D60" s="7"/>
      <c r="E60" s="6">
        <v>536946.74</v>
      </c>
    </row>
    <row r="61" spans="1:5" x14ac:dyDescent="0.35">
      <c r="A61" s="2"/>
      <c r="B61" s="2" t="s">
        <v>569</v>
      </c>
      <c r="C61" s="6"/>
      <c r="D61" s="7"/>
      <c r="E61" s="6">
        <v>239452.89</v>
      </c>
    </row>
    <row r="62" spans="1:5" x14ac:dyDescent="0.35">
      <c r="A62" s="2"/>
      <c r="B62" s="2" t="s">
        <v>566</v>
      </c>
      <c r="C62" s="6"/>
      <c r="D62" s="7"/>
      <c r="E62" s="6">
        <v>480</v>
      </c>
    </row>
    <row r="63" spans="1:5" x14ac:dyDescent="0.35">
      <c r="A63" s="2"/>
      <c r="B63" s="2" t="s">
        <v>565</v>
      </c>
      <c r="C63" s="6"/>
      <c r="D63" s="7"/>
      <c r="E63" s="6">
        <v>720</v>
      </c>
    </row>
    <row r="64" spans="1:5" x14ac:dyDescent="0.35">
      <c r="A64" s="2"/>
      <c r="B64" s="2" t="s">
        <v>564</v>
      </c>
      <c r="C64" s="6"/>
      <c r="D64" s="7"/>
      <c r="E64" s="6">
        <v>768</v>
      </c>
    </row>
    <row r="65" spans="1:5" x14ac:dyDescent="0.35">
      <c r="A65" s="2"/>
      <c r="B65" s="2" t="s">
        <v>563</v>
      </c>
      <c r="C65" s="6"/>
      <c r="D65" s="7"/>
      <c r="E65" s="6">
        <v>47736.07</v>
      </c>
    </row>
    <row r="66" spans="1:5" x14ac:dyDescent="0.35">
      <c r="A66" s="2"/>
      <c r="B66" s="2" t="s">
        <v>562</v>
      </c>
      <c r="C66" s="6"/>
      <c r="D66" s="7"/>
      <c r="E66" s="6">
        <v>2050</v>
      </c>
    </row>
    <row r="67" spans="1:5" x14ac:dyDescent="0.35">
      <c r="A67" s="2"/>
      <c r="B67" s="2" t="s">
        <v>338</v>
      </c>
      <c r="C67" s="6"/>
      <c r="D67" s="7"/>
      <c r="E67" s="6">
        <v>138.22</v>
      </c>
    </row>
    <row r="68" spans="1:5" x14ac:dyDescent="0.35">
      <c r="A68" s="2"/>
      <c r="B68" s="2" t="s">
        <v>340</v>
      </c>
      <c r="C68" s="6"/>
      <c r="D68" s="7"/>
      <c r="E68" s="6">
        <v>74451</v>
      </c>
    </row>
    <row r="69" spans="1:5" x14ac:dyDescent="0.35">
      <c r="A69" s="2"/>
      <c r="B69" s="2" t="s">
        <v>630</v>
      </c>
      <c r="C69" s="6"/>
      <c r="D69" s="7"/>
      <c r="E69" s="6">
        <v>1500</v>
      </c>
    </row>
    <row r="70" spans="1:5" x14ac:dyDescent="0.35">
      <c r="A70" s="2"/>
      <c r="B70" s="2" t="s">
        <v>561</v>
      </c>
      <c r="C70" s="6"/>
      <c r="D70" s="7"/>
      <c r="E70" s="6">
        <v>1800</v>
      </c>
    </row>
    <row r="71" spans="1:5" x14ac:dyDescent="0.35">
      <c r="A71" s="2"/>
      <c r="B71" s="2" t="s">
        <v>560</v>
      </c>
      <c r="C71" s="6">
        <v>0</v>
      </c>
      <c r="D71" s="7"/>
      <c r="E71" s="6"/>
    </row>
    <row r="72" spans="1:5" x14ac:dyDescent="0.35">
      <c r="A72" s="2"/>
      <c r="B72" s="2" t="s">
        <v>559</v>
      </c>
      <c r="C72" s="6">
        <v>0</v>
      </c>
      <c r="D72" s="7"/>
      <c r="E72" s="6"/>
    </row>
    <row r="73" spans="1:5" x14ac:dyDescent="0.35">
      <c r="A73" s="2"/>
      <c r="B73" s="2" t="s">
        <v>558</v>
      </c>
      <c r="C73" s="6">
        <v>3589.18</v>
      </c>
      <c r="D73" s="7"/>
      <c r="E73" s="6"/>
    </row>
    <row r="74" spans="1:5" x14ac:dyDescent="0.35">
      <c r="A74" s="2"/>
      <c r="B74" s="2" t="s">
        <v>557</v>
      </c>
      <c r="C74" s="6">
        <v>216.67</v>
      </c>
      <c r="D74" s="7"/>
      <c r="E74" s="6"/>
    </row>
    <row r="75" spans="1:5" x14ac:dyDescent="0.35">
      <c r="A75" s="2"/>
      <c r="B75" s="2" t="s">
        <v>556</v>
      </c>
      <c r="C75" s="6">
        <v>337286.72</v>
      </c>
      <c r="D75" s="7"/>
      <c r="E75" s="6"/>
    </row>
    <row r="76" spans="1:5" x14ac:dyDescent="0.35">
      <c r="A76" s="2"/>
      <c r="B76" s="2" t="s">
        <v>555</v>
      </c>
      <c r="C76" s="6">
        <v>7529.36</v>
      </c>
      <c r="D76" s="7"/>
      <c r="E76" s="6"/>
    </row>
    <row r="77" spans="1:5" x14ac:dyDescent="0.35">
      <c r="A77" s="2"/>
      <c r="B77" s="2" t="s">
        <v>629</v>
      </c>
      <c r="C77" s="6">
        <v>367.81</v>
      </c>
      <c r="D77" s="7"/>
      <c r="E77" s="6"/>
    </row>
    <row r="78" spans="1:5" x14ac:dyDescent="0.35">
      <c r="A78" s="2"/>
      <c r="B78" s="2" t="s">
        <v>554</v>
      </c>
      <c r="C78" s="6">
        <v>388716.08</v>
      </c>
      <c r="D78" s="7"/>
      <c r="E78" s="6"/>
    </row>
    <row r="79" spans="1:5" x14ac:dyDescent="0.35">
      <c r="A79" s="2"/>
      <c r="B79" s="2" t="s">
        <v>552</v>
      </c>
      <c r="C79" s="6">
        <v>3142.09</v>
      </c>
      <c r="D79" s="7"/>
      <c r="E79" s="6"/>
    </row>
    <row r="80" spans="1:5" x14ac:dyDescent="0.35">
      <c r="A80" s="2"/>
      <c r="B80" s="2" t="s">
        <v>551</v>
      </c>
      <c r="C80" s="6">
        <v>1589.46</v>
      </c>
      <c r="D80" s="7"/>
      <c r="E80" s="6"/>
    </row>
    <row r="81" spans="1:5" x14ac:dyDescent="0.35">
      <c r="A81" s="2"/>
      <c r="B81" s="2" t="s">
        <v>550</v>
      </c>
      <c r="C81" s="6">
        <v>366.77</v>
      </c>
      <c r="D81" s="7"/>
      <c r="E81" s="6"/>
    </row>
    <row r="82" spans="1:5" x14ac:dyDescent="0.35">
      <c r="A82" s="2"/>
      <c r="B82" s="2" t="s">
        <v>549</v>
      </c>
      <c r="C82" s="6">
        <v>3460.26</v>
      </c>
      <c r="D82" s="7"/>
      <c r="E82" s="6"/>
    </row>
    <row r="83" spans="1:5" x14ac:dyDescent="0.35">
      <c r="A83" s="2"/>
      <c r="B83" s="2" t="s">
        <v>548</v>
      </c>
      <c r="C83" s="6">
        <v>1330.32</v>
      </c>
      <c r="D83" s="7"/>
      <c r="E83" s="6"/>
    </row>
    <row r="84" spans="1:5" x14ac:dyDescent="0.35">
      <c r="A84" s="2"/>
      <c r="B84" s="2" t="s">
        <v>547</v>
      </c>
      <c r="C84" s="6">
        <v>2737.51</v>
      </c>
      <c r="D84" s="7"/>
      <c r="E84" s="6"/>
    </row>
    <row r="85" spans="1:5" x14ac:dyDescent="0.35">
      <c r="A85" s="2"/>
      <c r="B85" s="2" t="s">
        <v>546</v>
      </c>
      <c r="C85" s="6">
        <v>228.19</v>
      </c>
      <c r="D85" s="7"/>
      <c r="E85" s="6"/>
    </row>
    <row r="86" spans="1:5" x14ac:dyDescent="0.35">
      <c r="A86" s="2"/>
      <c r="B86" s="2" t="s">
        <v>545</v>
      </c>
      <c r="C86" s="6">
        <v>629.45000000000005</v>
      </c>
      <c r="D86" s="7"/>
      <c r="E86" s="6"/>
    </row>
    <row r="87" spans="1:5" x14ac:dyDescent="0.35">
      <c r="A87" s="2"/>
      <c r="B87" s="2" t="s">
        <v>544</v>
      </c>
      <c r="C87" s="6">
        <v>35.549999999999997</v>
      </c>
      <c r="D87" s="7"/>
      <c r="E87" s="6"/>
    </row>
    <row r="88" spans="1:5" x14ac:dyDescent="0.35">
      <c r="A88" s="2"/>
      <c r="B88" s="2" t="s">
        <v>542</v>
      </c>
      <c r="C88" s="6">
        <v>4566.04</v>
      </c>
      <c r="D88" s="7"/>
      <c r="E88" s="6"/>
    </row>
    <row r="89" spans="1:5" x14ac:dyDescent="0.35">
      <c r="A89" s="2"/>
      <c r="B89" s="2" t="s">
        <v>541</v>
      </c>
      <c r="C89" s="6">
        <v>65</v>
      </c>
      <c r="D89" s="7"/>
      <c r="E89" s="6"/>
    </row>
    <row r="90" spans="1:5" x14ac:dyDescent="0.35">
      <c r="A90" s="2"/>
      <c r="B90" s="2" t="s">
        <v>540</v>
      </c>
      <c r="C90" s="6">
        <v>3498.83</v>
      </c>
      <c r="D90" s="7"/>
      <c r="E90" s="6"/>
    </row>
    <row r="91" spans="1:5" x14ac:dyDescent="0.35">
      <c r="A91" s="2"/>
      <c r="B91" s="2" t="s">
        <v>628</v>
      </c>
      <c r="C91" s="6">
        <v>3.18</v>
      </c>
      <c r="D91" s="7"/>
      <c r="E91" s="6"/>
    </row>
    <row r="92" spans="1:5" x14ac:dyDescent="0.35">
      <c r="A92" s="2"/>
      <c r="B92" s="2" t="s">
        <v>539</v>
      </c>
      <c r="C92" s="6">
        <v>7517.29</v>
      </c>
      <c r="D92" s="7"/>
      <c r="E92" s="6"/>
    </row>
    <row r="93" spans="1:5" x14ac:dyDescent="0.35">
      <c r="A93" s="2"/>
      <c r="B93" s="2" t="s">
        <v>538</v>
      </c>
      <c r="C93" s="6">
        <v>390.1</v>
      </c>
      <c r="D93" s="7"/>
      <c r="E93" s="6"/>
    </row>
    <row r="94" spans="1:5" x14ac:dyDescent="0.35">
      <c r="A94" s="2"/>
      <c r="B94" s="2" t="s">
        <v>537</v>
      </c>
      <c r="C94" s="6">
        <v>36.9</v>
      </c>
      <c r="D94" s="7"/>
      <c r="E94" s="6"/>
    </row>
    <row r="95" spans="1:5" x14ac:dyDescent="0.35">
      <c r="A95" s="2"/>
      <c r="B95" s="2" t="s">
        <v>536</v>
      </c>
      <c r="C95" s="6">
        <v>3562.06</v>
      </c>
      <c r="D95" s="7"/>
      <c r="E95" s="6"/>
    </row>
    <row r="96" spans="1:5" x14ac:dyDescent="0.35">
      <c r="A96" s="2"/>
      <c r="B96" s="2" t="s">
        <v>535</v>
      </c>
      <c r="C96" s="6">
        <v>817.72</v>
      </c>
      <c r="D96" s="7"/>
      <c r="E96" s="6"/>
    </row>
    <row r="97" spans="1:5" x14ac:dyDescent="0.35">
      <c r="A97" s="2"/>
      <c r="B97" s="2" t="s">
        <v>534</v>
      </c>
      <c r="C97" s="6">
        <v>2414.75</v>
      </c>
      <c r="D97" s="7"/>
      <c r="E97" s="6"/>
    </row>
    <row r="98" spans="1:5" x14ac:dyDescent="0.35">
      <c r="A98" s="2"/>
      <c r="B98" s="2" t="s">
        <v>533</v>
      </c>
      <c r="C98" s="6">
        <v>6537.74</v>
      </c>
      <c r="D98" s="7"/>
      <c r="E98" s="6"/>
    </row>
    <row r="99" spans="1:5" x14ac:dyDescent="0.35">
      <c r="A99" s="2"/>
      <c r="B99" s="2" t="s">
        <v>531</v>
      </c>
      <c r="C99" s="6">
        <v>992.25</v>
      </c>
      <c r="D99" s="7"/>
      <c r="E99" s="6"/>
    </row>
    <row r="100" spans="1:5" x14ac:dyDescent="0.35">
      <c r="A100" s="2"/>
      <c r="B100" s="2" t="s">
        <v>530</v>
      </c>
      <c r="C100" s="6">
        <v>4395.33</v>
      </c>
      <c r="D100" s="7"/>
      <c r="E100" s="6"/>
    </row>
    <row r="101" spans="1:5" x14ac:dyDescent="0.35">
      <c r="A101" s="2"/>
      <c r="B101" s="2" t="s">
        <v>528</v>
      </c>
      <c r="C101" s="6">
        <v>787.05</v>
      </c>
      <c r="D101" s="7"/>
      <c r="E101" s="6"/>
    </row>
    <row r="102" spans="1:5" x14ac:dyDescent="0.35">
      <c r="A102" s="2"/>
      <c r="B102" s="2" t="s">
        <v>527</v>
      </c>
      <c r="C102" s="6">
        <v>760.46</v>
      </c>
      <c r="D102" s="7"/>
      <c r="E102" s="6"/>
    </row>
    <row r="103" spans="1:5" x14ac:dyDescent="0.35">
      <c r="A103" s="2"/>
      <c r="B103" s="2" t="s">
        <v>524</v>
      </c>
      <c r="C103" s="6">
        <v>10305.08</v>
      </c>
      <c r="D103" s="7"/>
      <c r="E103" s="6"/>
    </row>
    <row r="104" spans="1:5" x14ac:dyDescent="0.35">
      <c r="A104" s="2"/>
      <c r="B104" s="2" t="s">
        <v>523</v>
      </c>
      <c r="C104" s="6">
        <v>116</v>
      </c>
      <c r="D104" s="7"/>
      <c r="E104" s="6"/>
    </row>
    <row r="105" spans="1:5" x14ac:dyDescent="0.35">
      <c r="A105" s="2"/>
      <c r="B105" s="2" t="s">
        <v>522</v>
      </c>
      <c r="C105" s="6">
        <v>612.22</v>
      </c>
      <c r="D105" s="7"/>
      <c r="E105" s="6"/>
    </row>
    <row r="106" spans="1:5" x14ac:dyDescent="0.35">
      <c r="A106" s="2"/>
      <c r="B106" s="2" t="s">
        <v>627</v>
      </c>
      <c r="C106" s="6">
        <v>133.19</v>
      </c>
      <c r="D106" s="7"/>
      <c r="E106" s="6"/>
    </row>
    <row r="107" spans="1:5" x14ac:dyDescent="0.35">
      <c r="A107" s="2"/>
      <c r="B107" s="2" t="s">
        <v>521</v>
      </c>
      <c r="C107" s="6">
        <v>3726</v>
      </c>
      <c r="D107" s="7"/>
      <c r="E107" s="6"/>
    </row>
    <row r="108" spans="1:5" x14ac:dyDescent="0.35">
      <c r="A108" s="2"/>
      <c r="B108" s="2" t="s">
        <v>519</v>
      </c>
      <c r="C108" s="6">
        <v>5700.74</v>
      </c>
      <c r="D108" s="7"/>
      <c r="E108" s="6"/>
    </row>
    <row r="109" spans="1:5" x14ac:dyDescent="0.35">
      <c r="A109" s="2"/>
      <c r="B109" s="2" t="s">
        <v>518</v>
      </c>
      <c r="C109" s="6">
        <v>2007.56</v>
      </c>
      <c r="D109" s="7"/>
      <c r="E109" s="6"/>
    </row>
    <row r="110" spans="1:5" x14ac:dyDescent="0.35">
      <c r="A110" s="2"/>
      <c r="B110" s="2" t="s">
        <v>517</v>
      </c>
      <c r="C110" s="6">
        <v>199.61</v>
      </c>
      <c r="D110" s="7"/>
      <c r="E110" s="6"/>
    </row>
    <row r="111" spans="1:5" x14ac:dyDescent="0.35">
      <c r="A111" s="2"/>
      <c r="B111" s="2" t="s">
        <v>516</v>
      </c>
      <c r="C111" s="6">
        <v>960.38</v>
      </c>
      <c r="D111" s="7"/>
      <c r="E111" s="6"/>
    </row>
    <row r="112" spans="1:5" x14ac:dyDescent="0.35">
      <c r="A112" s="2"/>
      <c r="B112" s="2" t="s">
        <v>515</v>
      </c>
      <c r="C112" s="6">
        <v>22533.18</v>
      </c>
      <c r="D112" s="7"/>
      <c r="E112" s="6"/>
    </row>
    <row r="113" spans="1:5" x14ac:dyDescent="0.35">
      <c r="A113" s="2"/>
      <c r="B113" s="2" t="s">
        <v>514</v>
      </c>
      <c r="C113" s="6">
        <v>15399</v>
      </c>
      <c r="D113" s="7"/>
      <c r="E113" s="6"/>
    </row>
    <row r="114" spans="1:5" x14ac:dyDescent="0.35">
      <c r="A114" s="2"/>
      <c r="B114" s="2" t="s">
        <v>513</v>
      </c>
      <c r="C114" s="6">
        <v>175</v>
      </c>
      <c r="D114" s="7"/>
      <c r="E114" s="6"/>
    </row>
    <row r="115" spans="1:5" x14ac:dyDescent="0.35">
      <c r="A115" s="2"/>
      <c r="B115" s="2" t="s">
        <v>512</v>
      </c>
      <c r="C115" s="6">
        <v>23739</v>
      </c>
      <c r="D115" s="7"/>
      <c r="E115" s="6"/>
    </row>
    <row r="116" spans="1:5" x14ac:dyDescent="0.35">
      <c r="A116" s="2"/>
      <c r="B116" s="2" t="s">
        <v>511</v>
      </c>
      <c r="C116" s="6">
        <v>94839</v>
      </c>
      <c r="D116" s="7"/>
      <c r="E116" s="6"/>
    </row>
    <row r="117" spans="1:5" x14ac:dyDescent="0.35">
      <c r="A117" s="2"/>
      <c r="B117" s="2" t="s">
        <v>510</v>
      </c>
      <c r="C117" s="6">
        <v>1795.45</v>
      </c>
      <c r="D117" s="7"/>
      <c r="E117" s="6"/>
    </row>
    <row r="118" spans="1:5" x14ac:dyDescent="0.35">
      <c r="A118" s="2"/>
      <c r="B118" s="2" t="s">
        <v>508</v>
      </c>
      <c r="C118" s="6">
        <v>2500</v>
      </c>
      <c r="D118" s="7"/>
      <c r="E118" s="6"/>
    </row>
    <row r="119" spans="1:5" x14ac:dyDescent="0.35">
      <c r="A119" s="2"/>
      <c r="B119" s="2" t="s">
        <v>507</v>
      </c>
      <c r="C119" s="6">
        <v>1904.09</v>
      </c>
      <c r="D119" s="7"/>
      <c r="E119" s="6"/>
    </row>
    <row r="120" spans="1:5" ht="15" thickBot="1" x14ac:dyDescent="0.4">
      <c r="A120" s="2"/>
      <c r="B120" s="2" t="s">
        <v>506</v>
      </c>
      <c r="C120" s="6">
        <v>10396.129999999999</v>
      </c>
      <c r="D120" s="7"/>
      <c r="E120" s="6"/>
    </row>
    <row r="121" spans="1:5" s="9" customFormat="1" ht="11" thickBot="1" x14ac:dyDescent="0.3">
      <c r="A121" s="2" t="s">
        <v>465</v>
      </c>
      <c r="B121" s="2"/>
      <c r="C121" s="8">
        <f>ROUND(SUM(C3:C120),5)</f>
        <v>3489478.16</v>
      </c>
      <c r="D121" s="2"/>
      <c r="E121" s="8">
        <f>ROUND(SUM(E3:E120),5)</f>
        <v>3489478.16</v>
      </c>
    </row>
    <row r="122" spans="1:5" ht="15" thickTop="1" x14ac:dyDescent="0.35"/>
  </sheetData>
  <pageMargins left="0.7" right="0.7" top="0.75" bottom="0.75" header="0.1" footer="0.3"/>
  <pageSetup orientation="portrait" r:id="rId1"/>
  <headerFooter>
    <oddHeader>&amp;L&amp;"Arial,Bold"&amp;8 3:12 PM
&amp;"Arial,Bold"&amp;8 10/03/25
&amp;"Arial,Bold"&amp;8 Accrual Basis&amp;C&amp;"Arial,Bold"&amp;12 AUXIER ROAD GAS COMPANY, INC.
&amp;"Arial,Bold"&amp;14 Trial Balance
&amp;"Arial,Bold"&amp;10 As of December 31,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614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717550</xdr:colOff>
                <xdr:row>1</xdr:row>
                <xdr:rowOff>25400</xdr:rowOff>
              </to>
            </anchor>
          </controlPr>
        </control>
      </mc:Choice>
      <mc:Fallback>
        <control shapeId="6146" r:id="rId4" name="HEADER"/>
      </mc:Fallback>
    </mc:AlternateContent>
    <mc:AlternateContent xmlns:mc="http://schemas.openxmlformats.org/markup-compatibility/2006">
      <mc:Choice Requires="x14">
        <control shapeId="614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717550</xdr:colOff>
                <xdr:row>1</xdr:row>
                <xdr:rowOff>25400</xdr:rowOff>
              </to>
            </anchor>
          </controlPr>
        </control>
      </mc:Choice>
      <mc:Fallback>
        <control shapeId="6145" r:id="rId6" name="FILTER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94625-89A6-4280-A40A-E9BA22758E70}">
  <sheetPr codeName="Sheet3"/>
  <dimension ref="A1:H129"/>
  <sheetViews>
    <sheetView workbookViewId="0">
      <pane xSplit="2" ySplit="2" topLeftCell="C159" activePane="bottomRight" state="frozenSplit"/>
      <selection pane="topRight" activeCell="C1" sqref="C1"/>
      <selection pane="bottomLeft" activeCell="A3" sqref="A3"/>
      <selection pane="bottomRight" activeCell="H1" sqref="H1"/>
    </sheetView>
  </sheetViews>
  <sheetFormatPr defaultRowHeight="14.5" x14ac:dyDescent="0.35"/>
  <cols>
    <col min="1" max="1" width="3" style="9" customWidth="1"/>
    <col min="2" max="2" width="34.81640625" style="9" customWidth="1"/>
    <col min="3" max="3" width="10" bestFit="1" customWidth="1"/>
    <col min="4" max="4" width="2.26953125" customWidth="1"/>
    <col min="5" max="5" width="10" bestFit="1" customWidth="1"/>
  </cols>
  <sheetData>
    <row r="1" spans="1:8" ht="15" thickBot="1" x14ac:dyDescent="0.4">
      <c r="A1" s="2"/>
      <c r="B1" s="16" t="s">
        <v>632</v>
      </c>
      <c r="C1" s="4" t="s">
        <v>477</v>
      </c>
      <c r="D1" s="3"/>
      <c r="E1" s="5"/>
      <c r="H1" s="153" t="s">
        <v>645</v>
      </c>
    </row>
    <row r="2" spans="1:8" s="15" customFormat="1" ht="15.5" thickTop="1" thickBot="1" x14ac:dyDescent="0.4">
      <c r="A2" s="12"/>
      <c r="B2" s="16" t="s">
        <v>2</v>
      </c>
      <c r="C2" s="13" t="s">
        <v>6</v>
      </c>
      <c r="D2" s="14"/>
      <c r="E2" s="13" t="s">
        <v>7</v>
      </c>
    </row>
    <row r="3" spans="1:8" ht="15" thickTop="1" x14ac:dyDescent="0.35">
      <c r="A3" s="2"/>
      <c r="B3" s="2" t="s">
        <v>626</v>
      </c>
      <c r="C3" s="6">
        <v>0</v>
      </c>
      <c r="D3" s="7"/>
      <c r="E3" s="6"/>
    </row>
    <row r="4" spans="1:8" x14ac:dyDescent="0.35">
      <c r="A4" s="2"/>
      <c r="B4" s="2" t="s">
        <v>625</v>
      </c>
      <c r="C4" s="6">
        <v>0</v>
      </c>
      <c r="D4" s="7"/>
      <c r="E4" s="6"/>
    </row>
    <row r="5" spans="1:8" x14ac:dyDescent="0.35">
      <c r="A5" s="2"/>
      <c r="B5" s="2" t="s">
        <v>624</v>
      </c>
      <c r="C5" s="6">
        <v>0</v>
      </c>
      <c r="D5" s="7"/>
      <c r="E5" s="6"/>
    </row>
    <row r="6" spans="1:8" x14ac:dyDescent="0.35">
      <c r="A6" s="2"/>
      <c r="B6" s="2" t="s">
        <v>623</v>
      </c>
      <c r="C6" s="6">
        <v>407488.61</v>
      </c>
      <c r="D6" s="7"/>
      <c r="E6" s="6"/>
    </row>
    <row r="7" spans="1:8" x14ac:dyDescent="0.35">
      <c r="A7" s="2"/>
      <c r="B7" s="2" t="s">
        <v>622</v>
      </c>
      <c r="C7" s="6">
        <v>237283.21</v>
      </c>
      <c r="D7" s="7"/>
      <c r="E7" s="6"/>
    </row>
    <row r="8" spans="1:8" x14ac:dyDescent="0.35">
      <c r="A8" s="2"/>
      <c r="B8" s="2" t="s">
        <v>621</v>
      </c>
      <c r="C8" s="6">
        <v>35496</v>
      </c>
      <c r="D8" s="7"/>
      <c r="E8" s="6"/>
    </row>
    <row r="9" spans="1:8" x14ac:dyDescent="0.35">
      <c r="A9" s="2"/>
      <c r="B9" s="2" t="s">
        <v>620</v>
      </c>
      <c r="C9" s="6">
        <v>0</v>
      </c>
      <c r="D9" s="7"/>
      <c r="E9" s="6"/>
    </row>
    <row r="10" spans="1:8" x14ac:dyDescent="0.35">
      <c r="A10" s="2"/>
      <c r="B10" s="2" t="s">
        <v>619</v>
      </c>
      <c r="C10" s="6">
        <v>0</v>
      </c>
      <c r="D10" s="7"/>
      <c r="E10" s="6"/>
    </row>
    <row r="11" spans="1:8" x14ac:dyDescent="0.35">
      <c r="A11" s="2"/>
      <c r="B11" s="2" t="s">
        <v>618</v>
      </c>
      <c r="C11" s="6">
        <v>0</v>
      </c>
      <c r="D11" s="7"/>
      <c r="E11" s="6"/>
    </row>
    <row r="12" spans="1:8" x14ac:dyDescent="0.35">
      <c r="A12" s="2"/>
      <c r="B12" s="2" t="s">
        <v>617</v>
      </c>
      <c r="C12" s="6">
        <v>325000</v>
      </c>
      <c r="D12" s="7"/>
      <c r="E12" s="6"/>
    </row>
    <row r="13" spans="1:8" x14ac:dyDescent="0.35">
      <c r="A13" s="2"/>
      <c r="B13" s="2" t="s">
        <v>616</v>
      </c>
      <c r="C13" s="6">
        <v>0</v>
      </c>
      <c r="D13" s="7"/>
      <c r="E13" s="6"/>
    </row>
    <row r="14" spans="1:8" x14ac:dyDescent="0.35">
      <c r="A14" s="2"/>
      <c r="B14" s="2" t="s">
        <v>615</v>
      </c>
      <c r="C14" s="6">
        <v>0</v>
      </c>
      <c r="D14" s="7"/>
      <c r="E14" s="6"/>
    </row>
    <row r="15" spans="1:8" x14ac:dyDescent="0.35">
      <c r="A15" s="2"/>
      <c r="B15" s="2" t="s">
        <v>614</v>
      </c>
      <c r="C15" s="6">
        <v>0</v>
      </c>
      <c r="D15" s="7"/>
      <c r="E15" s="6"/>
    </row>
    <row r="16" spans="1:8" x14ac:dyDescent="0.35">
      <c r="A16" s="2"/>
      <c r="B16" s="2" t="s">
        <v>613</v>
      </c>
      <c r="C16" s="6">
        <v>0</v>
      </c>
      <c r="D16" s="7"/>
      <c r="E16" s="6"/>
    </row>
    <row r="17" spans="1:5" x14ac:dyDescent="0.35">
      <c r="A17" s="2"/>
      <c r="B17" s="2" t="s">
        <v>612</v>
      </c>
      <c r="C17" s="6">
        <v>0</v>
      </c>
      <c r="D17" s="7"/>
      <c r="E17" s="6"/>
    </row>
    <row r="18" spans="1:5" x14ac:dyDescent="0.35">
      <c r="A18" s="2"/>
      <c r="B18" s="2" t="s">
        <v>611</v>
      </c>
      <c r="C18" s="6">
        <v>0</v>
      </c>
      <c r="D18" s="7"/>
      <c r="E18" s="6"/>
    </row>
    <row r="19" spans="1:5" x14ac:dyDescent="0.35">
      <c r="A19" s="2"/>
      <c r="B19" s="2" t="s">
        <v>610</v>
      </c>
      <c r="C19" s="6">
        <v>88183</v>
      </c>
      <c r="D19" s="7"/>
      <c r="E19" s="6"/>
    </row>
    <row r="20" spans="1:5" x14ac:dyDescent="0.35">
      <c r="A20" s="2"/>
      <c r="B20" s="2" t="s">
        <v>609</v>
      </c>
      <c r="C20" s="6">
        <v>1150433</v>
      </c>
      <c r="D20" s="7"/>
      <c r="E20" s="6"/>
    </row>
    <row r="21" spans="1:5" x14ac:dyDescent="0.35">
      <c r="A21" s="2"/>
      <c r="B21" s="2" t="s">
        <v>608</v>
      </c>
      <c r="C21" s="6">
        <v>0</v>
      </c>
      <c r="D21" s="7"/>
      <c r="E21" s="6"/>
    </row>
    <row r="22" spans="1:5" x14ac:dyDescent="0.35">
      <c r="A22" s="2"/>
      <c r="B22" s="2" t="s">
        <v>607</v>
      </c>
      <c r="C22" s="6">
        <v>42036</v>
      </c>
      <c r="D22" s="7"/>
      <c r="E22" s="6"/>
    </row>
    <row r="23" spans="1:5" x14ac:dyDescent="0.35">
      <c r="A23" s="2"/>
      <c r="B23" s="2" t="s">
        <v>606</v>
      </c>
      <c r="C23" s="6"/>
      <c r="D23" s="7"/>
      <c r="E23" s="6">
        <v>30763</v>
      </c>
    </row>
    <row r="24" spans="1:5" x14ac:dyDescent="0.35">
      <c r="A24" s="2"/>
      <c r="B24" s="2" t="s">
        <v>605</v>
      </c>
      <c r="C24" s="6"/>
      <c r="D24" s="7"/>
      <c r="E24" s="6">
        <v>959790</v>
      </c>
    </row>
    <row r="25" spans="1:5" x14ac:dyDescent="0.35">
      <c r="A25" s="2"/>
      <c r="B25" s="2" t="s">
        <v>604</v>
      </c>
      <c r="C25" s="6"/>
      <c r="D25" s="7"/>
      <c r="E25" s="6">
        <v>42036</v>
      </c>
    </row>
    <row r="26" spans="1:5" x14ac:dyDescent="0.35">
      <c r="A26" s="2"/>
      <c r="B26" s="2" t="s">
        <v>228</v>
      </c>
      <c r="C26" s="6">
        <v>0</v>
      </c>
      <c r="D26" s="7"/>
      <c r="E26" s="6"/>
    </row>
    <row r="27" spans="1:5" x14ac:dyDescent="0.35">
      <c r="A27" s="2"/>
      <c r="B27" s="2" t="s">
        <v>603</v>
      </c>
      <c r="C27" s="6"/>
      <c r="D27" s="7"/>
      <c r="E27" s="6">
        <v>12133.29</v>
      </c>
    </row>
    <row r="28" spans="1:5" x14ac:dyDescent="0.35">
      <c r="A28" s="2"/>
      <c r="B28" s="2" t="s">
        <v>602</v>
      </c>
      <c r="C28" s="6">
        <v>0</v>
      </c>
      <c r="D28" s="7"/>
      <c r="E28" s="6"/>
    </row>
    <row r="29" spans="1:5" x14ac:dyDescent="0.35">
      <c r="A29" s="2"/>
      <c r="B29" s="2" t="s">
        <v>601</v>
      </c>
      <c r="C29" s="6">
        <v>0</v>
      </c>
      <c r="D29" s="7"/>
      <c r="E29" s="6"/>
    </row>
    <row r="30" spans="1:5" x14ac:dyDescent="0.35">
      <c r="A30" s="2"/>
      <c r="B30" s="2" t="s">
        <v>600</v>
      </c>
      <c r="C30" s="6"/>
      <c r="D30" s="7"/>
      <c r="E30" s="6">
        <v>47597.22</v>
      </c>
    </row>
    <row r="31" spans="1:5" x14ac:dyDescent="0.35">
      <c r="A31" s="2"/>
      <c r="B31" s="2" t="s">
        <v>599</v>
      </c>
      <c r="C31" s="6">
        <v>0</v>
      </c>
      <c r="D31" s="7"/>
      <c r="E31" s="6"/>
    </row>
    <row r="32" spans="1:5" x14ac:dyDescent="0.35">
      <c r="A32" s="2"/>
      <c r="B32" s="2" t="s">
        <v>598</v>
      </c>
      <c r="C32" s="6">
        <v>0</v>
      </c>
      <c r="D32" s="7"/>
      <c r="E32" s="6"/>
    </row>
    <row r="33" spans="1:5" x14ac:dyDescent="0.35">
      <c r="A33" s="2"/>
      <c r="B33" s="2" t="s">
        <v>597</v>
      </c>
      <c r="C33" s="6">
        <v>0</v>
      </c>
      <c r="D33" s="7"/>
      <c r="E33" s="6"/>
    </row>
    <row r="34" spans="1:5" x14ac:dyDescent="0.35">
      <c r="A34" s="2"/>
      <c r="B34" s="2" t="s">
        <v>596</v>
      </c>
      <c r="C34" s="6">
        <v>0</v>
      </c>
      <c r="D34" s="7"/>
      <c r="E34" s="6"/>
    </row>
    <row r="35" spans="1:5" x14ac:dyDescent="0.35">
      <c r="A35" s="2"/>
      <c r="B35" s="2" t="s">
        <v>595</v>
      </c>
      <c r="C35" s="6">
        <v>0</v>
      </c>
      <c r="D35" s="7"/>
      <c r="E35" s="6"/>
    </row>
    <row r="36" spans="1:5" x14ac:dyDescent="0.35">
      <c r="A36" s="2"/>
      <c r="B36" s="2" t="s">
        <v>594</v>
      </c>
      <c r="C36" s="6">
        <v>0</v>
      </c>
      <c r="D36" s="7"/>
      <c r="E36" s="6"/>
    </row>
    <row r="37" spans="1:5" x14ac:dyDescent="0.35">
      <c r="A37" s="2"/>
      <c r="B37" s="2" t="s">
        <v>593</v>
      </c>
      <c r="C37" s="6"/>
      <c r="D37" s="7"/>
      <c r="E37" s="6">
        <v>1261.53</v>
      </c>
    </row>
    <row r="38" spans="1:5" x14ac:dyDescent="0.35">
      <c r="A38" s="2"/>
      <c r="B38" s="2" t="s">
        <v>592</v>
      </c>
      <c r="C38" s="6"/>
      <c r="D38" s="7"/>
      <c r="E38" s="6">
        <v>1991.22</v>
      </c>
    </row>
    <row r="39" spans="1:5" x14ac:dyDescent="0.35">
      <c r="A39" s="2"/>
      <c r="B39" s="2" t="s">
        <v>591</v>
      </c>
      <c r="C39" s="6">
        <v>0</v>
      </c>
      <c r="D39" s="7"/>
      <c r="E39" s="6"/>
    </row>
    <row r="40" spans="1:5" x14ac:dyDescent="0.35">
      <c r="A40" s="2"/>
      <c r="B40" s="2" t="s">
        <v>590</v>
      </c>
      <c r="C40" s="6">
        <v>0</v>
      </c>
      <c r="D40" s="7"/>
      <c r="E40" s="6"/>
    </row>
    <row r="41" spans="1:5" x14ac:dyDescent="0.35">
      <c r="A41" s="2"/>
      <c r="B41" s="2" t="s">
        <v>589</v>
      </c>
      <c r="C41" s="6">
        <v>0</v>
      </c>
      <c r="D41" s="7"/>
      <c r="E41" s="6"/>
    </row>
    <row r="42" spans="1:5" x14ac:dyDescent="0.35">
      <c r="A42" s="2"/>
      <c r="B42" s="2" t="s">
        <v>588</v>
      </c>
      <c r="C42" s="6">
        <v>0</v>
      </c>
      <c r="D42" s="7"/>
      <c r="E42" s="6"/>
    </row>
    <row r="43" spans="1:5" x14ac:dyDescent="0.35">
      <c r="A43" s="2"/>
      <c r="B43" s="2" t="s">
        <v>587</v>
      </c>
      <c r="C43" s="6">
        <v>0</v>
      </c>
      <c r="D43" s="7"/>
      <c r="E43" s="6"/>
    </row>
    <row r="44" spans="1:5" x14ac:dyDescent="0.35">
      <c r="A44" s="2"/>
      <c r="B44" s="2" t="s">
        <v>586</v>
      </c>
      <c r="C44" s="6">
        <v>0</v>
      </c>
      <c r="D44" s="7"/>
      <c r="E44" s="6"/>
    </row>
    <row r="45" spans="1:5" x14ac:dyDescent="0.35">
      <c r="A45" s="2"/>
      <c r="B45" s="2" t="s">
        <v>252</v>
      </c>
      <c r="C45" s="6">
        <v>0</v>
      </c>
      <c r="D45" s="7"/>
      <c r="E45" s="6"/>
    </row>
    <row r="46" spans="1:5" x14ac:dyDescent="0.35">
      <c r="A46" s="2"/>
      <c r="B46" s="2" t="s">
        <v>585</v>
      </c>
      <c r="C46" s="6"/>
      <c r="D46" s="7"/>
      <c r="E46" s="6">
        <v>20000</v>
      </c>
    </row>
    <row r="47" spans="1:5" x14ac:dyDescent="0.35">
      <c r="A47" s="2"/>
      <c r="B47" s="2" t="s">
        <v>584</v>
      </c>
      <c r="C47" s="6"/>
      <c r="D47" s="7"/>
      <c r="E47" s="6">
        <v>6000</v>
      </c>
    </row>
    <row r="48" spans="1:5" x14ac:dyDescent="0.35">
      <c r="A48" s="2"/>
      <c r="B48" s="2" t="s">
        <v>583</v>
      </c>
      <c r="C48" s="6"/>
      <c r="D48" s="7"/>
      <c r="E48" s="6">
        <v>78895</v>
      </c>
    </row>
    <row r="49" spans="1:5" x14ac:dyDescent="0.35">
      <c r="A49" s="2"/>
      <c r="B49" s="2" t="s">
        <v>582</v>
      </c>
      <c r="C49" s="6"/>
      <c r="D49" s="7"/>
      <c r="E49" s="6">
        <v>55608</v>
      </c>
    </row>
    <row r="50" spans="1:5" x14ac:dyDescent="0.35">
      <c r="A50" s="2"/>
      <c r="B50" s="2" t="s">
        <v>581</v>
      </c>
      <c r="C50" s="6"/>
      <c r="D50" s="7"/>
      <c r="E50" s="6">
        <v>952894.15</v>
      </c>
    </row>
    <row r="51" spans="1:5" x14ac:dyDescent="0.35">
      <c r="A51" s="2"/>
      <c r="B51" s="2" t="s">
        <v>580</v>
      </c>
      <c r="C51" s="6">
        <v>0</v>
      </c>
      <c r="D51" s="7"/>
      <c r="E51" s="6"/>
    </row>
    <row r="52" spans="1:5" x14ac:dyDescent="0.35">
      <c r="A52" s="2"/>
      <c r="B52" s="2" t="s">
        <v>579</v>
      </c>
      <c r="C52" s="6">
        <v>0</v>
      </c>
      <c r="D52" s="7"/>
      <c r="E52" s="6"/>
    </row>
    <row r="53" spans="1:5" x14ac:dyDescent="0.35">
      <c r="A53" s="2"/>
      <c r="B53" s="2" t="s">
        <v>578</v>
      </c>
      <c r="C53" s="6">
        <v>0</v>
      </c>
      <c r="D53" s="7"/>
      <c r="E53" s="6"/>
    </row>
    <row r="54" spans="1:5" x14ac:dyDescent="0.35">
      <c r="A54" s="2"/>
      <c r="B54" s="2" t="s">
        <v>577</v>
      </c>
      <c r="C54" s="6">
        <v>0.02</v>
      </c>
      <c r="D54" s="7"/>
      <c r="E54" s="6"/>
    </row>
    <row r="55" spans="1:5" x14ac:dyDescent="0.35">
      <c r="A55" s="2"/>
      <c r="B55" s="2" t="s">
        <v>576</v>
      </c>
      <c r="C55" s="6"/>
      <c r="D55" s="7"/>
      <c r="E55" s="6">
        <v>89127.61</v>
      </c>
    </row>
    <row r="56" spans="1:5" x14ac:dyDescent="0.35">
      <c r="A56" s="2"/>
      <c r="B56" s="2" t="s">
        <v>575</v>
      </c>
      <c r="C56" s="6"/>
      <c r="D56" s="7"/>
      <c r="E56" s="6">
        <v>79400.34</v>
      </c>
    </row>
    <row r="57" spans="1:5" x14ac:dyDescent="0.35">
      <c r="A57" s="2"/>
      <c r="B57" s="2" t="s">
        <v>574</v>
      </c>
      <c r="C57" s="6"/>
      <c r="D57" s="7"/>
      <c r="E57" s="6">
        <v>43722.98</v>
      </c>
    </row>
    <row r="58" spans="1:5" x14ac:dyDescent="0.35">
      <c r="A58" s="2"/>
      <c r="B58" s="2" t="s">
        <v>573</v>
      </c>
      <c r="C58" s="6"/>
      <c r="D58" s="7"/>
      <c r="E58" s="6">
        <v>42799.28</v>
      </c>
    </row>
    <row r="59" spans="1:5" x14ac:dyDescent="0.35">
      <c r="A59" s="2"/>
      <c r="B59" s="2" t="s">
        <v>572</v>
      </c>
      <c r="C59" s="6"/>
      <c r="D59" s="7"/>
      <c r="E59" s="6">
        <v>26918.87</v>
      </c>
    </row>
    <row r="60" spans="1:5" x14ac:dyDescent="0.35">
      <c r="A60" s="2"/>
      <c r="B60" s="2" t="s">
        <v>571</v>
      </c>
      <c r="C60" s="6"/>
      <c r="D60" s="7"/>
      <c r="E60" s="6">
        <v>23898.23</v>
      </c>
    </row>
    <row r="61" spans="1:5" x14ac:dyDescent="0.35">
      <c r="A61" s="2"/>
      <c r="B61" s="2" t="s">
        <v>570</v>
      </c>
      <c r="C61" s="6"/>
      <c r="D61" s="7"/>
      <c r="E61" s="6">
        <v>318344.55</v>
      </c>
    </row>
    <row r="62" spans="1:5" x14ac:dyDescent="0.35">
      <c r="A62" s="2"/>
      <c r="B62" s="2" t="s">
        <v>569</v>
      </c>
      <c r="C62" s="6"/>
      <c r="D62" s="7"/>
      <c r="E62" s="6">
        <v>237715.33</v>
      </c>
    </row>
    <row r="63" spans="1:5" x14ac:dyDescent="0.35">
      <c r="A63" s="2"/>
      <c r="B63" s="2" t="s">
        <v>568</v>
      </c>
      <c r="C63" s="6">
        <v>8046.16</v>
      </c>
      <c r="D63" s="7"/>
      <c r="E63" s="6"/>
    </row>
    <row r="64" spans="1:5" x14ac:dyDescent="0.35">
      <c r="A64" s="2"/>
      <c r="B64" s="2" t="s">
        <v>567</v>
      </c>
      <c r="C64" s="6"/>
      <c r="D64" s="7"/>
      <c r="E64" s="6">
        <v>300</v>
      </c>
    </row>
    <row r="65" spans="1:5" x14ac:dyDescent="0.35">
      <c r="A65" s="2"/>
      <c r="B65" s="2" t="s">
        <v>566</v>
      </c>
      <c r="C65" s="6"/>
      <c r="D65" s="7"/>
      <c r="E65" s="6">
        <v>630</v>
      </c>
    </row>
    <row r="66" spans="1:5" x14ac:dyDescent="0.35">
      <c r="A66" s="2"/>
      <c r="B66" s="2" t="s">
        <v>565</v>
      </c>
      <c r="C66" s="6"/>
      <c r="D66" s="7"/>
      <c r="E66" s="6">
        <v>270</v>
      </c>
    </row>
    <row r="67" spans="1:5" x14ac:dyDescent="0.35">
      <c r="A67" s="2"/>
      <c r="B67" s="2" t="s">
        <v>564</v>
      </c>
      <c r="C67" s="6"/>
      <c r="D67" s="7"/>
      <c r="E67" s="6">
        <v>1536</v>
      </c>
    </row>
    <row r="68" spans="1:5" x14ac:dyDescent="0.35">
      <c r="A68" s="2"/>
      <c r="B68" s="2" t="s">
        <v>563</v>
      </c>
      <c r="C68" s="6"/>
      <c r="D68" s="7"/>
      <c r="E68" s="6">
        <v>22075.360000000001</v>
      </c>
    </row>
    <row r="69" spans="1:5" x14ac:dyDescent="0.35">
      <c r="A69" s="2"/>
      <c r="B69" s="2" t="s">
        <v>562</v>
      </c>
      <c r="C69" s="6"/>
      <c r="D69" s="7"/>
      <c r="E69" s="6">
        <v>2300</v>
      </c>
    </row>
    <row r="70" spans="1:5" x14ac:dyDescent="0.35">
      <c r="A70" s="2"/>
      <c r="B70" s="2" t="s">
        <v>338</v>
      </c>
      <c r="C70" s="6"/>
      <c r="D70" s="7"/>
      <c r="E70" s="6">
        <v>99.22</v>
      </c>
    </row>
    <row r="71" spans="1:5" x14ac:dyDescent="0.35">
      <c r="A71" s="2"/>
      <c r="B71" s="2" t="s">
        <v>340</v>
      </c>
      <c r="C71" s="6"/>
      <c r="D71" s="7"/>
      <c r="E71" s="6">
        <v>75828</v>
      </c>
    </row>
    <row r="72" spans="1:5" x14ac:dyDescent="0.35">
      <c r="A72" s="2"/>
      <c r="B72" s="2" t="s">
        <v>561</v>
      </c>
      <c r="C72" s="6"/>
      <c r="D72" s="7"/>
      <c r="E72" s="6">
        <v>1800</v>
      </c>
    </row>
    <row r="73" spans="1:5" x14ac:dyDescent="0.35">
      <c r="A73" s="2"/>
      <c r="B73" s="2" t="s">
        <v>560</v>
      </c>
      <c r="C73" s="6">
        <v>1</v>
      </c>
      <c r="D73" s="7"/>
      <c r="E73" s="6"/>
    </row>
    <row r="74" spans="1:5" x14ac:dyDescent="0.35">
      <c r="A74" s="2"/>
      <c r="B74" s="2" t="s">
        <v>559</v>
      </c>
      <c r="C74" s="6">
        <v>5</v>
      </c>
      <c r="D74" s="7"/>
      <c r="E74" s="6"/>
    </row>
    <row r="75" spans="1:5" x14ac:dyDescent="0.35">
      <c r="A75" s="2"/>
      <c r="B75" s="2" t="s">
        <v>558</v>
      </c>
      <c r="C75" s="6">
        <v>5135.7700000000004</v>
      </c>
      <c r="D75" s="7"/>
      <c r="E75" s="6"/>
    </row>
    <row r="76" spans="1:5" x14ac:dyDescent="0.35">
      <c r="A76" s="2"/>
      <c r="B76" s="2" t="s">
        <v>557</v>
      </c>
      <c r="C76" s="6">
        <v>271.89</v>
      </c>
      <c r="D76" s="7"/>
      <c r="E76" s="6"/>
    </row>
    <row r="77" spans="1:5" x14ac:dyDescent="0.35">
      <c r="A77" s="2"/>
      <c r="B77" s="2" t="s">
        <v>556</v>
      </c>
      <c r="C77" s="6">
        <v>313552.94</v>
      </c>
      <c r="D77" s="7"/>
      <c r="E77" s="6"/>
    </row>
    <row r="78" spans="1:5" x14ac:dyDescent="0.35">
      <c r="A78" s="2"/>
      <c r="B78" s="2" t="s">
        <v>555</v>
      </c>
      <c r="C78" s="6">
        <v>6088.17</v>
      </c>
      <c r="D78" s="7"/>
      <c r="E78" s="6"/>
    </row>
    <row r="79" spans="1:5" x14ac:dyDescent="0.35">
      <c r="A79" s="2"/>
      <c r="B79" s="2" t="s">
        <v>554</v>
      </c>
      <c r="C79" s="6">
        <v>385219.52</v>
      </c>
      <c r="D79" s="7"/>
      <c r="E79" s="6"/>
    </row>
    <row r="80" spans="1:5" x14ac:dyDescent="0.35">
      <c r="A80" s="2"/>
      <c r="B80" s="2" t="s">
        <v>553</v>
      </c>
      <c r="C80" s="6">
        <v>4.5</v>
      </c>
      <c r="D80" s="7"/>
      <c r="E80" s="6"/>
    </row>
    <row r="81" spans="1:5" x14ac:dyDescent="0.35">
      <c r="A81" s="2"/>
      <c r="B81" s="2" t="s">
        <v>552</v>
      </c>
      <c r="C81" s="6">
        <v>2398.94</v>
      </c>
      <c r="D81" s="7"/>
      <c r="E81" s="6"/>
    </row>
    <row r="82" spans="1:5" x14ac:dyDescent="0.35">
      <c r="A82" s="2"/>
      <c r="B82" s="2" t="s">
        <v>551</v>
      </c>
      <c r="C82" s="6">
        <v>4388.9799999999996</v>
      </c>
      <c r="D82" s="7"/>
      <c r="E82" s="6"/>
    </row>
    <row r="83" spans="1:5" x14ac:dyDescent="0.35">
      <c r="A83" s="2"/>
      <c r="B83" s="2" t="s">
        <v>550</v>
      </c>
      <c r="C83" s="6">
        <v>552.16999999999996</v>
      </c>
      <c r="D83" s="7"/>
      <c r="E83" s="6"/>
    </row>
    <row r="84" spans="1:5" x14ac:dyDescent="0.35">
      <c r="A84" s="2"/>
      <c r="B84" s="2" t="s">
        <v>549</v>
      </c>
      <c r="C84" s="6">
        <v>4102.04</v>
      </c>
      <c r="D84" s="7"/>
      <c r="E84" s="6"/>
    </row>
    <row r="85" spans="1:5" x14ac:dyDescent="0.35">
      <c r="A85" s="2"/>
      <c r="B85" s="2" t="s">
        <v>548</v>
      </c>
      <c r="C85" s="6">
        <v>1643.51</v>
      </c>
      <c r="D85" s="7"/>
      <c r="E85" s="6"/>
    </row>
    <row r="86" spans="1:5" x14ac:dyDescent="0.35">
      <c r="A86" s="2"/>
      <c r="B86" s="2" t="s">
        <v>547</v>
      </c>
      <c r="C86" s="6">
        <v>991.64</v>
      </c>
      <c r="D86" s="7"/>
      <c r="E86" s="6"/>
    </row>
    <row r="87" spans="1:5" x14ac:dyDescent="0.35">
      <c r="A87" s="2"/>
      <c r="B87" s="2" t="s">
        <v>546</v>
      </c>
      <c r="C87" s="6">
        <v>342.26</v>
      </c>
      <c r="D87" s="7"/>
      <c r="E87" s="6"/>
    </row>
    <row r="88" spans="1:5" x14ac:dyDescent="0.35">
      <c r="A88" s="2"/>
      <c r="B88" s="2" t="s">
        <v>545</v>
      </c>
      <c r="C88" s="6">
        <v>1102.3800000000001</v>
      </c>
      <c r="D88" s="7"/>
      <c r="E88" s="6"/>
    </row>
    <row r="89" spans="1:5" x14ac:dyDescent="0.35">
      <c r="A89" s="2"/>
      <c r="B89" s="2" t="s">
        <v>544</v>
      </c>
      <c r="C89" s="6">
        <v>35.549999999999997</v>
      </c>
      <c r="D89" s="7"/>
      <c r="E89" s="6"/>
    </row>
    <row r="90" spans="1:5" x14ac:dyDescent="0.35">
      <c r="A90" s="2"/>
      <c r="B90" s="2" t="s">
        <v>543</v>
      </c>
      <c r="C90" s="6">
        <v>13.48</v>
      </c>
      <c r="D90" s="7"/>
      <c r="E90" s="6"/>
    </row>
    <row r="91" spans="1:5" x14ac:dyDescent="0.35">
      <c r="A91" s="2"/>
      <c r="B91" s="2" t="s">
        <v>542</v>
      </c>
      <c r="C91" s="6">
        <v>4032.23</v>
      </c>
      <c r="D91" s="7"/>
      <c r="E91" s="6"/>
    </row>
    <row r="92" spans="1:5" x14ac:dyDescent="0.35">
      <c r="A92" s="2"/>
      <c r="B92" s="2" t="s">
        <v>541</v>
      </c>
      <c r="C92" s="6">
        <v>585</v>
      </c>
      <c r="D92" s="7"/>
      <c r="E92" s="6"/>
    </row>
    <row r="93" spans="1:5" x14ac:dyDescent="0.35">
      <c r="A93" s="2"/>
      <c r="B93" s="2" t="s">
        <v>540</v>
      </c>
      <c r="C93" s="6">
        <v>3762.96</v>
      </c>
      <c r="D93" s="7"/>
      <c r="E93" s="6"/>
    </row>
    <row r="94" spans="1:5" x14ac:dyDescent="0.35">
      <c r="A94" s="2"/>
      <c r="B94" s="2" t="s">
        <v>539</v>
      </c>
      <c r="C94" s="6">
        <v>6893.76</v>
      </c>
      <c r="D94" s="7"/>
      <c r="E94" s="6"/>
    </row>
    <row r="95" spans="1:5" x14ac:dyDescent="0.35">
      <c r="A95" s="2"/>
      <c r="B95" s="2" t="s">
        <v>538</v>
      </c>
      <c r="C95" s="6">
        <v>211.18</v>
      </c>
      <c r="D95" s="7"/>
      <c r="E95" s="6"/>
    </row>
    <row r="96" spans="1:5" x14ac:dyDescent="0.35">
      <c r="A96" s="2"/>
      <c r="B96" s="2" t="s">
        <v>537</v>
      </c>
      <c r="C96" s="6">
        <v>31.5</v>
      </c>
      <c r="D96" s="7"/>
      <c r="E96" s="6"/>
    </row>
    <row r="97" spans="1:5" x14ac:dyDescent="0.35">
      <c r="A97" s="2"/>
      <c r="B97" s="2" t="s">
        <v>536</v>
      </c>
      <c r="C97" s="6">
        <v>3730.47</v>
      </c>
      <c r="D97" s="7"/>
      <c r="E97" s="6"/>
    </row>
    <row r="98" spans="1:5" x14ac:dyDescent="0.35">
      <c r="A98" s="2"/>
      <c r="B98" s="2" t="s">
        <v>535</v>
      </c>
      <c r="C98" s="6">
        <v>840.3</v>
      </c>
      <c r="D98" s="7"/>
      <c r="E98" s="6"/>
    </row>
    <row r="99" spans="1:5" x14ac:dyDescent="0.35">
      <c r="A99" s="2"/>
      <c r="B99" s="2" t="s">
        <v>534</v>
      </c>
      <c r="C99" s="6">
        <v>2414.75</v>
      </c>
      <c r="D99" s="7"/>
      <c r="E99" s="6"/>
    </row>
    <row r="100" spans="1:5" x14ac:dyDescent="0.35">
      <c r="A100" s="2"/>
      <c r="B100" s="2" t="s">
        <v>533</v>
      </c>
      <c r="C100" s="6">
        <v>2583.63</v>
      </c>
      <c r="D100" s="7"/>
      <c r="E100" s="6"/>
    </row>
    <row r="101" spans="1:5" x14ac:dyDescent="0.35">
      <c r="A101" s="2"/>
      <c r="B101" s="2" t="s">
        <v>532</v>
      </c>
      <c r="C101" s="6">
        <v>5172.8599999999997</v>
      </c>
      <c r="D101" s="7"/>
      <c r="E101" s="6"/>
    </row>
    <row r="102" spans="1:5" x14ac:dyDescent="0.35">
      <c r="A102" s="2"/>
      <c r="B102" s="2" t="s">
        <v>531</v>
      </c>
      <c r="C102" s="6">
        <v>1275.75</v>
      </c>
      <c r="D102" s="7"/>
      <c r="E102" s="6"/>
    </row>
    <row r="103" spans="1:5" x14ac:dyDescent="0.35">
      <c r="A103" s="2"/>
      <c r="B103" s="2" t="s">
        <v>530</v>
      </c>
      <c r="C103" s="6">
        <v>8828.93</v>
      </c>
      <c r="D103" s="7"/>
      <c r="E103" s="6"/>
    </row>
    <row r="104" spans="1:5" x14ac:dyDescent="0.35">
      <c r="A104" s="2"/>
      <c r="B104" s="2" t="s">
        <v>529</v>
      </c>
      <c r="C104" s="6">
        <v>7080.66</v>
      </c>
      <c r="D104" s="7"/>
      <c r="E104" s="6"/>
    </row>
    <row r="105" spans="1:5" x14ac:dyDescent="0.35">
      <c r="A105" s="2"/>
      <c r="B105" s="2" t="s">
        <v>528</v>
      </c>
      <c r="C105" s="6">
        <v>1263.45</v>
      </c>
      <c r="D105" s="7"/>
      <c r="E105" s="6"/>
    </row>
    <row r="106" spans="1:5" x14ac:dyDescent="0.35">
      <c r="A106" s="2"/>
      <c r="B106" s="2" t="s">
        <v>527</v>
      </c>
      <c r="C106" s="6">
        <v>4956.47</v>
      </c>
      <c r="D106" s="7"/>
      <c r="E106" s="6"/>
    </row>
    <row r="107" spans="1:5" x14ac:dyDescent="0.35">
      <c r="A107" s="2"/>
      <c r="B107" s="2" t="s">
        <v>526</v>
      </c>
      <c r="C107" s="6">
        <v>1652.15</v>
      </c>
      <c r="D107" s="7"/>
      <c r="E107" s="6"/>
    </row>
    <row r="108" spans="1:5" x14ac:dyDescent="0.35">
      <c r="A108" s="2"/>
      <c r="B108" s="2" t="s">
        <v>525</v>
      </c>
      <c r="C108" s="6">
        <v>253.64</v>
      </c>
      <c r="D108" s="7"/>
      <c r="E108" s="6"/>
    </row>
    <row r="109" spans="1:5" x14ac:dyDescent="0.35">
      <c r="A109" s="2"/>
      <c r="B109" s="2" t="s">
        <v>524</v>
      </c>
      <c r="C109" s="6">
        <v>13510.28</v>
      </c>
      <c r="D109" s="7"/>
      <c r="E109" s="6"/>
    </row>
    <row r="110" spans="1:5" x14ac:dyDescent="0.35">
      <c r="A110" s="2"/>
      <c r="B110" s="2" t="s">
        <v>523</v>
      </c>
      <c r="C110" s="6">
        <v>113.33</v>
      </c>
      <c r="D110" s="7"/>
      <c r="E110" s="6"/>
    </row>
    <row r="111" spans="1:5" x14ac:dyDescent="0.35">
      <c r="A111" s="2"/>
      <c r="B111" s="2" t="s">
        <v>522</v>
      </c>
      <c r="C111" s="6">
        <v>653.07000000000005</v>
      </c>
      <c r="D111" s="7"/>
      <c r="E111" s="6"/>
    </row>
    <row r="112" spans="1:5" x14ac:dyDescent="0.35">
      <c r="A112" s="2"/>
      <c r="B112" s="2" t="s">
        <v>521</v>
      </c>
      <c r="C112" s="6">
        <v>3726</v>
      </c>
      <c r="D112" s="7"/>
      <c r="E112" s="6"/>
    </row>
    <row r="113" spans="1:5" x14ac:dyDescent="0.35">
      <c r="A113" s="2"/>
      <c r="B113" s="2" t="s">
        <v>520</v>
      </c>
      <c r="C113" s="6">
        <v>62.42</v>
      </c>
      <c r="D113" s="7"/>
      <c r="E113" s="6"/>
    </row>
    <row r="114" spans="1:5" x14ac:dyDescent="0.35">
      <c r="A114" s="2"/>
      <c r="B114" s="2" t="s">
        <v>519</v>
      </c>
      <c r="C114" s="6">
        <v>5025</v>
      </c>
      <c r="D114" s="7"/>
      <c r="E114" s="6"/>
    </row>
    <row r="115" spans="1:5" x14ac:dyDescent="0.35">
      <c r="A115" s="2"/>
      <c r="B115" s="2" t="s">
        <v>518</v>
      </c>
      <c r="C115" s="6">
        <v>1822.34</v>
      </c>
      <c r="D115" s="7"/>
      <c r="E115" s="6"/>
    </row>
    <row r="116" spans="1:5" x14ac:dyDescent="0.35">
      <c r="A116" s="2"/>
      <c r="B116" s="2" t="s">
        <v>517</v>
      </c>
      <c r="C116" s="6">
        <v>2580</v>
      </c>
      <c r="D116" s="7"/>
      <c r="E116" s="6"/>
    </row>
    <row r="117" spans="1:5" x14ac:dyDescent="0.35">
      <c r="A117" s="2"/>
      <c r="B117" s="2" t="s">
        <v>516</v>
      </c>
      <c r="C117" s="6">
        <v>10.7</v>
      </c>
      <c r="D117" s="7"/>
      <c r="E117" s="6"/>
    </row>
    <row r="118" spans="1:5" x14ac:dyDescent="0.35">
      <c r="A118" s="2"/>
      <c r="B118" s="2" t="s">
        <v>515</v>
      </c>
      <c r="C118" s="6">
        <v>10558.25</v>
      </c>
      <c r="D118" s="7"/>
      <c r="E118" s="6"/>
    </row>
    <row r="119" spans="1:5" x14ac:dyDescent="0.35">
      <c r="A119" s="2"/>
      <c r="B119" s="2" t="s">
        <v>514</v>
      </c>
      <c r="C119" s="6">
        <v>14157</v>
      </c>
      <c r="D119" s="7"/>
      <c r="E119" s="6"/>
    </row>
    <row r="120" spans="1:5" x14ac:dyDescent="0.35">
      <c r="A120" s="2"/>
      <c r="B120" s="2" t="s">
        <v>513</v>
      </c>
      <c r="C120" s="6">
        <v>446</v>
      </c>
      <c r="D120" s="7"/>
      <c r="E120" s="6"/>
    </row>
    <row r="121" spans="1:5" x14ac:dyDescent="0.35">
      <c r="A121" s="2"/>
      <c r="B121" s="2" t="s">
        <v>512</v>
      </c>
      <c r="C121" s="6">
        <v>6024</v>
      </c>
      <c r="D121" s="7"/>
      <c r="E121" s="6"/>
    </row>
    <row r="122" spans="1:5" x14ac:dyDescent="0.35">
      <c r="A122" s="2"/>
      <c r="B122" s="2" t="s">
        <v>511</v>
      </c>
      <c r="C122" s="6">
        <v>24028</v>
      </c>
      <c r="D122" s="7"/>
      <c r="E122" s="6"/>
    </row>
    <row r="123" spans="1:5" x14ac:dyDescent="0.35">
      <c r="A123" s="2"/>
      <c r="B123" s="2" t="s">
        <v>510</v>
      </c>
      <c r="C123" s="6">
        <v>1651.97</v>
      </c>
      <c r="D123" s="7"/>
      <c r="E123" s="6"/>
    </row>
    <row r="124" spans="1:5" x14ac:dyDescent="0.35">
      <c r="A124" s="2"/>
      <c r="B124" s="2" t="s">
        <v>509</v>
      </c>
      <c r="C124" s="6">
        <v>1643.23</v>
      </c>
      <c r="D124" s="7"/>
      <c r="E124" s="6"/>
    </row>
    <row r="125" spans="1:5" x14ac:dyDescent="0.35">
      <c r="A125" s="2"/>
      <c r="B125" s="2" t="s">
        <v>508</v>
      </c>
      <c r="C125" s="6">
        <v>4512.3999999999996</v>
      </c>
      <c r="D125" s="7"/>
      <c r="E125" s="6"/>
    </row>
    <row r="126" spans="1:5" x14ac:dyDescent="0.35">
      <c r="A126" s="2"/>
      <c r="B126" s="2" t="s">
        <v>507</v>
      </c>
      <c r="C126" s="6">
        <v>2061.23</v>
      </c>
      <c r="D126" s="7"/>
      <c r="E126" s="6"/>
    </row>
    <row r="127" spans="1:5" ht="15" thickBot="1" x14ac:dyDescent="0.4">
      <c r="A127" s="2"/>
      <c r="B127" s="2" t="s">
        <v>506</v>
      </c>
      <c r="C127" s="6">
        <v>7764.53</v>
      </c>
      <c r="D127" s="7"/>
      <c r="E127" s="6"/>
    </row>
    <row r="128" spans="1:5" s="9" customFormat="1" ht="11" thickBot="1" x14ac:dyDescent="0.3">
      <c r="A128" s="2" t="s">
        <v>465</v>
      </c>
      <c r="B128" s="2"/>
      <c r="C128" s="8">
        <f>ROUND(SUM(C3:C127),5)</f>
        <v>3175735.18</v>
      </c>
      <c r="D128" s="2"/>
      <c r="E128" s="8">
        <f>ROUND(SUM(E3:E127),5)</f>
        <v>3175735.18</v>
      </c>
    </row>
    <row r="129" ht="15" thickTop="1" x14ac:dyDescent="0.35"/>
  </sheetData>
  <pageMargins left="0.7" right="0.7" top="0.75" bottom="0.75" header="0.1" footer="0.3"/>
  <pageSetup orientation="portrait" r:id="rId1"/>
  <headerFooter>
    <oddHeader>&amp;L&amp;"Arial,Bold"&amp;8 3:15 PM
&amp;"Arial,Bold"&amp;8 10/03/25
&amp;"Arial,Bold"&amp;8 Accrual Basis&amp;C&amp;"Arial,Bold"&amp;12 AUXIER ROAD GAS COMPANY, INC.
&amp;"Arial,Bold"&amp;14 Trial Balance
&amp;"Arial,Bold"&amp;10 As of December 31,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5122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717550</xdr:colOff>
                <xdr:row>1</xdr:row>
                <xdr:rowOff>25400</xdr:rowOff>
              </to>
            </anchor>
          </controlPr>
        </control>
      </mc:Choice>
      <mc:Fallback>
        <control shapeId="5122" r:id="rId4" name="HEADER"/>
      </mc:Fallback>
    </mc:AlternateContent>
    <mc:AlternateContent xmlns:mc="http://schemas.openxmlformats.org/markup-compatibility/2006">
      <mc:Choice Requires="x14">
        <control shapeId="5121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717550</xdr:colOff>
                <xdr:row>1</xdr:row>
                <xdr:rowOff>25400</xdr:rowOff>
              </to>
            </anchor>
          </controlPr>
        </control>
      </mc:Choice>
      <mc:Fallback>
        <control shapeId="5121" r:id="rId6" name="FILTER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BBF9F-23B1-44F0-A4A7-3ADF453E2A84}">
  <dimension ref="A1:S80"/>
  <sheetViews>
    <sheetView workbookViewId="0">
      <pane ySplit="4" topLeftCell="A16" activePane="bottomLeft" state="frozen"/>
      <selection pane="bottomLeft" activeCell="A25" sqref="A8:A25"/>
    </sheetView>
  </sheetViews>
  <sheetFormatPr defaultRowHeight="14.5" x14ac:dyDescent="0.35"/>
  <cols>
    <col min="1" max="1" width="26.1796875" customWidth="1"/>
    <col min="2" max="2" width="14.1796875" customWidth="1"/>
    <col min="3" max="3" width="11.26953125" customWidth="1"/>
    <col min="5" max="5" width="12.08984375" customWidth="1"/>
    <col min="6" max="7" width="11.7265625" customWidth="1"/>
    <col min="8" max="8" width="12.7265625" customWidth="1"/>
    <col min="10" max="10" width="10.08984375" bestFit="1" customWidth="1"/>
  </cols>
  <sheetData>
    <row r="1" spans="1:19" x14ac:dyDescent="0.35">
      <c r="A1" s="153" t="s">
        <v>753</v>
      </c>
    </row>
    <row r="2" spans="1:19" x14ac:dyDescent="0.35">
      <c r="A2" s="17" t="s">
        <v>754</v>
      </c>
    </row>
    <row r="4" spans="1:19" s="129" customFormat="1" ht="15.5" x14ac:dyDescent="0.35">
      <c r="A4" s="154" t="s">
        <v>755</v>
      </c>
      <c r="B4" s="155" t="s">
        <v>756</v>
      </c>
      <c r="C4" s="156" t="s">
        <v>761</v>
      </c>
      <c r="D4" s="157" t="s">
        <v>762</v>
      </c>
      <c r="E4" s="157" t="s">
        <v>757</v>
      </c>
      <c r="F4" s="157" t="s">
        <v>758</v>
      </c>
      <c r="G4" s="157" t="s">
        <v>759</v>
      </c>
      <c r="H4" s="156" t="s">
        <v>784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</row>
    <row r="6" spans="1:19" x14ac:dyDescent="0.35">
      <c r="B6" s="124"/>
      <c r="C6" s="125"/>
      <c r="F6" s="28"/>
      <c r="G6" s="28"/>
      <c r="H6" s="124"/>
    </row>
    <row r="7" spans="1:19" ht="18.5" x14ac:dyDescent="0.45">
      <c r="A7" s="122" t="s">
        <v>760</v>
      </c>
      <c r="K7" s="140" t="s">
        <v>793</v>
      </c>
      <c r="L7" s="139"/>
    </row>
    <row r="8" spans="1:19" x14ac:dyDescent="0.35">
      <c r="A8" s="173"/>
      <c r="B8" s="124">
        <v>30834</v>
      </c>
      <c r="C8" s="125">
        <v>2080</v>
      </c>
      <c r="D8" s="145">
        <v>38.270000000000003</v>
      </c>
      <c r="E8" s="28">
        <v>79600</v>
      </c>
      <c r="F8" s="28">
        <v>0</v>
      </c>
      <c r="G8" s="28">
        <v>5530.92</v>
      </c>
      <c r="H8" s="124"/>
      <c r="K8" s="139"/>
    </row>
    <row r="9" spans="1:19" x14ac:dyDescent="0.35">
      <c r="A9" s="173"/>
      <c r="B9" s="124">
        <v>39753</v>
      </c>
      <c r="C9" s="125">
        <v>840</v>
      </c>
      <c r="D9" s="145">
        <v>28</v>
      </c>
      <c r="E9" s="28">
        <v>30200</v>
      </c>
      <c r="F9" s="28">
        <v>0</v>
      </c>
      <c r="G9" s="28">
        <v>2800.29</v>
      </c>
      <c r="H9" s="124">
        <v>45457</v>
      </c>
      <c r="J9" s="130"/>
      <c r="K9" s="139"/>
    </row>
    <row r="10" spans="1:19" x14ac:dyDescent="0.35">
      <c r="A10" s="173"/>
      <c r="B10" s="124">
        <v>39783</v>
      </c>
      <c r="C10" s="125">
        <v>1510</v>
      </c>
      <c r="D10" s="145">
        <v>25.6</v>
      </c>
      <c r="E10" s="28">
        <v>46359.78</v>
      </c>
      <c r="F10" s="28">
        <v>1315.53</v>
      </c>
      <c r="G10" s="28">
        <v>3588.56</v>
      </c>
      <c r="H10" s="124"/>
      <c r="K10" s="139"/>
    </row>
    <row r="11" spans="1:19" x14ac:dyDescent="0.35">
      <c r="A11" s="173"/>
      <c r="B11" s="124">
        <v>41038</v>
      </c>
      <c r="C11" s="125">
        <v>578.75</v>
      </c>
      <c r="D11" s="28">
        <v>25</v>
      </c>
      <c r="E11" s="28">
        <v>29600.75</v>
      </c>
      <c r="F11" s="28">
        <v>693</v>
      </c>
      <c r="G11" s="28">
        <v>2306.48</v>
      </c>
      <c r="H11" s="124">
        <v>45399</v>
      </c>
      <c r="J11" s="130"/>
    </row>
    <row r="12" spans="1:19" x14ac:dyDescent="0.35">
      <c r="A12" s="173"/>
      <c r="B12" s="124">
        <v>44004</v>
      </c>
      <c r="C12" s="125">
        <v>1896.58</v>
      </c>
      <c r="D12" s="28">
        <v>23</v>
      </c>
      <c r="E12" s="28">
        <v>46216.47</v>
      </c>
      <c r="F12" s="28">
        <v>0</v>
      </c>
      <c r="G12" s="28">
        <v>3564.29</v>
      </c>
      <c r="H12" s="124"/>
    </row>
    <row r="13" spans="1:19" x14ac:dyDescent="0.35">
      <c r="A13" s="173"/>
      <c r="B13" s="124">
        <v>42905</v>
      </c>
      <c r="C13" s="125">
        <v>1766.5</v>
      </c>
      <c r="D13" s="28">
        <v>20</v>
      </c>
      <c r="E13" s="28">
        <v>39741.75</v>
      </c>
      <c r="F13" s="28">
        <v>0</v>
      </c>
      <c r="G13" s="28">
        <v>3082.25</v>
      </c>
      <c r="H13" s="124"/>
    </row>
    <row r="14" spans="1:19" x14ac:dyDescent="0.35">
      <c r="A14" s="173"/>
      <c r="B14" s="124">
        <v>39971</v>
      </c>
      <c r="C14" s="125">
        <v>1766.33</v>
      </c>
      <c r="D14" s="28">
        <v>22</v>
      </c>
      <c r="E14" s="28">
        <v>43080.85</v>
      </c>
      <c r="F14" s="28">
        <v>56.25</v>
      </c>
      <c r="G14" s="28">
        <v>3324.36</v>
      </c>
      <c r="H14" s="124"/>
    </row>
    <row r="15" spans="1:19" x14ac:dyDescent="0.35">
      <c r="A15" s="173"/>
      <c r="B15" s="124">
        <v>42800</v>
      </c>
      <c r="C15" s="125">
        <v>1849.5</v>
      </c>
      <c r="D15" s="28">
        <v>24</v>
      </c>
      <c r="E15" s="28">
        <v>48869</v>
      </c>
      <c r="F15" s="28">
        <v>1038</v>
      </c>
      <c r="G15" s="28">
        <v>3780.47</v>
      </c>
      <c r="H15" s="124"/>
    </row>
    <row r="16" spans="1:19" x14ac:dyDescent="0.35">
      <c r="A16" s="173"/>
      <c r="B16" s="124">
        <v>42885</v>
      </c>
      <c r="C16" s="125">
        <v>1834.5</v>
      </c>
      <c r="D16" s="28">
        <v>22</v>
      </c>
      <c r="E16" s="28">
        <v>45236</v>
      </c>
      <c r="F16" s="28">
        <v>1197</v>
      </c>
      <c r="G16" s="28">
        <v>3502.61</v>
      </c>
      <c r="H16" s="124"/>
    </row>
    <row r="17" spans="1:19" x14ac:dyDescent="0.35">
      <c r="A17" s="173"/>
      <c r="B17" s="124">
        <v>44438</v>
      </c>
      <c r="C17" s="125">
        <v>1890</v>
      </c>
      <c r="D17" s="28">
        <v>19</v>
      </c>
      <c r="E17" s="28">
        <v>39914.58</v>
      </c>
      <c r="F17" s="28">
        <v>853.58</v>
      </c>
      <c r="G17" s="28">
        <v>3095.46</v>
      </c>
      <c r="H17" s="124"/>
    </row>
    <row r="18" spans="1:19" x14ac:dyDescent="0.35">
      <c r="A18" s="173"/>
      <c r="B18" s="124">
        <v>40483</v>
      </c>
      <c r="C18" s="125">
        <v>1811</v>
      </c>
      <c r="D18" s="28">
        <v>21</v>
      </c>
      <c r="E18" s="28">
        <v>44328.5</v>
      </c>
      <c r="F18" s="28">
        <v>1627.5</v>
      </c>
      <c r="G18" s="28">
        <v>3433.16</v>
      </c>
      <c r="H18" s="124"/>
    </row>
    <row r="19" spans="1:19" x14ac:dyDescent="0.35">
      <c r="A19" s="173"/>
      <c r="B19" s="124">
        <v>42060</v>
      </c>
      <c r="C19" s="125">
        <v>1833.01</v>
      </c>
      <c r="D19" s="28">
        <v>21</v>
      </c>
      <c r="E19" s="28">
        <v>44096.22</v>
      </c>
      <c r="F19" s="28">
        <v>1170.01</v>
      </c>
      <c r="G19" s="28">
        <v>3415.38</v>
      </c>
      <c r="H19" s="124"/>
    </row>
    <row r="20" spans="1:19" x14ac:dyDescent="0.35">
      <c r="A20" s="173"/>
      <c r="B20" s="124">
        <v>45460</v>
      </c>
      <c r="C20" s="125">
        <v>1005</v>
      </c>
      <c r="D20" s="28">
        <v>17.5</v>
      </c>
      <c r="E20" s="28">
        <v>19333.2</v>
      </c>
      <c r="F20" s="28">
        <v>485.67</v>
      </c>
      <c r="G20" s="28">
        <v>1520.97</v>
      </c>
      <c r="H20" s="124"/>
    </row>
    <row r="21" spans="1:19" x14ac:dyDescent="0.35">
      <c r="A21" s="173"/>
      <c r="B21" s="124">
        <v>41779</v>
      </c>
      <c r="C21" s="125">
        <v>1804.75</v>
      </c>
      <c r="D21" s="28">
        <v>21</v>
      </c>
      <c r="E21" s="28">
        <v>44052.04</v>
      </c>
      <c r="F21" s="28">
        <v>843.54</v>
      </c>
      <c r="G21" s="28">
        <v>3411.99</v>
      </c>
      <c r="H21" s="124"/>
    </row>
    <row r="22" spans="1:19" x14ac:dyDescent="0.35">
      <c r="A22" s="173"/>
      <c r="B22" s="124">
        <v>45509</v>
      </c>
      <c r="C22" s="125">
        <v>765.5</v>
      </c>
      <c r="D22" s="28">
        <v>17.5</v>
      </c>
      <c r="E22" s="28">
        <v>14481.28</v>
      </c>
      <c r="F22" s="28">
        <v>472.53</v>
      </c>
      <c r="G22" s="28">
        <v>1149.81</v>
      </c>
      <c r="H22" s="124"/>
    </row>
    <row r="23" spans="1:19" x14ac:dyDescent="0.35">
      <c r="A23" s="173"/>
      <c r="B23" s="124">
        <v>44690</v>
      </c>
      <c r="C23" s="125">
        <v>1830</v>
      </c>
      <c r="D23" s="28">
        <v>19</v>
      </c>
      <c r="E23" s="28">
        <v>39489.5</v>
      </c>
      <c r="F23" s="28">
        <v>918</v>
      </c>
      <c r="G23" s="28">
        <v>3062.93</v>
      </c>
      <c r="H23" s="124"/>
    </row>
    <row r="24" spans="1:19" x14ac:dyDescent="0.35">
      <c r="A24" s="173"/>
      <c r="B24" s="124">
        <v>42352</v>
      </c>
      <c r="C24" s="125">
        <v>1878.5</v>
      </c>
      <c r="D24" s="28">
        <v>23</v>
      </c>
      <c r="E24" s="28">
        <v>48504</v>
      </c>
      <c r="F24" s="28">
        <v>1825.5</v>
      </c>
      <c r="G24" s="28">
        <v>3752.55</v>
      </c>
      <c r="H24" s="124"/>
    </row>
    <row r="25" spans="1:19" x14ac:dyDescent="0.35">
      <c r="A25" s="173"/>
      <c r="B25" s="124">
        <v>43745</v>
      </c>
      <c r="C25" s="125">
        <v>1820</v>
      </c>
      <c r="D25" s="28">
        <v>20</v>
      </c>
      <c r="E25" s="28">
        <v>40754</v>
      </c>
      <c r="F25" s="28">
        <v>262.5</v>
      </c>
      <c r="G25" s="28">
        <v>3159.68</v>
      </c>
      <c r="H25" s="124"/>
    </row>
    <row r="26" spans="1:19" x14ac:dyDescent="0.35">
      <c r="B26" s="124"/>
      <c r="C26" s="125"/>
      <c r="D26" s="28"/>
      <c r="E26" s="28"/>
      <c r="F26" s="28"/>
      <c r="G26" s="28"/>
      <c r="H26" s="124"/>
    </row>
    <row r="27" spans="1:19" s="17" customFormat="1" x14ac:dyDescent="0.35">
      <c r="A27" s="141" t="s">
        <v>771</v>
      </c>
      <c r="B27" s="127"/>
      <c r="C27" s="128"/>
      <c r="D27" s="34"/>
      <c r="E27" s="34">
        <v>743857.92</v>
      </c>
      <c r="F27" s="34">
        <v>12758.609999999999</v>
      </c>
      <c r="G27" s="34">
        <v>57482.16</v>
      </c>
    </row>
    <row r="28" spans="1:19" x14ac:dyDescent="0.35">
      <c r="B28" s="124"/>
      <c r="C28" s="125"/>
      <c r="D28" s="28"/>
      <c r="E28" s="28"/>
      <c r="F28" s="28"/>
      <c r="G28" s="28"/>
    </row>
    <row r="30" spans="1:19" s="129" customFormat="1" ht="15.5" x14ac:dyDescent="0.35">
      <c r="A30" s="154" t="s">
        <v>755</v>
      </c>
      <c r="B30" s="155" t="s">
        <v>756</v>
      </c>
      <c r="C30" s="156" t="s">
        <v>761</v>
      </c>
      <c r="D30" s="157" t="s">
        <v>762</v>
      </c>
      <c r="E30" s="157" t="s">
        <v>757</v>
      </c>
      <c r="F30" s="157" t="s">
        <v>758</v>
      </c>
      <c r="G30" s="157" t="s">
        <v>759</v>
      </c>
      <c r="H30" s="156" t="s">
        <v>784</v>
      </c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</row>
    <row r="33" spans="1:12" ht="18.5" x14ac:dyDescent="0.45">
      <c r="A33" s="123" t="s">
        <v>763</v>
      </c>
      <c r="B33" s="119"/>
      <c r="C33" s="120"/>
      <c r="D33" s="121"/>
      <c r="E33" s="121"/>
      <c r="F33" s="121"/>
      <c r="G33" s="121"/>
      <c r="H33" s="120"/>
      <c r="K33" s="140" t="s">
        <v>793</v>
      </c>
      <c r="L33" s="139"/>
    </row>
    <row r="34" spans="1:12" x14ac:dyDescent="0.35">
      <c r="A34" s="173"/>
      <c r="B34" s="124">
        <v>30834</v>
      </c>
      <c r="C34" s="125"/>
      <c r="D34" s="145">
        <v>36.06</v>
      </c>
      <c r="E34" s="28">
        <v>62500</v>
      </c>
      <c r="F34" s="28">
        <v>0</v>
      </c>
      <c r="G34" s="28">
        <v>3899.4</v>
      </c>
      <c r="K34" s="139"/>
    </row>
    <row r="35" spans="1:12" x14ac:dyDescent="0.35">
      <c r="A35" s="173"/>
      <c r="B35" s="124">
        <v>39783</v>
      </c>
      <c r="C35" s="125"/>
      <c r="D35" s="145">
        <v>28.85</v>
      </c>
      <c r="E35" s="28">
        <v>49200</v>
      </c>
      <c r="F35" s="28">
        <v>0</v>
      </c>
      <c r="G35" s="28">
        <v>3805.8</v>
      </c>
      <c r="K35" s="139"/>
    </row>
    <row r="36" spans="1:12" x14ac:dyDescent="0.35">
      <c r="A36" s="173"/>
      <c r="B36" s="124">
        <v>44004</v>
      </c>
      <c r="C36" s="125">
        <v>1448.5</v>
      </c>
      <c r="D36" s="28">
        <v>24.5</v>
      </c>
      <c r="E36" s="28">
        <v>35052.25</v>
      </c>
      <c r="F36" s="28">
        <v>73.5</v>
      </c>
      <c r="G36" s="28">
        <v>2981.63</v>
      </c>
    </row>
    <row r="37" spans="1:12" x14ac:dyDescent="0.35">
      <c r="A37" s="173"/>
      <c r="B37" s="124">
        <v>42905</v>
      </c>
      <c r="C37" s="125">
        <v>1380</v>
      </c>
      <c r="D37" s="28">
        <v>20</v>
      </c>
      <c r="E37" s="28">
        <v>27600</v>
      </c>
      <c r="F37" s="28">
        <v>0</v>
      </c>
      <c r="G37" s="28">
        <v>2399.86</v>
      </c>
    </row>
    <row r="38" spans="1:12" x14ac:dyDescent="0.35">
      <c r="A38" s="173"/>
      <c r="B38" s="124">
        <v>45684</v>
      </c>
      <c r="C38" s="125">
        <v>1348.25</v>
      </c>
      <c r="D38" s="28">
        <v>17</v>
      </c>
      <c r="E38" s="28">
        <v>22920</v>
      </c>
      <c r="F38" s="28">
        <v>0</v>
      </c>
      <c r="G38" s="28">
        <v>1862.9</v>
      </c>
    </row>
    <row r="39" spans="1:12" x14ac:dyDescent="0.35">
      <c r="A39" s="173"/>
      <c r="B39" s="124">
        <v>39971</v>
      </c>
      <c r="C39" s="125">
        <v>1329</v>
      </c>
      <c r="D39" s="28">
        <v>22</v>
      </c>
      <c r="E39" s="28">
        <v>29238</v>
      </c>
      <c r="F39" s="28">
        <v>0</v>
      </c>
      <c r="G39" s="28">
        <v>2641.94</v>
      </c>
    </row>
    <row r="40" spans="1:12" x14ac:dyDescent="0.35">
      <c r="A40" s="173"/>
      <c r="B40" s="124">
        <v>42800</v>
      </c>
      <c r="C40" s="125">
        <v>1433.5</v>
      </c>
      <c r="D40" s="28">
        <v>24</v>
      </c>
      <c r="E40" s="28">
        <v>34188</v>
      </c>
      <c r="F40" s="28">
        <v>1854</v>
      </c>
      <c r="G40" s="28">
        <v>3107.82</v>
      </c>
    </row>
    <row r="41" spans="1:12" x14ac:dyDescent="0.35">
      <c r="A41" s="173"/>
      <c r="B41" s="124">
        <v>42885</v>
      </c>
      <c r="C41" s="125">
        <v>1449</v>
      </c>
      <c r="D41" s="28">
        <v>23</v>
      </c>
      <c r="E41" s="28">
        <v>31878</v>
      </c>
      <c r="F41" s="28">
        <v>1980</v>
      </c>
      <c r="G41" s="28">
        <v>2911.54</v>
      </c>
    </row>
    <row r="42" spans="1:12" x14ac:dyDescent="0.35">
      <c r="A42" s="173"/>
      <c r="B42" s="124">
        <v>44438</v>
      </c>
      <c r="C42" s="125">
        <v>1406</v>
      </c>
      <c r="D42" s="28">
        <v>19</v>
      </c>
      <c r="E42" s="28">
        <v>26714</v>
      </c>
      <c r="F42" s="28">
        <v>1268.25</v>
      </c>
      <c r="G42" s="28">
        <v>1729.88</v>
      </c>
      <c r="H42" s="124">
        <v>45930</v>
      </c>
    </row>
    <row r="43" spans="1:12" x14ac:dyDescent="0.35">
      <c r="A43" s="173"/>
      <c r="B43" s="124">
        <v>40483</v>
      </c>
      <c r="C43" s="125">
        <v>1455</v>
      </c>
      <c r="D43" s="28">
        <v>21</v>
      </c>
      <c r="E43" s="28">
        <v>30555</v>
      </c>
      <c r="F43" s="28">
        <v>976.5</v>
      </c>
      <c r="G43" s="28">
        <v>2698.36</v>
      </c>
    </row>
    <row r="44" spans="1:12" x14ac:dyDescent="0.35">
      <c r="A44" s="173"/>
      <c r="B44" s="124">
        <v>42060</v>
      </c>
      <c r="C44" s="125">
        <v>1449.24</v>
      </c>
      <c r="D44" s="28">
        <v>21</v>
      </c>
      <c r="E44" s="28">
        <v>30434.04</v>
      </c>
      <c r="F44" s="28">
        <v>1496.27</v>
      </c>
      <c r="G44" s="28">
        <v>2748.12</v>
      </c>
    </row>
    <row r="45" spans="1:12" x14ac:dyDescent="0.35">
      <c r="A45" s="173"/>
      <c r="B45" s="124">
        <v>45460</v>
      </c>
      <c r="C45" s="125">
        <v>1499.32</v>
      </c>
      <c r="D45" s="28">
        <v>17.5</v>
      </c>
      <c r="E45" s="28">
        <v>26238.23</v>
      </c>
      <c r="F45" s="28">
        <v>1170.79</v>
      </c>
      <c r="G45" s="28">
        <v>2308.13</v>
      </c>
    </row>
    <row r="46" spans="1:12" x14ac:dyDescent="0.35">
      <c r="A46" s="173"/>
      <c r="B46" s="124">
        <v>41779</v>
      </c>
      <c r="C46" s="125">
        <v>1429</v>
      </c>
      <c r="D46" s="28">
        <v>21</v>
      </c>
      <c r="E46" s="28">
        <v>30009</v>
      </c>
      <c r="F46" s="28">
        <v>1527.76</v>
      </c>
      <c r="G46" s="28">
        <v>2772.68</v>
      </c>
    </row>
    <row r="47" spans="1:12" x14ac:dyDescent="0.35">
      <c r="A47" s="173"/>
      <c r="B47" s="124">
        <v>45810</v>
      </c>
      <c r="C47" s="125">
        <v>670.5</v>
      </c>
      <c r="D47" s="28">
        <v>19.5</v>
      </c>
      <c r="E47" s="28">
        <v>13074.78</v>
      </c>
      <c r="F47" s="28">
        <v>585.01</v>
      </c>
      <c r="G47" s="28">
        <v>1110.8399999999999</v>
      </c>
    </row>
    <row r="48" spans="1:12" x14ac:dyDescent="0.35">
      <c r="A48" s="173"/>
      <c r="B48" s="124">
        <v>45509</v>
      </c>
      <c r="C48" s="125">
        <v>1481.5</v>
      </c>
      <c r="D48" s="28">
        <v>17.5</v>
      </c>
      <c r="E48" s="28">
        <v>25926.25</v>
      </c>
      <c r="F48" s="28">
        <v>1115.67</v>
      </c>
      <c r="G48" s="28">
        <v>2282.0700000000002</v>
      </c>
    </row>
    <row r="49" spans="1:19" x14ac:dyDescent="0.35">
      <c r="A49" s="173"/>
      <c r="B49" s="124">
        <v>44690</v>
      </c>
      <c r="C49" s="125">
        <v>1519</v>
      </c>
      <c r="D49" s="28">
        <v>19</v>
      </c>
      <c r="E49" s="28">
        <v>28861</v>
      </c>
      <c r="F49" s="28">
        <v>1282.5</v>
      </c>
      <c r="G49" s="28">
        <v>2487.5500000000002</v>
      </c>
    </row>
    <row r="50" spans="1:19" x14ac:dyDescent="0.35">
      <c r="A50" s="173"/>
      <c r="B50" s="124">
        <v>42352</v>
      </c>
      <c r="C50" s="125">
        <v>526.5</v>
      </c>
      <c r="D50" s="28">
        <v>23</v>
      </c>
      <c r="E50" s="28">
        <v>12109.5</v>
      </c>
      <c r="F50" s="28">
        <v>1397.25</v>
      </c>
      <c r="G50" s="28">
        <v>1355.39</v>
      </c>
      <c r="H50" s="124">
        <v>45762</v>
      </c>
    </row>
    <row r="51" spans="1:19" x14ac:dyDescent="0.35">
      <c r="A51" s="173"/>
      <c r="B51" s="124">
        <v>43745</v>
      </c>
      <c r="C51" s="125">
        <v>1422</v>
      </c>
      <c r="D51" s="28">
        <v>20</v>
      </c>
      <c r="E51" s="28">
        <v>28440</v>
      </c>
      <c r="F51" s="28">
        <v>540</v>
      </c>
      <c r="G51" s="28">
        <v>2516.0300000000002</v>
      </c>
    </row>
    <row r="52" spans="1:19" x14ac:dyDescent="0.35">
      <c r="A52" s="173"/>
      <c r="B52" s="124">
        <v>45931</v>
      </c>
      <c r="C52" s="125"/>
      <c r="D52" s="28">
        <v>19</v>
      </c>
      <c r="E52" s="23" t="s">
        <v>785</v>
      </c>
    </row>
    <row r="53" spans="1:19" x14ac:dyDescent="0.35">
      <c r="B53" s="124"/>
      <c r="C53" s="125"/>
      <c r="D53" s="28"/>
    </row>
    <row r="54" spans="1:19" s="17" customFormat="1" x14ac:dyDescent="0.35">
      <c r="A54" s="142" t="s">
        <v>772</v>
      </c>
      <c r="E54" s="126">
        <f>SUM(E34:E52)</f>
        <v>544938.05000000005</v>
      </c>
      <c r="F54" s="126">
        <f t="shared" ref="F54:G54" si="0">SUM(F34:F52)</f>
        <v>15267.500000000002</v>
      </c>
      <c r="G54" s="126">
        <f t="shared" si="0"/>
        <v>45619.94</v>
      </c>
    </row>
    <row r="58" spans="1:19" s="129" customFormat="1" ht="15.5" x14ac:dyDescent="0.35">
      <c r="A58" s="154" t="s">
        <v>755</v>
      </c>
      <c r="B58" s="155"/>
      <c r="C58" s="156"/>
      <c r="D58" s="157" t="s">
        <v>796</v>
      </c>
      <c r="E58" s="157"/>
      <c r="F58" s="157" t="s">
        <v>797</v>
      </c>
      <c r="G58" s="157"/>
      <c r="H58" s="156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</row>
    <row r="61" spans="1:19" ht="18.5" x14ac:dyDescent="0.45">
      <c r="A61" s="143" t="s">
        <v>794</v>
      </c>
      <c r="B61" s="144" t="s">
        <v>795</v>
      </c>
      <c r="C61" s="120"/>
      <c r="D61" s="121"/>
      <c r="E61" s="121"/>
      <c r="K61" s="140" t="s">
        <v>793</v>
      </c>
      <c r="L61" s="139"/>
    </row>
    <row r="62" spans="1:19" x14ac:dyDescent="0.35">
      <c r="A62" s="173"/>
      <c r="B62" s="124"/>
      <c r="C62" s="125"/>
      <c r="D62" s="145">
        <v>36.06</v>
      </c>
      <c r="E62" s="146" t="s">
        <v>800</v>
      </c>
      <c r="F62" s="145">
        <v>40.869999999999997</v>
      </c>
      <c r="G62" s="54" t="s">
        <v>800</v>
      </c>
      <c r="K62" s="139"/>
    </row>
    <row r="63" spans="1:19" x14ac:dyDescent="0.35">
      <c r="A63" s="173"/>
      <c r="B63" s="124"/>
      <c r="C63" s="125"/>
      <c r="D63" s="145">
        <v>28.85</v>
      </c>
      <c r="E63" s="145"/>
      <c r="F63" s="145">
        <v>36.06</v>
      </c>
      <c r="K63" s="139"/>
    </row>
    <row r="64" spans="1:19" x14ac:dyDescent="0.35">
      <c r="A64" s="173"/>
      <c r="B64" s="124"/>
      <c r="C64" s="125"/>
      <c r="D64" s="28">
        <v>24.5</v>
      </c>
      <c r="E64" s="28"/>
      <c r="F64" s="28">
        <v>29</v>
      </c>
    </row>
    <row r="65" spans="1:7" x14ac:dyDescent="0.35">
      <c r="A65" s="173"/>
      <c r="B65" s="124"/>
      <c r="C65" s="125"/>
      <c r="D65" s="28">
        <v>20</v>
      </c>
      <c r="E65" s="28"/>
      <c r="F65" s="28">
        <v>20.7</v>
      </c>
    </row>
    <row r="66" spans="1:7" x14ac:dyDescent="0.35">
      <c r="A66" s="173"/>
      <c r="B66" s="124"/>
      <c r="C66" s="125"/>
      <c r="D66" s="28">
        <v>17</v>
      </c>
      <c r="E66" s="28"/>
      <c r="F66" s="28">
        <v>18.5</v>
      </c>
    </row>
    <row r="67" spans="1:7" x14ac:dyDescent="0.35">
      <c r="A67" s="173"/>
      <c r="B67" s="124"/>
      <c r="C67" s="125"/>
      <c r="D67" s="28">
        <v>22</v>
      </c>
      <c r="E67" s="28"/>
      <c r="F67" s="28">
        <v>25</v>
      </c>
    </row>
    <row r="68" spans="1:7" x14ac:dyDescent="0.35">
      <c r="A68" s="173"/>
      <c r="B68" s="124"/>
      <c r="C68" s="125"/>
      <c r="D68" s="28">
        <v>24</v>
      </c>
      <c r="E68" s="28"/>
      <c r="F68" s="28">
        <v>30</v>
      </c>
    </row>
    <row r="69" spans="1:7" x14ac:dyDescent="0.35">
      <c r="A69" s="173"/>
      <c r="B69" s="124"/>
      <c r="C69" s="125"/>
      <c r="D69" s="28">
        <v>23</v>
      </c>
      <c r="E69" s="28"/>
      <c r="F69" s="28">
        <v>28</v>
      </c>
    </row>
    <row r="70" spans="1:7" x14ac:dyDescent="0.35">
      <c r="A70" s="173"/>
      <c r="B70" s="124"/>
      <c r="C70" s="125"/>
      <c r="D70" s="28">
        <v>21</v>
      </c>
      <c r="E70" s="28"/>
      <c r="F70" s="28">
        <v>28</v>
      </c>
    </row>
    <row r="71" spans="1:7" x14ac:dyDescent="0.35">
      <c r="A71" s="173"/>
      <c r="B71" s="124"/>
      <c r="C71" s="125"/>
      <c r="D71" s="28">
        <v>21</v>
      </c>
      <c r="E71" s="28"/>
      <c r="F71" s="28">
        <v>28</v>
      </c>
    </row>
    <row r="72" spans="1:7" x14ac:dyDescent="0.35">
      <c r="A72" s="173"/>
      <c r="B72" s="124"/>
      <c r="C72" s="125"/>
      <c r="D72" s="28">
        <v>17.5</v>
      </c>
      <c r="E72" s="28"/>
      <c r="F72" s="28">
        <v>24</v>
      </c>
    </row>
    <row r="73" spans="1:7" x14ac:dyDescent="0.35">
      <c r="A73" s="173"/>
      <c r="B73" s="124"/>
      <c r="C73" s="125"/>
      <c r="D73" s="28">
        <v>21</v>
      </c>
      <c r="E73" s="28"/>
      <c r="F73" s="28">
        <v>28</v>
      </c>
    </row>
    <row r="74" spans="1:7" x14ac:dyDescent="0.35">
      <c r="A74" s="173"/>
      <c r="B74" s="124"/>
      <c r="C74" s="125"/>
      <c r="D74" s="28">
        <v>19.5</v>
      </c>
      <c r="E74" s="28"/>
      <c r="F74" s="28">
        <v>23</v>
      </c>
    </row>
    <row r="75" spans="1:7" x14ac:dyDescent="0.35">
      <c r="A75" s="173"/>
      <c r="B75" s="124"/>
      <c r="C75" s="125"/>
      <c r="D75" s="28">
        <v>17.5</v>
      </c>
      <c r="E75" s="28"/>
      <c r="F75" s="28">
        <v>24</v>
      </c>
    </row>
    <row r="76" spans="1:7" x14ac:dyDescent="0.35">
      <c r="A76" s="173"/>
      <c r="B76" s="124"/>
      <c r="C76" s="125"/>
      <c r="D76" s="28">
        <v>19</v>
      </c>
      <c r="E76" s="28"/>
      <c r="F76" s="28">
        <v>25</v>
      </c>
    </row>
    <row r="77" spans="1:7" x14ac:dyDescent="0.35">
      <c r="A77" s="173"/>
      <c r="B77" s="124"/>
      <c r="C77" s="125"/>
      <c r="D77" s="28">
        <v>20</v>
      </c>
      <c r="E77" s="28"/>
      <c r="F77" s="28">
        <v>25</v>
      </c>
    </row>
    <row r="78" spans="1:7" x14ac:dyDescent="0.35">
      <c r="A78" s="173"/>
      <c r="B78" s="124"/>
      <c r="C78" s="125"/>
      <c r="D78" s="28">
        <v>19</v>
      </c>
      <c r="E78" s="23"/>
      <c r="F78" s="28">
        <v>22</v>
      </c>
    </row>
    <row r="80" spans="1:7" x14ac:dyDescent="0.35">
      <c r="A80" s="147" t="s">
        <v>801</v>
      </c>
      <c r="D80" s="126">
        <f>AVERAGE(D62:D79)</f>
        <v>21.818235294117645</v>
      </c>
      <c r="E80" s="23" t="s">
        <v>798</v>
      </c>
      <c r="F80" s="126">
        <f>AVERAGE(F62:F78)</f>
        <v>26.772352941176472</v>
      </c>
      <c r="G80" s="23" t="s">
        <v>799</v>
      </c>
    </row>
  </sheetData>
  <phoneticPr fontId="26" type="noConversion"/>
  <pageMargins left="0.7" right="0.7" top="0.75" bottom="0.75" header="0.3" footer="0.3"/>
  <pageSetup orientation="landscape" horizontalDpi="0" verticalDpi="0" r:id="rId1"/>
  <rowBreaks count="2" manualBreakCount="2">
    <brk id="29" max="16383" man="1"/>
    <brk id="5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C3FC0-F253-4861-8A2A-9A6F548EE402}">
  <dimension ref="A1:S51"/>
  <sheetViews>
    <sheetView tabSelected="1" workbookViewId="0">
      <pane xSplit="1" ySplit="4" topLeftCell="B12" activePane="bottomRight" state="frozen"/>
      <selection pane="topRight" activeCell="B1" sqref="B1"/>
      <selection pane="bottomLeft" activeCell="A5" sqref="A5"/>
      <selection pane="bottomRight" activeCell="A31" sqref="A31:A49"/>
    </sheetView>
  </sheetViews>
  <sheetFormatPr defaultRowHeight="14.5" x14ac:dyDescent="0.35"/>
  <cols>
    <col min="1" max="1" width="20.7265625" customWidth="1"/>
    <col min="2" max="2" width="13.7265625" customWidth="1"/>
    <col min="3" max="3" width="15.1796875" customWidth="1"/>
    <col min="4" max="4" width="10.08984375" bestFit="1" customWidth="1"/>
    <col min="5" max="8" width="12.26953125" customWidth="1"/>
    <col min="9" max="9" width="13.1796875" customWidth="1"/>
    <col min="11" max="11" width="5.7265625" customWidth="1"/>
  </cols>
  <sheetData>
    <row r="1" spans="1:19" x14ac:dyDescent="0.35">
      <c r="A1" s="153" t="s">
        <v>765</v>
      </c>
    </row>
    <row r="2" spans="1:19" x14ac:dyDescent="0.35">
      <c r="A2" s="17" t="s">
        <v>792</v>
      </c>
    </row>
    <row r="3" spans="1:19" ht="15.5" x14ac:dyDescent="0.35">
      <c r="C3" s="160" t="s">
        <v>766</v>
      </c>
      <c r="F3" s="160" t="s">
        <v>774</v>
      </c>
      <c r="G3" s="160" t="s">
        <v>778</v>
      </c>
      <c r="I3" s="160" t="s">
        <v>776</v>
      </c>
      <c r="K3" s="160" t="s">
        <v>779</v>
      </c>
    </row>
    <row r="4" spans="1:19" s="129" customFormat="1" ht="15.5" x14ac:dyDescent="0.35">
      <c r="A4" s="159" t="s">
        <v>755</v>
      </c>
      <c r="B4" s="160" t="s">
        <v>766</v>
      </c>
      <c r="C4" s="160" t="s">
        <v>787</v>
      </c>
      <c r="D4" s="160" t="s">
        <v>773</v>
      </c>
      <c r="E4" s="160" t="s">
        <v>767</v>
      </c>
      <c r="F4" s="160" t="s">
        <v>775</v>
      </c>
      <c r="G4" s="160" t="s">
        <v>777</v>
      </c>
      <c r="H4" s="160" t="s">
        <v>768</v>
      </c>
      <c r="I4" s="160" t="s">
        <v>777</v>
      </c>
      <c r="J4" s="158"/>
      <c r="K4" s="160" t="s">
        <v>786</v>
      </c>
      <c r="L4" s="158"/>
      <c r="M4" s="158"/>
      <c r="N4" s="158"/>
      <c r="O4" s="158"/>
      <c r="P4" s="158"/>
      <c r="Q4" s="158"/>
      <c r="R4" s="158"/>
      <c r="S4" s="158"/>
    </row>
    <row r="6" spans="1:19" ht="18.5" x14ac:dyDescent="0.45">
      <c r="A6" s="122" t="s">
        <v>760</v>
      </c>
    </row>
    <row r="7" spans="1:19" x14ac:dyDescent="0.35">
      <c r="A7" s="173"/>
      <c r="B7" s="28">
        <v>25070.400000000001</v>
      </c>
      <c r="C7" t="s">
        <v>788</v>
      </c>
      <c r="D7" s="28">
        <v>644.85</v>
      </c>
      <c r="E7" s="28">
        <v>369.6</v>
      </c>
      <c r="F7" s="28">
        <v>946.44</v>
      </c>
      <c r="G7" s="28">
        <f>(12*80)+(10*1180.8)</f>
        <v>12768</v>
      </c>
      <c r="H7" s="28">
        <v>11940</v>
      </c>
      <c r="I7" s="28">
        <f t="shared" ref="I7:I24" si="0">SUM(B7,D7:F7,H7)-G7</f>
        <v>26203.289999999994</v>
      </c>
      <c r="K7" s="28"/>
      <c r="L7" s="131"/>
    </row>
    <row r="8" spans="1:19" x14ac:dyDescent="0.35">
      <c r="A8" s="173"/>
      <c r="B8" s="28">
        <v>7386.9600000000009</v>
      </c>
      <c r="C8" t="s">
        <v>769</v>
      </c>
      <c r="D8" s="28">
        <v>322.24</v>
      </c>
      <c r="E8" s="28">
        <v>369.6</v>
      </c>
      <c r="F8" s="28">
        <v>689.16</v>
      </c>
      <c r="G8" s="28">
        <v>920</v>
      </c>
      <c r="H8" s="28">
        <v>8136.64</v>
      </c>
      <c r="I8" s="28">
        <f t="shared" si="0"/>
        <v>15984.600000000002</v>
      </c>
      <c r="K8" s="28"/>
      <c r="L8" s="131"/>
    </row>
    <row r="9" spans="1:19" x14ac:dyDescent="0.35">
      <c r="A9" s="173"/>
      <c r="B9" s="28">
        <v>2721.78</v>
      </c>
      <c r="C9" t="s">
        <v>789</v>
      </c>
      <c r="D9" s="28">
        <v>322.44</v>
      </c>
      <c r="E9" s="28">
        <v>240.24</v>
      </c>
      <c r="F9" s="28">
        <v>627.12</v>
      </c>
      <c r="G9" s="28">
        <v>160</v>
      </c>
      <c r="H9" s="28">
        <v>6932.47</v>
      </c>
      <c r="I9" s="28">
        <f t="shared" si="0"/>
        <v>10684.05</v>
      </c>
      <c r="K9" s="28"/>
      <c r="L9" s="131"/>
    </row>
    <row r="10" spans="1:19" x14ac:dyDescent="0.35">
      <c r="A10" s="173"/>
      <c r="B10" s="28">
        <v>13870.199999999999</v>
      </c>
      <c r="C10" t="s">
        <v>770</v>
      </c>
      <c r="D10" s="28">
        <v>322.44</v>
      </c>
      <c r="E10" s="28">
        <v>369.6</v>
      </c>
      <c r="F10" s="28">
        <v>523.79999999999995</v>
      </c>
      <c r="G10" s="28">
        <v>920</v>
      </c>
      <c r="H10" s="28">
        <v>5961.26</v>
      </c>
      <c r="I10" s="28">
        <f t="shared" si="0"/>
        <v>20127.3</v>
      </c>
      <c r="K10" s="28"/>
      <c r="L10" s="131"/>
    </row>
    <row r="11" spans="1:19" x14ac:dyDescent="0.35">
      <c r="A11" s="173"/>
      <c r="B11" s="28">
        <v>8900.2800000000007</v>
      </c>
      <c r="C11" t="s">
        <v>770</v>
      </c>
      <c r="D11" s="28">
        <v>644.85</v>
      </c>
      <c r="E11" s="28">
        <v>369.6</v>
      </c>
      <c r="F11" s="28">
        <v>551.4</v>
      </c>
      <c r="G11" s="28">
        <v>920</v>
      </c>
      <c r="H11" s="28">
        <v>6453.69</v>
      </c>
      <c r="I11" s="28">
        <f t="shared" si="0"/>
        <v>15999.82</v>
      </c>
      <c r="K11" s="28"/>
      <c r="L11" s="131"/>
    </row>
    <row r="12" spans="1:19" x14ac:dyDescent="0.35">
      <c r="A12" s="173"/>
      <c r="B12" s="28">
        <v>7860.48</v>
      </c>
      <c r="C12" t="s">
        <v>770</v>
      </c>
      <c r="D12" s="28">
        <v>322.44</v>
      </c>
      <c r="E12" s="28">
        <v>369.6</v>
      </c>
      <c r="F12" s="28">
        <v>606.48</v>
      </c>
      <c r="G12" s="28">
        <v>920</v>
      </c>
      <c r="H12" s="28">
        <v>7174.65</v>
      </c>
      <c r="I12" s="28">
        <f t="shared" si="0"/>
        <v>15413.649999999998</v>
      </c>
      <c r="K12" s="28"/>
      <c r="L12" s="131"/>
    </row>
    <row r="13" spans="1:19" x14ac:dyDescent="0.35">
      <c r="A13" s="173"/>
      <c r="B13" s="28">
        <v>7386.9600000000009</v>
      </c>
      <c r="C13" t="s">
        <v>770</v>
      </c>
      <c r="D13" s="28">
        <v>322.44</v>
      </c>
      <c r="E13" s="28">
        <v>369.6</v>
      </c>
      <c r="F13" s="28">
        <v>551.4</v>
      </c>
      <c r="G13" s="28">
        <v>920</v>
      </c>
      <c r="H13" s="28">
        <v>6605.88</v>
      </c>
      <c r="I13" s="28">
        <f t="shared" si="0"/>
        <v>14316.280000000002</v>
      </c>
      <c r="K13" s="28"/>
      <c r="L13" s="131"/>
    </row>
    <row r="14" spans="1:19" x14ac:dyDescent="0.35">
      <c r="A14" s="173"/>
      <c r="B14" s="28">
        <v>5443.5599999999995</v>
      </c>
      <c r="C14" t="s">
        <v>770</v>
      </c>
      <c r="D14" s="28">
        <v>322.44</v>
      </c>
      <c r="E14" s="28">
        <v>369.6</v>
      </c>
      <c r="F14" s="28">
        <v>496.2</v>
      </c>
      <c r="G14" s="28">
        <v>920</v>
      </c>
      <c r="H14" s="28">
        <v>5810.55</v>
      </c>
      <c r="I14" s="28">
        <f t="shared" si="0"/>
        <v>11522.349999999999</v>
      </c>
      <c r="K14" s="28"/>
      <c r="L14" s="131"/>
    </row>
    <row r="15" spans="1:19" x14ac:dyDescent="0.35">
      <c r="A15" s="173"/>
      <c r="B15" s="28">
        <v>6956.88</v>
      </c>
      <c r="C15" t="s">
        <v>770</v>
      </c>
      <c r="D15" s="28">
        <v>322.44</v>
      </c>
      <c r="E15" s="28">
        <v>369.6</v>
      </c>
      <c r="F15" s="28">
        <v>551.4</v>
      </c>
      <c r="G15" s="28">
        <v>920</v>
      </c>
      <c r="H15" s="28">
        <v>6405.15</v>
      </c>
      <c r="I15" s="28">
        <f t="shared" si="0"/>
        <v>13685.47</v>
      </c>
      <c r="K15" s="28"/>
      <c r="L15" s="131"/>
    </row>
    <row r="16" spans="1:19" x14ac:dyDescent="0.35">
      <c r="A16" s="173"/>
      <c r="B16" s="28">
        <v>13870.199999999999</v>
      </c>
      <c r="C16" t="s">
        <v>770</v>
      </c>
      <c r="D16" s="28">
        <v>322.44</v>
      </c>
      <c r="E16" s="28">
        <v>369.6</v>
      </c>
      <c r="F16" s="28">
        <v>551.4</v>
      </c>
      <c r="G16" s="28">
        <v>920</v>
      </c>
      <c r="H16" s="28">
        <v>6438.93</v>
      </c>
      <c r="I16" s="28">
        <f t="shared" si="0"/>
        <v>20632.57</v>
      </c>
      <c r="K16" s="28"/>
      <c r="L16" s="131"/>
    </row>
    <row r="17" spans="1:12" x14ac:dyDescent="0.35">
      <c r="A17" s="173"/>
      <c r="B17" s="28">
        <v>0</v>
      </c>
      <c r="C17" t="s">
        <v>764</v>
      </c>
      <c r="D17" s="28">
        <v>0</v>
      </c>
      <c r="E17" s="28">
        <v>61.6</v>
      </c>
      <c r="F17" s="28">
        <v>120.6</v>
      </c>
      <c r="G17" s="28">
        <v>0</v>
      </c>
      <c r="H17" s="28">
        <v>2827.13</v>
      </c>
      <c r="I17" s="28">
        <f t="shared" si="0"/>
        <v>3009.33</v>
      </c>
      <c r="K17" s="28"/>
      <c r="L17" s="131"/>
    </row>
    <row r="18" spans="1:12" x14ac:dyDescent="0.35">
      <c r="A18" s="173"/>
      <c r="B18" s="28">
        <v>10625.880000000001</v>
      </c>
      <c r="C18" t="s">
        <v>770</v>
      </c>
      <c r="D18" s="28">
        <v>322.44</v>
      </c>
      <c r="E18" s="28">
        <v>369.6</v>
      </c>
      <c r="F18" s="28">
        <v>551.4</v>
      </c>
      <c r="G18" s="28">
        <v>920</v>
      </c>
      <c r="H18" s="28">
        <v>6481.27</v>
      </c>
      <c r="I18" s="28">
        <f t="shared" si="0"/>
        <v>17430.590000000004</v>
      </c>
      <c r="K18" s="28"/>
      <c r="L18" s="131"/>
    </row>
    <row r="19" spans="1:12" x14ac:dyDescent="0.35">
      <c r="A19" s="173"/>
      <c r="B19" s="28">
        <v>4967.16</v>
      </c>
      <c r="C19" t="s">
        <v>770</v>
      </c>
      <c r="D19" s="28">
        <v>322.44</v>
      </c>
      <c r="E19" s="28">
        <v>61.6</v>
      </c>
      <c r="F19" s="28">
        <v>80.400000000000006</v>
      </c>
      <c r="G19" s="28">
        <v>120</v>
      </c>
      <c r="H19" s="28">
        <v>2101.31</v>
      </c>
      <c r="I19" s="28">
        <f t="shared" si="0"/>
        <v>7412.91</v>
      </c>
      <c r="K19" s="28"/>
      <c r="L19" s="131"/>
    </row>
    <row r="20" spans="1:12" x14ac:dyDescent="0.35">
      <c r="A20" s="173"/>
      <c r="B20" s="28">
        <v>5443.5599999999995</v>
      </c>
      <c r="C20" t="s">
        <v>770</v>
      </c>
      <c r="D20" s="28">
        <v>322.44</v>
      </c>
      <c r="E20" s="28">
        <v>369.6</v>
      </c>
      <c r="F20" s="28">
        <v>496.2</v>
      </c>
      <c r="G20" s="28">
        <v>920</v>
      </c>
      <c r="H20" s="28">
        <v>5782.12</v>
      </c>
      <c r="I20" s="28">
        <f t="shared" si="0"/>
        <v>11493.919999999998</v>
      </c>
      <c r="K20" s="28"/>
      <c r="L20" s="131"/>
    </row>
    <row r="21" spans="1:12" x14ac:dyDescent="0.35">
      <c r="A21" s="173"/>
      <c r="B21" s="28">
        <v>7604.64</v>
      </c>
      <c r="C21" t="s">
        <v>770</v>
      </c>
      <c r="D21" s="28">
        <v>322.44</v>
      </c>
      <c r="E21" s="28">
        <v>369.6</v>
      </c>
      <c r="F21" s="28">
        <v>551.4</v>
      </c>
      <c r="G21" s="28">
        <v>920</v>
      </c>
      <c r="H21" s="28">
        <v>7001.77</v>
      </c>
      <c r="I21" s="28">
        <f t="shared" si="0"/>
        <v>14929.85</v>
      </c>
      <c r="K21" s="28"/>
      <c r="L21" s="131"/>
    </row>
    <row r="22" spans="1:12" x14ac:dyDescent="0.35">
      <c r="A22" s="173"/>
      <c r="B22" s="28">
        <v>6739.08</v>
      </c>
      <c r="C22" t="s">
        <v>770</v>
      </c>
      <c r="D22" s="28">
        <v>322.44</v>
      </c>
      <c r="E22" s="28">
        <v>369.6</v>
      </c>
      <c r="F22" s="28">
        <v>523.79999999999995</v>
      </c>
      <c r="G22" s="28">
        <v>920</v>
      </c>
      <c r="H22" s="28">
        <v>6073.73</v>
      </c>
      <c r="I22" s="28">
        <f t="shared" si="0"/>
        <v>13108.65</v>
      </c>
      <c r="K22" s="28"/>
      <c r="L22" s="131"/>
    </row>
    <row r="23" spans="1:12" x14ac:dyDescent="0.35">
      <c r="A23" s="173"/>
      <c r="B23" s="28">
        <v>3802.32</v>
      </c>
      <c r="C23" t="s">
        <v>770</v>
      </c>
      <c r="D23" s="28">
        <f>D22/2</f>
        <v>161.22</v>
      </c>
      <c r="E23" s="28">
        <f t="shared" ref="E23:F23" si="1">E22/2</f>
        <v>184.8</v>
      </c>
      <c r="F23" s="28">
        <f t="shared" si="1"/>
        <v>261.89999999999998</v>
      </c>
      <c r="G23" s="28">
        <v>480</v>
      </c>
      <c r="H23" s="28">
        <v>4530</v>
      </c>
      <c r="I23" s="28">
        <f t="shared" si="0"/>
        <v>8460.24</v>
      </c>
      <c r="K23" s="28"/>
      <c r="L23" s="131"/>
    </row>
    <row r="24" spans="1:12" x14ac:dyDescent="0.35">
      <c r="A24" s="173"/>
      <c r="B24" s="28">
        <v>3701.64</v>
      </c>
      <c r="C24" t="s">
        <v>770</v>
      </c>
      <c r="D24" s="28">
        <f>D22/3</f>
        <v>107.48</v>
      </c>
      <c r="E24" s="28">
        <f t="shared" ref="E24:F24" si="2">E22/3</f>
        <v>123.2</v>
      </c>
      <c r="F24" s="28">
        <f t="shared" si="2"/>
        <v>174.6</v>
      </c>
      <c r="G24" s="28">
        <v>320</v>
      </c>
      <c r="H24" s="28">
        <v>4440.1125000000002</v>
      </c>
      <c r="I24" s="28">
        <f t="shared" si="0"/>
        <v>8227.0325000000012</v>
      </c>
      <c r="K24" s="28"/>
      <c r="L24" s="131"/>
    </row>
    <row r="25" spans="1:12" x14ac:dyDescent="0.35">
      <c r="D25" s="28"/>
      <c r="E25" s="28"/>
      <c r="F25" s="28"/>
      <c r="G25" s="28"/>
      <c r="H25" s="28"/>
      <c r="I25" s="28"/>
      <c r="K25" s="28"/>
    </row>
    <row r="26" spans="1:12" x14ac:dyDescent="0.35">
      <c r="A26" s="17" t="s">
        <v>771</v>
      </c>
      <c r="B26" s="34">
        <f>SUM(B7:B25)</f>
        <v>142351.98000000001</v>
      </c>
      <c r="D26" s="34">
        <f t="shared" ref="D26:I26" si="3">SUM(D7:D25)</f>
        <v>5749.9199999999983</v>
      </c>
      <c r="E26" s="34">
        <f t="shared" si="3"/>
        <v>5476.24</v>
      </c>
      <c r="F26" s="34">
        <f t="shared" si="3"/>
        <v>8855.0999999999967</v>
      </c>
      <c r="G26" s="34">
        <f t="shared" si="3"/>
        <v>24888</v>
      </c>
      <c r="H26" s="34">
        <f t="shared" si="3"/>
        <v>111096.66250000001</v>
      </c>
      <c r="I26" s="34">
        <f t="shared" si="3"/>
        <v>248641.9025</v>
      </c>
      <c r="K26" s="34"/>
    </row>
    <row r="27" spans="1:12" x14ac:dyDescent="0.35">
      <c r="D27" s="28"/>
      <c r="E27" s="28"/>
      <c r="F27" s="28"/>
      <c r="G27" s="28"/>
      <c r="H27" s="28"/>
      <c r="I27" s="28"/>
      <c r="K27" s="28"/>
    </row>
    <row r="30" spans="1:12" ht="18.5" x14ac:dyDescent="0.45">
      <c r="A30" s="123" t="s">
        <v>763</v>
      </c>
      <c r="H30" s="23" t="s">
        <v>780</v>
      </c>
    </row>
    <row r="31" spans="1:12" x14ac:dyDescent="0.35">
      <c r="A31" s="173"/>
      <c r="B31" s="28">
        <v>22806.720000000001</v>
      </c>
      <c r="C31" t="s">
        <v>788</v>
      </c>
      <c r="D31" s="28">
        <v>569.79999999999995</v>
      </c>
      <c r="E31" s="28">
        <v>308</v>
      </c>
      <c r="F31" s="28">
        <v>733.6</v>
      </c>
      <c r="G31" s="28">
        <v>760</v>
      </c>
      <c r="H31" s="28">
        <v>9375</v>
      </c>
      <c r="I31" s="28">
        <f t="shared" ref="I31:I48" si="4">SUM(B31,D31:F31,H31)-G31</f>
        <v>33033.119999999995</v>
      </c>
      <c r="K31" s="28"/>
    </row>
    <row r="32" spans="1:12" x14ac:dyDescent="0.35">
      <c r="A32" s="173"/>
      <c r="B32" s="28">
        <v>6185.43</v>
      </c>
      <c r="C32" t="s">
        <v>770</v>
      </c>
      <c r="D32" s="28">
        <v>284.89999999999998</v>
      </c>
      <c r="E32" s="28">
        <v>308</v>
      </c>
      <c r="F32" s="28">
        <v>641.04</v>
      </c>
      <c r="G32" s="28">
        <v>760</v>
      </c>
      <c r="H32" s="28">
        <v>7380</v>
      </c>
      <c r="I32" s="28">
        <f t="shared" si="4"/>
        <v>14039.369999999999</v>
      </c>
      <c r="K32" s="28"/>
    </row>
    <row r="33" spans="1:11" x14ac:dyDescent="0.35">
      <c r="A33" s="173"/>
      <c r="B33" s="28">
        <v>0</v>
      </c>
      <c r="C33" t="s">
        <v>764</v>
      </c>
      <c r="D33" s="28">
        <v>284.89999999999998</v>
      </c>
      <c r="E33" s="28">
        <v>200.2</v>
      </c>
      <c r="F33" s="28">
        <v>486.2</v>
      </c>
      <c r="G33" s="28">
        <v>0</v>
      </c>
      <c r="H33" s="28">
        <v>5257.8374999999996</v>
      </c>
      <c r="I33" s="28">
        <f t="shared" si="4"/>
        <v>6229.1374999999998</v>
      </c>
      <c r="K33" s="28"/>
    </row>
    <row r="34" spans="1:11" x14ac:dyDescent="0.35">
      <c r="A34" s="173"/>
      <c r="B34" s="28">
        <v>11525.13</v>
      </c>
      <c r="C34" t="s">
        <v>770</v>
      </c>
      <c r="D34" s="28">
        <v>284.89999999999998</v>
      </c>
      <c r="E34" s="28">
        <v>308</v>
      </c>
      <c r="F34" s="28">
        <v>406</v>
      </c>
      <c r="G34" s="28">
        <v>760</v>
      </c>
      <c r="H34" s="28">
        <v>4140</v>
      </c>
      <c r="I34" s="28">
        <f t="shared" si="4"/>
        <v>15904.029999999999</v>
      </c>
      <c r="K34" s="28"/>
    </row>
    <row r="35" spans="1:11" x14ac:dyDescent="0.35">
      <c r="A35" s="173"/>
      <c r="B35" s="28">
        <v>2459.7999999999997</v>
      </c>
      <c r="C35" t="s">
        <v>770</v>
      </c>
      <c r="D35" s="28">
        <v>170.94</v>
      </c>
      <c r="E35" s="28">
        <v>184.8</v>
      </c>
      <c r="F35" s="28">
        <v>254.31</v>
      </c>
      <c r="G35" s="28">
        <v>440</v>
      </c>
      <c r="H35" s="28">
        <v>3438</v>
      </c>
      <c r="I35" s="28">
        <f t="shared" si="4"/>
        <v>6067.85</v>
      </c>
      <c r="K35" s="28"/>
    </row>
    <row r="36" spans="1:11" x14ac:dyDescent="0.35">
      <c r="A36" s="173"/>
      <c r="B36" s="28">
        <v>7553.5199999999995</v>
      </c>
      <c r="C36" t="s">
        <v>770</v>
      </c>
      <c r="D36" s="28">
        <v>569.79999999999995</v>
      </c>
      <c r="E36" s="28">
        <v>308</v>
      </c>
      <c r="F36" s="28">
        <v>427.5</v>
      </c>
      <c r="G36" s="28">
        <v>760</v>
      </c>
      <c r="H36" s="28">
        <v>4385.7</v>
      </c>
      <c r="I36" s="28">
        <f t="shared" si="4"/>
        <v>12484.52</v>
      </c>
      <c r="K36" s="28"/>
    </row>
    <row r="37" spans="1:11" x14ac:dyDescent="0.35">
      <c r="A37" s="173"/>
      <c r="B37" s="28">
        <v>6641.4600000000009</v>
      </c>
      <c r="C37" t="s">
        <v>770</v>
      </c>
      <c r="D37" s="28">
        <v>284.89999999999998</v>
      </c>
      <c r="E37" s="28">
        <v>308</v>
      </c>
      <c r="F37" s="28">
        <v>470.2</v>
      </c>
      <c r="G37" s="28">
        <v>760</v>
      </c>
      <c r="H37" s="28">
        <v>5128.2</v>
      </c>
      <c r="I37" s="28">
        <f t="shared" si="4"/>
        <v>12072.76</v>
      </c>
      <c r="K37" s="28"/>
    </row>
    <row r="38" spans="1:11" x14ac:dyDescent="0.35">
      <c r="A38" s="173"/>
      <c r="B38" s="28">
        <v>6185.43</v>
      </c>
      <c r="C38" t="s">
        <v>770</v>
      </c>
      <c r="D38" s="28">
        <v>284.89999999999998</v>
      </c>
      <c r="E38" s="28">
        <v>308</v>
      </c>
      <c r="F38" s="28">
        <v>427.5</v>
      </c>
      <c r="G38" s="28">
        <v>760</v>
      </c>
      <c r="H38" s="28">
        <v>4781.7</v>
      </c>
      <c r="I38" s="28">
        <f t="shared" si="4"/>
        <v>11227.529999999999</v>
      </c>
      <c r="K38" s="28"/>
    </row>
    <row r="39" spans="1:11" x14ac:dyDescent="0.35">
      <c r="A39" s="173"/>
      <c r="B39" s="28">
        <v>4427.6399999999994</v>
      </c>
      <c r="C39" t="s">
        <v>770</v>
      </c>
      <c r="D39" s="28">
        <v>256.41000000000003</v>
      </c>
      <c r="E39" s="28">
        <v>277.2</v>
      </c>
      <c r="F39" s="28">
        <v>346.23</v>
      </c>
      <c r="G39" s="28">
        <v>760</v>
      </c>
      <c r="H39" s="28">
        <v>4007.1</v>
      </c>
      <c r="I39" s="28">
        <f t="shared" si="4"/>
        <v>8554.58</v>
      </c>
      <c r="K39" s="28"/>
    </row>
    <row r="40" spans="1:11" x14ac:dyDescent="0.35">
      <c r="A40" s="173"/>
      <c r="B40" s="28">
        <v>5764.7699999999995</v>
      </c>
      <c r="C40" t="s">
        <v>770</v>
      </c>
      <c r="D40" s="28">
        <v>284.89999999999998</v>
      </c>
      <c r="E40" s="28">
        <v>308</v>
      </c>
      <c r="F40" s="28">
        <v>427.5</v>
      </c>
      <c r="G40" s="28">
        <v>760</v>
      </c>
      <c r="H40" s="28">
        <v>4583.25</v>
      </c>
      <c r="I40" s="28">
        <f t="shared" si="4"/>
        <v>10608.419999999998</v>
      </c>
      <c r="K40" s="28"/>
    </row>
    <row r="41" spans="1:11" x14ac:dyDescent="0.35">
      <c r="A41" s="173"/>
      <c r="B41" s="28">
        <v>11525.13</v>
      </c>
      <c r="C41" t="s">
        <v>770</v>
      </c>
      <c r="D41" s="28">
        <v>284.89999999999998</v>
      </c>
      <c r="E41" s="28">
        <v>308</v>
      </c>
      <c r="F41" s="28">
        <v>427.5</v>
      </c>
      <c r="G41" s="28">
        <v>760</v>
      </c>
      <c r="H41" s="28">
        <v>4565.1059999999998</v>
      </c>
      <c r="I41" s="28">
        <f t="shared" si="4"/>
        <v>16350.635999999999</v>
      </c>
      <c r="K41" s="28"/>
    </row>
    <row r="42" spans="1:11" x14ac:dyDescent="0.35">
      <c r="A42" s="173"/>
      <c r="B42" s="28"/>
      <c r="C42" t="s">
        <v>764</v>
      </c>
      <c r="D42" s="28">
        <v>0</v>
      </c>
      <c r="E42" s="28">
        <v>308</v>
      </c>
      <c r="F42" s="28">
        <v>373.9</v>
      </c>
      <c r="G42" s="28">
        <v>0</v>
      </c>
      <c r="H42" s="28">
        <v>3935.7344999999996</v>
      </c>
      <c r="I42" s="28">
        <f t="shared" si="4"/>
        <v>4617.6344999999992</v>
      </c>
      <c r="K42" s="28"/>
    </row>
    <row r="43" spans="1:11" x14ac:dyDescent="0.35">
      <c r="A43" s="173"/>
      <c r="B43" s="28">
        <v>9032.4</v>
      </c>
      <c r="C43" t="s">
        <v>770</v>
      </c>
      <c r="D43" s="28">
        <v>284.89999999999998</v>
      </c>
      <c r="E43" s="28">
        <v>308</v>
      </c>
      <c r="F43" s="28">
        <v>427.5</v>
      </c>
      <c r="G43" s="28">
        <v>760</v>
      </c>
      <c r="H43" s="28">
        <v>4501.3499999999995</v>
      </c>
      <c r="I43" s="28">
        <f t="shared" si="4"/>
        <v>13794.149999999998</v>
      </c>
      <c r="K43" s="28"/>
    </row>
    <row r="44" spans="1:11" x14ac:dyDescent="0.35">
      <c r="A44" s="173"/>
      <c r="B44" s="28"/>
      <c r="C44" s="23" t="s">
        <v>791</v>
      </c>
      <c r="D44" s="28">
        <v>0</v>
      </c>
      <c r="E44" s="28">
        <v>61.6</v>
      </c>
      <c r="F44" s="28">
        <v>125.01</v>
      </c>
      <c r="G44" s="28">
        <v>0</v>
      </c>
      <c r="H44" s="28">
        <v>1961.2170000000001</v>
      </c>
      <c r="I44" s="28">
        <f t="shared" si="4"/>
        <v>2147.8270000000002</v>
      </c>
      <c r="K44" s="28"/>
    </row>
    <row r="45" spans="1:11" x14ac:dyDescent="0.35">
      <c r="A45" s="173"/>
      <c r="B45" s="28">
        <v>4445.37</v>
      </c>
      <c r="C45" t="s">
        <v>770</v>
      </c>
      <c r="D45" s="28">
        <v>284.89999999999998</v>
      </c>
      <c r="E45" s="28">
        <v>308</v>
      </c>
      <c r="F45" s="28">
        <v>373.9</v>
      </c>
      <c r="G45" s="28">
        <v>760</v>
      </c>
      <c r="H45" s="28">
        <v>3888.9375</v>
      </c>
      <c r="I45" s="28">
        <f t="shared" si="4"/>
        <v>8541.1074999999983</v>
      </c>
      <c r="K45" s="28"/>
    </row>
    <row r="46" spans="1:11" x14ac:dyDescent="0.35">
      <c r="A46" s="173"/>
      <c r="B46" s="28">
        <v>4427.6399999999994</v>
      </c>
      <c r="C46" t="s">
        <v>770</v>
      </c>
      <c r="D46" s="28">
        <v>284.89999999999998</v>
      </c>
      <c r="E46" s="28">
        <v>308</v>
      </c>
      <c r="F46" s="28">
        <v>384.7</v>
      </c>
      <c r="G46" s="28">
        <v>760</v>
      </c>
      <c r="H46" s="28">
        <v>4329.1499999999996</v>
      </c>
      <c r="I46" s="28">
        <f t="shared" si="4"/>
        <v>8974.39</v>
      </c>
      <c r="K46" s="28"/>
    </row>
    <row r="47" spans="1:11" x14ac:dyDescent="0.35">
      <c r="A47" s="173"/>
      <c r="B47" s="28">
        <v>2841.56</v>
      </c>
      <c r="C47" t="s">
        <v>770</v>
      </c>
      <c r="D47" s="28">
        <v>113.6</v>
      </c>
      <c r="E47" s="28">
        <v>123.2</v>
      </c>
      <c r="F47" s="28">
        <v>183.8</v>
      </c>
      <c r="G47" s="28">
        <v>320</v>
      </c>
      <c r="H47" s="28">
        <v>1816.425</v>
      </c>
      <c r="I47" s="28">
        <f t="shared" si="4"/>
        <v>4758.585</v>
      </c>
      <c r="K47" s="28"/>
    </row>
    <row r="48" spans="1:11" x14ac:dyDescent="0.35">
      <c r="A48" s="173"/>
      <c r="B48" s="28">
        <v>5516.82</v>
      </c>
      <c r="C48" t="s">
        <v>770</v>
      </c>
      <c r="D48" s="28">
        <v>284.89999999999998</v>
      </c>
      <c r="E48" s="28">
        <v>308</v>
      </c>
      <c r="F48" s="28">
        <v>406</v>
      </c>
      <c r="G48" s="28">
        <v>760</v>
      </c>
      <c r="H48" s="28">
        <v>4266</v>
      </c>
      <c r="I48" s="28">
        <f t="shared" si="4"/>
        <v>10021.719999999999</v>
      </c>
      <c r="K48" s="28"/>
    </row>
    <row r="49" spans="1:11" x14ac:dyDescent="0.35">
      <c r="A49" s="173"/>
      <c r="B49" s="23" t="s">
        <v>790</v>
      </c>
      <c r="C49" s="23" t="s">
        <v>791</v>
      </c>
      <c r="D49" s="54"/>
      <c r="E49" s="54"/>
      <c r="F49" s="54"/>
      <c r="G49" s="54"/>
      <c r="H49" s="28"/>
      <c r="I49" s="54"/>
      <c r="K49" s="54"/>
    </row>
    <row r="50" spans="1:11" x14ac:dyDescent="0.35">
      <c r="D50" s="28"/>
      <c r="E50" s="28"/>
      <c r="F50" s="28"/>
      <c r="G50" s="28"/>
      <c r="H50" s="28"/>
      <c r="I50" s="28"/>
      <c r="K50" s="28"/>
    </row>
    <row r="51" spans="1:11" x14ac:dyDescent="0.35">
      <c r="A51" s="17" t="s">
        <v>772</v>
      </c>
      <c r="B51" s="34">
        <f>SUM(B31:B50)</f>
        <v>111338.82</v>
      </c>
      <c r="D51" s="34">
        <f t="shared" ref="D51:I51" si="5">SUM(D31:D50)</f>
        <v>4814.45</v>
      </c>
      <c r="E51" s="34">
        <f t="shared" si="5"/>
        <v>4850.9999999999991</v>
      </c>
      <c r="F51" s="34">
        <f t="shared" si="5"/>
        <v>7322.3899999999994</v>
      </c>
      <c r="G51" s="34">
        <f t="shared" si="5"/>
        <v>10640</v>
      </c>
      <c r="H51" s="34">
        <f t="shared" si="5"/>
        <v>81740.70749999999</v>
      </c>
      <c r="I51" s="34">
        <f t="shared" si="5"/>
        <v>199427.36749999999</v>
      </c>
      <c r="K51" s="34"/>
    </row>
  </sheetData>
  <phoneticPr fontId="26" type="noConversion"/>
  <printOptions horizontalCentered="1"/>
  <pageMargins left="0.2" right="0.2" top="0.75" bottom="0.75" header="0.3" footer="0.3"/>
  <pageSetup orientation="landscape" horizontalDpi="0" verticalDpi="0" r:id="rId1"/>
  <rowBreaks count="1" manualBreakCount="1">
    <brk id="2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6059-7A83-4255-9D6A-52BB7151CA67}">
  <dimension ref="A1:J24"/>
  <sheetViews>
    <sheetView topLeftCell="A13" workbookViewId="0">
      <selection sqref="A1:B1"/>
    </sheetView>
  </sheetViews>
  <sheetFormatPr defaultRowHeight="14.5" x14ac:dyDescent="0.35"/>
  <cols>
    <col min="5" max="5" width="21.7265625" customWidth="1"/>
    <col min="6" max="6" width="11.1796875" bestFit="1" customWidth="1"/>
  </cols>
  <sheetData>
    <row r="1" spans="1:10" x14ac:dyDescent="0.35">
      <c r="A1" s="153" t="s">
        <v>644</v>
      </c>
      <c r="B1" s="158"/>
      <c r="C1" s="17" t="s">
        <v>752</v>
      </c>
    </row>
    <row r="2" spans="1:10" x14ac:dyDescent="0.35">
      <c r="A2" s="17"/>
      <c r="E2" s="23" t="s">
        <v>681</v>
      </c>
    </row>
    <row r="3" spans="1:10" x14ac:dyDescent="0.35">
      <c r="A3" s="17" t="s">
        <v>638</v>
      </c>
      <c r="B3" s="17"/>
      <c r="C3" s="17"/>
    </row>
    <row r="4" spans="1:10" x14ac:dyDescent="0.35">
      <c r="A4" s="17" t="s">
        <v>642</v>
      </c>
      <c r="D4" s="17" t="s">
        <v>637</v>
      </c>
      <c r="E4" s="17"/>
      <c r="F4" s="17" t="s">
        <v>640</v>
      </c>
      <c r="G4" s="17"/>
      <c r="H4" s="17"/>
    </row>
    <row r="5" spans="1:10" x14ac:dyDescent="0.35">
      <c r="A5" s="17" t="s">
        <v>643</v>
      </c>
      <c r="D5" s="17"/>
      <c r="E5" s="17"/>
      <c r="F5" s="17" t="s">
        <v>641</v>
      </c>
      <c r="G5" s="17"/>
      <c r="H5" s="17"/>
    </row>
    <row r="7" spans="1:10" x14ac:dyDescent="0.35">
      <c r="A7">
        <v>1</v>
      </c>
      <c r="D7">
        <v>380.02</v>
      </c>
      <c r="E7" t="s">
        <v>636</v>
      </c>
      <c r="F7" s="18">
        <v>1000</v>
      </c>
      <c r="J7" s="23" t="s">
        <v>671</v>
      </c>
    </row>
    <row r="8" spans="1:10" x14ac:dyDescent="0.35">
      <c r="A8">
        <v>3</v>
      </c>
      <c r="D8" s="24">
        <v>380.1</v>
      </c>
      <c r="E8" t="s">
        <v>674</v>
      </c>
      <c r="F8" s="18">
        <v>2400</v>
      </c>
      <c r="J8" s="23" t="s">
        <v>684</v>
      </c>
    </row>
    <row r="9" spans="1:10" x14ac:dyDescent="0.35">
      <c r="A9">
        <v>4</v>
      </c>
      <c r="D9">
        <v>376.18</v>
      </c>
      <c r="E9" t="s">
        <v>673</v>
      </c>
      <c r="F9" s="18">
        <v>4775</v>
      </c>
    </row>
    <row r="10" spans="1:10" x14ac:dyDescent="0.35">
      <c r="A10">
        <v>1</v>
      </c>
      <c r="D10">
        <v>380.23</v>
      </c>
      <c r="E10" t="s">
        <v>675</v>
      </c>
      <c r="F10" s="18">
        <v>800</v>
      </c>
    </row>
    <row r="11" spans="1:10" x14ac:dyDescent="0.35">
      <c r="A11">
        <v>2</v>
      </c>
      <c r="D11">
        <v>380.34</v>
      </c>
      <c r="E11" t="s">
        <v>672</v>
      </c>
      <c r="F11" s="18">
        <v>1865</v>
      </c>
    </row>
    <row r="12" spans="1:10" x14ac:dyDescent="0.35">
      <c r="A12">
        <v>2</v>
      </c>
      <c r="D12">
        <v>380.12099999999998</v>
      </c>
      <c r="E12" t="s">
        <v>635</v>
      </c>
      <c r="F12" s="18">
        <v>2090</v>
      </c>
    </row>
    <row r="13" spans="1:10" x14ac:dyDescent="0.35">
      <c r="F13" s="18"/>
    </row>
    <row r="14" spans="1:10" x14ac:dyDescent="0.35">
      <c r="A14" s="17">
        <v>13</v>
      </c>
      <c r="B14" s="17" t="s">
        <v>465</v>
      </c>
      <c r="E14" s="17" t="s">
        <v>465</v>
      </c>
      <c r="F14" s="19">
        <f>SUM(F7:F13)</f>
        <v>12930</v>
      </c>
    </row>
    <row r="15" spans="1:10" x14ac:dyDescent="0.35">
      <c r="F15" s="18"/>
    </row>
    <row r="16" spans="1:10" x14ac:dyDescent="0.35">
      <c r="F16" s="18"/>
    </row>
    <row r="17" spans="1:6" x14ac:dyDescent="0.35">
      <c r="F17" s="18"/>
    </row>
    <row r="18" spans="1:6" x14ac:dyDescent="0.35">
      <c r="A18" s="17" t="s">
        <v>634</v>
      </c>
      <c r="B18" s="17"/>
      <c r="C18" s="17"/>
      <c r="F18" s="18"/>
    </row>
    <row r="19" spans="1:6" x14ac:dyDescent="0.35">
      <c r="A19" s="17" t="s">
        <v>633</v>
      </c>
      <c r="B19" s="17"/>
      <c r="C19" s="17"/>
      <c r="F19" s="18"/>
    </row>
    <row r="20" spans="1:6" x14ac:dyDescent="0.35">
      <c r="F20" s="18"/>
    </row>
    <row r="21" spans="1:6" x14ac:dyDescent="0.35">
      <c r="A21">
        <v>5</v>
      </c>
      <c r="D21">
        <v>16110</v>
      </c>
      <c r="E21" t="s">
        <v>639</v>
      </c>
      <c r="F21" s="18">
        <v>5080</v>
      </c>
    </row>
    <row r="22" spans="1:6" x14ac:dyDescent="0.35">
      <c r="F22" s="18"/>
    </row>
    <row r="23" spans="1:6" x14ac:dyDescent="0.35">
      <c r="A23" s="17">
        <v>5</v>
      </c>
      <c r="B23" s="17" t="s">
        <v>465</v>
      </c>
      <c r="E23" s="17" t="s">
        <v>465</v>
      </c>
      <c r="F23" s="19">
        <v>5080</v>
      </c>
    </row>
    <row r="24" spans="1:6" x14ac:dyDescent="0.35">
      <c r="F24" s="18"/>
    </row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</vt:i4>
      </vt:variant>
    </vt:vector>
  </HeadingPairs>
  <TitlesOfParts>
    <vt:vector size="21" baseType="lpstr">
      <vt:lpstr>DR1-2 COSS</vt:lpstr>
      <vt:lpstr>DR1-3 Other Chgs</vt:lpstr>
      <vt:lpstr>DR1-6 TrialBal KFG23</vt:lpstr>
      <vt:lpstr>DR1-6 TrialBal KFG24</vt:lpstr>
      <vt:lpstr>DR1-6 TrialBal AUX23</vt:lpstr>
      <vt:lpstr>DR1-6 TrialBal AUX24</vt:lpstr>
      <vt:lpstr>DR1-9 Payroll</vt:lpstr>
      <vt:lpstr>DR1-10 Benefits</vt:lpstr>
      <vt:lpstr>DR1-14 new Taps</vt:lpstr>
      <vt:lpstr>DR1-15 Late fees</vt:lpstr>
      <vt:lpstr>'DR1-10 Benefits'!Print_Area</vt:lpstr>
      <vt:lpstr>'DR1-14 new Taps'!Print_Area</vt:lpstr>
      <vt:lpstr>'DR1-15 Late fees'!Print_Area</vt:lpstr>
      <vt:lpstr>'DR1-2 COSS'!Print_Area</vt:lpstr>
      <vt:lpstr>'DR1-6 TrialBal KFG23'!Print_Area</vt:lpstr>
      <vt:lpstr>'DR1-6 TrialBal KFG24'!Print_Area</vt:lpstr>
      <vt:lpstr>'DR1-10 Benefits'!Print_Titles</vt:lpstr>
      <vt:lpstr>'DR1-6 TrialBal AUX23'!Print_Titles</vt:lpstr>
      <vt:lpstr>'DR1-6 TrialBal AUX24'!Print_Titles</vt:lpstr>
      <vt:lpstr>'DR1-6 TrialBal KFG23'!Print_Titles</vt:lpstr>
      <vt:lpstr>'DR1-6 TrialBal KFG24'!Print_Titles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Crisp</dc:creator>
  <cp:lastModifiedBy>Allyson  Honaker</cp:lastModifiedBy>
  <cp:lastPrinted>2025-10-16T15:44:24Z</cp:lastPrinted>
  <dcterms:created xsi:type="dcterms:W3CDTF">2025-10-03T17:16:42Z</dcterms:created>
  <dcterms:modified xsi:type="dcterms:W3CDTF">2025-10-16T21:40:23Z</dcterms:modified>
</cp:coreProperties>
</file>