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teve\Documents\Kentucky\PSC dockets\GR25\"/>
    </mc:Choice>
  </mc:AlternateContent>
  <xr:revisionPtr revIDLastSave="0" documentId="13_ncr:1_{1E78009D-7B11-4F64-8D02-3107970C469B}" xr6:coauthVersionLast="47" xr6:coauthVersionMax="47" xr10:uidLastSave="{00000000-0000-0000-0000-000000000000}"/>
  <bookViews>
    <workbookView xWindow="669" yWindow="677" windowWidth="27017" windowHeight="15557" activeTab="3" xr2:uid="{00000000-000D-0000-FFFF-FFFF00000000}"/>
  </bookViews>
  <sheets>
    <sheet name="FT pres" sheetId="2" r:id="rId1"/>
    <sheet name="RC pres" sheetId="1" r:id="rId2"/>
    <sheet name="LgC pres" sheetId="3" r:id="rId3"/>
    <sheet name="RC prop" sheetId="4" r:id="rId4"/>
    <sheet name="LgC prop" sheetId="5" r:id="rId5"/>
  </sheets>
  <definedNames>
    <definedName name="_xlnm.Print_Area" localSheetId="0">'FT pres'!$A$1:$I$28</definedName>
    <definedName name="_xlnm.Print_Area" localSheetId="4">'LgC prop'!$A$1:$I$28</definedName>
    <definedName name="_xlnm.Print_Area" localSheetId="1">'RC pres'!$A$1:$I$28</definedName>
    <definedName name="_xlnm.Print_Area" localSheetId="3">'RC prop'!$A$1:$I$28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M18" i="4"/>
  <c r="R27" i="4"/>
  <c r="N31" i="4"/>
  <c r="R31" i="4"/>
  <c r="R26" i="4" l="1"/>
  <c r="Q26" i="4"/>
  <c r="Q18" i="4"/>
  <c r="L22" i="5"/>
  <c r="K21" i="1"/>
  <c r="P18" i="4"/>
  <c r="L21" i="5"/>
  <c r="L22" i="4"/>
  <c r="L21" i="4"/>
  <c r="K22" i="1"/>
  <c r="K23" i="1" s="1"/>
  <c r="K19" i="3" s="1"/>
  <c r="K20" i="3" s="1"/>
  <c r="L18" i="5" l="1"/>
  <c r="L19" i="5"/>
  <c r="N7" i="1" l="1"/>
  <c r="F18" i="2"/>
  <c r="B8" i="2"/>
  <c r="B13" i="1"/>
  <c r="B10" i="1"/>
  <c r="B7" i="1"/>
  <c r="B20" i="1" s="1"/>
  <c r="F20" i="1" s="1"/>
  <c r="B26" i="1"/>
  <c r="F26" i="1" s="1"/>
  <c r="B23" i="1"/>
  <c r="F23" i="1" s="1"/>
  <c r="F18" i="3"/>
  <c r="B8" i="3"/>
  <c r="B8" i="4"/>
  <c r="B18" i="4" s="1"/>
  <c r="F18" i="4" s="1"/>
  <c r="B8" i="5"/>
  <c r="F18" i="5"/>
  <c r="K20" i="1" l="1"/>
  <c r="N20" i="1"/>
  <c r="N18" i="4"/>
  <c r="L18" i="4"/>
  <c r="F19" i="5"/>
  <c r="B12" i="4" l="1"/>
  <c r="C9" i="4"/>
  <c r="C19" i="5"/>
  <c r="B18" i="5"/>
  <c r="B22" i="5" s="1"/>
  <c r="C12" i="5"/>
  <c r="B12" i="5"/>
  <c r="I9" i="5"/>
  <c r="I12" i="5" s="1"/>
  <c r="B22" i="4"/>
  <c r="C19" i="3"/>
  <c r="C22" i="3" s="1"/>
  <c r="B18" i="3"/>
  <c r="B22" i="3" s="1"/>
  <c r="C12" i="3"/>
  <c r="B12" i="3"/>
  <c r="I9" i="3"/>
  <c r="I12" i="3" s="1"/>
  <c r="C19" i="2"/>
  <c r="F19" i="2" s="1"/>
  <c r="B18" i="2"/>
  <c r="B22" i="2"/>
  <c r="B12" i="2"/>
  <c r="F27" i="1"/>
  <c r="B28" i="1"/>
  <c r="C24" i="1"/>
  <c r="F24" i="1" s="1"/>
  <c r="I14" i="1"/>
  <c r="C11" i="1"/>
  <c r="C22" i="5" l="1"/>
  <c r="F22" i="5"/>
  <c r="F19" i="3"/>
  <c r="C19" i="4"/>
  <c r="F19" i="4" s="1"/>
  <c r="I9" i="4"/>
  <c r="I12" i="4" s="1"/>
  <c r="C12" i="4"/>
  <c r="C22" i="2"/>
  <c r="I9" i="2"/>
  <c r="I12" i="2" s="1"/>
  <c r="C12" i="2"/>
  <c r="F22" i="2"/>
  <c r="C8" i="1"/>
  <c r="C15" i="1" s="1"/>
  <c r="B15" i="1"/>
  <c r="I11" i="1"/>
  <c r="N19" i="4" l="1"/>
  <c r="L19" i="4"/>
  <c r="F22" i="4"/>
  <c r="N24" i="4" s="1"/>
  <c r="C22" i="4"/>
  <c r="N23" i="4" s="1"/>
  <c r="F22" i="3"/>
  <c r="C21" i="1"/>
  <c r="I8" i="1"/>
  <c r="I15" i="1" s="1"/>
  <c r="F21" i="1" l="1"/>
  <c r="C28" i="1"/>
  <c r="N27" i="1" s="1"/>
  <c r="F28" i="1" l="1"/>
  <c r="N21" i="1"/>
  <c r="N28" i="1" l="1"/>
  <c r="N26" i="4" s="1"/>
  <c r="N27" i="4" s="1"/>
  <c r="P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Shute</author>
  </authors>
  <commentList>
    <comment ref="Q31" authorId="0" shapeId="0" xr:uid="{AC742232-CB61-459E-9319-9EE88EEBC330}">
      <text>
        <r>
          <rPr>
            <b/>
            <sz val="9"/>
            <color indexed="81"/>
            <rFont val="Tahoma"/>
            <family val="2"/>
          </rPr>
          <t>Steve Shute:</t>
        </r>
        <r>
          <rPr>
            <sz val="9"/>
            <color indexed="81"/>
            <rFont val="Tahoma"/>
            <family val="2"/>
          </rPr>
          <t xml:space="preserve">
SS GBA balance of Dec24 less Dec23</t>
        </r>
      </text>
    </comment>
  </commentList>
</comments>
</file>

<file path=xl/sharedStrings.xml><?xml version="1.0" encoding="utf-8"?>
<sst xmlns="http://schemas.openxmlformats.org/spreadsheetml/2006/main" count="226" uniqueCount="68">
  <si>
    <t>Instructions for Completing Revenue Table:</t>
  </si>
  <si>
    <t>(11)  Column No. 5 is completed by first multiplying the bills times the minimum charge.</t>
  </si>
  <si>
    <t>Then, starting with the second rate increment, multiply Column No. 3 by Column No. 4 and total.</t>
  </si>
  <si>
    <t xml:space="preserve">(9)   Complete Columns No. 1, 2, and 3 using information from Usage Tables. </t>
  </si>
  <si>
    <t>(10)  Complete Column No. 4 using rates either present or proposed.</t>
  </si>
  <si>
    <t>USAGE TABLE</t>
  </si>
  <si>
    <t>Usage by Rate Increment</t>
  </si>
  <si>
    <t>Class: Residential &amp; Commercial</t>
  </si>
  <si>
    <t>REVENUE TABLE</t>
  </si>
  <si>
    <t>Revenue by Rate Increment</t>
  </si>
  <si>
    <t>Customer Charge</t>
  </si>
  <si>
    <t>All MCF</t>
  </si>
  <si>
    <r>
      <t xml:space="preserve">Test Period from </t>
    </r>
    <r>
      <rPr>
        <u/>
        <sz val="11"/>
        <color rgb="FF000000"/>
        <rFont val="Calibri"/>
        <family val="2"/>
        <scheme val="minor"/>
      </rPr>
      <t>Jan 1, 2024</t>
    </r>
    <r>
      <rPr>
        <sz val="11"/>
        <color rgb="FF000000"/>
        <rFont val="Calibri"/>
        <family val="2"/>
        <scheme val="minor"/>
      </rPr>
      <t xml:space="preserve"> to </t>
    </r>
    <r>
      <rPr>
        <u/>
        <sz val="11"/>
        <color rgb="FF000000"/>
        <rFont val="Calibri"/>
        <family val="2"/>
        <scheme val="minor"/>
      </rPr>
      <t>Dec 31, 2024</t>
    </r>
    <r>
      <rPr>
        <sz val="11"/>
        <color rgb="FF000000"/>
        <rFont val="Calibri"/>
        <family val="2"/>
        <scheme val="minor"/>
      </rPr>
      <t xml:space="preserve">                      </t>
    </r>
  </si>
  <si>
    <t>(5)
Revenue</t>
  </si>
  <si>
    <t>(4)</t>
  </si>
  <si>
    <t>(5)</t>
  </si>
  <si>
    <t>(6)</t>
  </si>
  <si>
    <t>(7)</t>
  </si>
  <si>
    <t>(8)</t>
  </si>
  <si>
    <t>$13.00 per bill</t>
  </si>
  <si>
    <t>$4.22 per MCF</t>
  </si>
  <si>
    <r>
      <rPr>
        <b/>
        <sz val="11"/>
        <color rgb="FF030303"/>
        <rFont val="Calibri"/>
        <family val="2"/>
        <scheme val="minor"/>
      </rPr>
      <t>(2)
Bills</t>
    </r>
  </si>
  <si>
    <r>
      <rPr>
        <b/>
        <sz val="11"/>
        <color rgb="FF030303"/>
        <rFont val="Calibri"/>
        <family val="2"/>
        <scheme val="minor"/>
      </rPr>
      <t xml:space="preserve">(3)
</t>
    </r>
    <r>
      <rPr>
        <b/>
        <sz val="11"/>
        <color rgb="FF000000"/>
        <rFont val="Calibri"/>
        <family val="2"/>
        <scheme val="minor"/>
      </rPr>
      <t>MCF</t>
    </r>
  </si>
  <si>
    <r>
      <rPr>
        <b/>
        <sz val="11"/>
        <color rgb="FF030303"/>
        <rFont val="Calibri"/>
        <family val="2"/>
        <scheme val="minor"/>
      </rPr>
      <t>(9)
Total</t>
    </r>
  </si>
  <si>
    <t>Customer Chg Daysboro Resl</t>
  </si>
  <si>
    <t>Customer Chg Daysboro Coml</t>
  </si>
  <si>
    <r>
      <rPr>
        <b/>
        <sz val="11"/>
        <color rgb="FF030303"/>
        <rFont val="Calibri"/>
        <family val="2"/>
        <scheme val="minor"/>
      </rPr>
      <t>Totals</t>
    </r>
  </si>
  <si>
    <r>
      <rPr>
        <b/>
        <sz val="11"/>
        <color rgb="FF030303"/>
        <rFont val="Calibri"/>
        <family val="2"/>
        <scheme val="minor"/>
      </rPr>
      <t>(4)
Rates</t>
    </r>
  </si>
  <si>
    <t>$10.71 per bill</t>
  </si>
  <si>
    <t>$4.50 per MCF</t>
  </si>
  <si>
    <t>-</t>
  </si>
  <si>
    <t>$12.75 per bill</t>
  </si>
  <si>
    <t>$8.57 per MCF</t>
  </si>
  <si>
    <t>Class: Farm Taps</t>
  </si>
  <si>
    <t>$10.00 per bill</t>
  </si>
  <si>
    <t>$4.00 per MCF</t>
  </si>
  <si>
    <t>$3.4454 per MCF</t>
  </si>
  <si>
    <t>$25.00 per bill</t>
  </si>
  <si>
    <t>$150.00 per bill</t>
  </si>
  <si>
    <t>Class: Large Commercial</t>
  </si>
  <si>
    <t>increase</t>
  </si>
  <si>
    <r>
      <t xml:space="preserve">Revenue from </t>
    </r>
    <r>
      <rPr>
        <b/>
        <i/>
        <u/>
        <sz val="11"/>
        <color rgb="FF000000"/>
        <rFont val="Calibri"/>
        <family val="2"/>
        <scheme val="minor"/>
      </rPr>
      <t>Present</t>
    </r>
    <r>
      <rPr>
        <b/>
        <sz val="11"/>
        <color rgb="FF000000"/>
        <rFont val="Calibri"/>
        <family val="2"/>
        <scheme val="minor"/>
      </rPr>
      <t xml:space="preserve"> Rates</t>
    </r>
  </si>
  <si>
    <r>
      <t xml:space="preserve">Revenue from </t>
    </r>
    <r>
      <rPr>
        <b/>
        <i/>
        <u/>
        <sz val="11"/>
        <color rgb="FF000000"/>
        <rFont val="Calibri"/>
        <family val="2"/>
        <scheme val="minor"/>
      </rPr>
      <t>Proposed</t>
    </r>
    <r>
      <rPr>
        <b/>
        <sz val="11"/>
        <color rgb="FF000000"/>
        <rFont val="Calibri"/>
        <family val="2"/>
        <scheme val="minor"/>
      </rPr>
      <t xml:space="preserve"> Rates</t>
    </r>
  </si>
  <si>
    <t>Totals Present Rates</t>
  </si>
  <si>
    <t>$3.868 per MCF</t>
  </si>
  <si>
    <t>$50.00 per bill</t>
  </si>
  <si>
    <t>meters</t>
  </si>
  <si>
    <t>present rates</t>
  </si>
  <si>
    <t>raise in RvRq per Ops Ratio</t>
  </si>
  <si>
    <t>$4.6492 per MCF</t>
  </si>
  <si>
    <t>COSS Rev Reqmt</t>
  </si>
  <si>
    <t>mcf</t>
  </si>
  <si>
    <t>Rev proposed rates</t>
  </si>
  <si>
    <t>deficit</t>
  </si>
  <si>
    <t>totals Present</t>
  </si>
  <si>
    <t>Present</t>
  </si>
  <si>
    <t>Incr</t>
  </si>
  <si>
    <t>aprx Resl</t>
  </si>
  <si>
    <t>aprx Coml</t>
  </si>
  <si>
    <t>Coml</t>
  </si>
  <si>
    <t>OpRat Coml + Indl</t>
  </si>
  <si>
    <t>aprx Coml incr</t>
  </si>
  <si>
    <t>aprx Resl incr</t>
  </si>
  <si>
    <t>Actual 2024</t>
  </si>
  <si>
    <t>Ttl Ops Rev</t>
  </si>
  <si>
    <t>Gas Cost</t>
  </si>
  <si>
    <t>GBA d$ 24</t>
  </si>
  <si>
    <t>d$ to SAO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</si>
</sst>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&quot;$&quot;* #,##0_);_(&quot;$&quot;* \(#,##0\);_(&quot;$&quot;* &quot;-&quot;??_);_(@_)"/>
    <numFmt numFmtId="167" formatCode="&quot;$&quot;#,##0"/>
  </numFmts>
  <fonts count="11" x14ac:knownFonts="1"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30303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top" wrapText="1"/>
    </xf>
    <xf numFmtId="165" fontId="0" fillId="0" borderId="2" xfId="1" quotePrefix="1" applyNumberFormat="1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/>
    </xf>
    <xf numFmtId="164" fontId="4" fillId="0" borderId="2" xfId="0" quotePrefix="1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left" wrapText="1"/>
    </xf>
    <xf numFmtId="165" fontId="0" fillId="0" borderId="4" xfId="0" applyNumberForma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165" fontId="3" fillId="0" borderId="2" xfId="1" quotePrefix="1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4" fontId="3" fillId="0" borderId="0" xfId="0" applyNumberFormat="1" applyFont="1" applyAlignment="1">
      <alignment horizontal="left" vertical="top"/>
    </xf>
    <xf numFmtId="165" fontId="3" fillId="2" borderId="0" xfId="1" applyNumberFormat="1" applyFont="1" applyFill="1" applyAlignment="1">
      <alignment horizontal="left" vertical="top"/>
    </xf>
    <xf numFmtId="44" fontId="3" fillId="2" borderId="0" xfId="0" applyNumberFormat="1" applyFont="1" applyFill="1" applyAlignment="1">
      <alignment horizontal="left" vertical="top"/>
    </xf>
    <xf numFmtId="165" fontId="3" fillId="0" borderId="4" xfId="1" quotePrefix="1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44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left" vertical="top"/>
    </xf>
    <xf numFmtId="44" fontId="0" fillId="3" borderId="5" xfId="0" applyNumberFormat="1" applyFill="1" applyBorder="1" applyAlignment="1">
      <alignment horizontal="left" vertical="top"/>
    </xf>
    <xf numFmtId="9" fontId="7" fillId="0" borderId="0" xfId="3" applyFont="1" applyAlignment="1">
      <alignment horizontal="left" vertical="top"/>
    </xf>
    <xf numFmtId="44" fontId="3" fillId="4" borderId="0" xfId="0" applyNumberFormat="1" applyFont="1" applyFill="1" applyAlignment="1">
      <alignment horizontal="left" vertical="top"/>
    </xf>
    <xf numFmtId="167" fontId="8" fillId="5" borderId="0" xfId="0" applyNumberFormat="1" applyFont="1" applyFill="1"/>
    <xf numFmtId="0" fontId="7" fillId="0" borderId="0" xfId="0" applyFont="1" applyAlignment="1">
      <alignment horizontal="left" vertical="top"/>
    </xf>
    <xf numFmtId="43" fontId="0" fillId="0" borderId="0" xfId="1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center" wrapText="1"/>
    </xf>
    <xf numFmtId="165" fontId="3" fillId="0" borderId="0" xfId="1" quotePrefix="1" applyNumberFormat="1" applyFont="1" applyBorder="1" applyAlignment="1">
      <alignment horizontal="center" wrapText="1"/>
    </xf>
    <xf numFmtId="44" fontId="0" fillId="0" borderId="5" xfId="0" applyNumberFormat="1" applyBorder="1" applyAlignment="1">
      <alignment horizontal="left" vertical="top"/>
    </xf>
    <xf numFmtId="166" fontId="0" fillId="6" borderId="0" xfId="0" applyNumberFormat="1" applyFill="1" applyAlignment="1">
      <alignment horizontal="left" vertical="top"/>
    </xf>
    <xf numFmtId="166" fontId="7" fillId="6" borderId="0" xfId="0" applyNumberFormat="1" applyFont="1" applyFill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4" fontId="0" fillId="0" borderId="2" xfId="2" applyFont="1" applyBorder="1" applyAlignment="1">
      <alignment horizontal="left" wrapText="1"/>
    </xf>
    <xf numFmtId="44" fontId="0" fillId="0" borderId="3" xfId="2" applyFont="1" applyBorder="1" applyAlignment="1">
      <alignment horizontal="left" wrapText="1"/>
    </xf>
    <xf numFmtId="44" fontId="3" fillId="0" borderId="2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 customBuiltin="1"/>
    <cellStyle name="Percent" xfId="3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5715</xdr:colOff>
      <xdr:row>22</xdr:row>
      <xdr:rowOff>140970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7208864D-DD08-4C85-AC75-71E83494F6E7}"/>
            </a:ext>
          </a:extLst>
        </xdr:cNvPr>
        <xdr:cNvSpPr txBox="1"/>
      </xdr:nvSpPr>
      <xdr:spPr>
        <a:xfrm>
          <a:off x="653143" y="7581900"/>
          <a:ext cx="5715" cy="140970"/>
        </a:xfrm>
        <a:prstGeom prst="rect">
          <a:avLst/>
        </a:prstGeom>
      </xdr:spPr>
      <xdr:txBody>
        <a:bodyPr vertOverflow="clip" lIns="0" tIns="0" rIns="0" bIns="0" anchor="t"/>
        <a:lstStyle/>
        <a:p>
          <a:r>
            <a:rPr sz="1000" b="0" spc="-535">
              <a:solidFill>
                <a:srgbClr val="9A9A9A"/>
              </a:solidFill>
              <a:latin typeface="Times New Roman"/>
              <a:cs typeface="Times New Roman"/>
            </a:rPr>
            <a:t>z</a:t>
          </a:r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87630</xdr:colOff>
      <xdr:row>22</xdr:row>
      <xdr:rowOff>106045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72A4DC31-9149-4C6E-9508-539CFF8216AD}"/>
            </a:ext>
          </a:extLst>
        </xdr:cNvPr>
        <xdr:cNvSpPr txBox="1"/>
      </xdr:nvSpPr>
      <xdr:spPr>
        <a:xfrm>
          <a:off x="653143" y="7581900"/>
          <a:ext cx="87630" cy="10604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750" b="0">
            <a:solidFill>
              <a:srgbClr val="9A9A9A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5715</xdr:colOff>
      <xdr:row>28</xdr:row>
      <xdr:rowOff>140970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5715" cy="140970"/>
        </a:xfrm>
        <a:prstGeom prst="rect">
          <a:avLst/>
        </a:prstGeom>
      </xdr:spPr>
      <xdr:txBody>
        <a:bodyPr vertOverflow="clip" lIns="0" tIns="0" rIns="0" bIns="0" anchor="t"/>
        <a:lstStyle/>
        <a:p>
          <a:r>
            <a:rPr sz="1000" b="0" spc="-535">
              <a:solidFill>
                <a:srgbClr val="9A9A9A"/>
              </a:solidFill>
              <a:latin typeface="Times New Roman"/>
              <a:cs typeface="Times New Roman"/>
            </a:rPr>
            <a:t>z</a:t>
          </a:r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87630</xdr:colOff>
      <xdr:row>28</xdr:row>
      <xdr:rowOff>106045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87630" cy="10604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750" b="0">
            <a:solidFill>
              <a:srgbClr val="9A9A9A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5715</xdr:colOff>
      <xdr:row>22</xdr:row>
      <xdr:rowOff>140970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89F5D9C-5885-4EB6-8B89-19ED7A108716}"/>
            </a:ext>
          </a:extLst>
        </xdr:cNvPr>
        <xdr:cNvSpPr txBox="1"/>
      </xdr:nvSpPr>
      <xdr:spPr>
        <a:xfrm>
          <a:off x="653143" y="7581900"/>
          <a:ext cx="5715" cy="140970"/>
        </a:xfrm>
        <a:prstGeom prst="rect">
          <a:avLst/>
        </a:prstGeom>
      </xdr:spPr>
      <xdr:txBody>
        <a:bodyPr vertOverflow="clip" lIns="0" tIns="0" rIns="0" bIns="0" anchor="t"/>
        <a:lstStyle/>
        <a:p>
          <a:r>
            <a:rPr sz="1000" b="0" spc="-535">
              <a:solidFill>
                <a:srgbClr val="9A9A9A"/>
              </a:solidFill>
              <a:latin typeface="Times New Roman"/>
              <a:cs typeface="Times New Roman"/>
            </a:rPr>
            <a:t>z</a:t>
          </a:r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87630</xdr:colOff>
      <xdr:row>22</xdr:row>
      <xdr:rowOff>106045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AF01E69-7304-44C5-9D99-AF2684AF5D20}"/>
            </a:ext>
          </a:extLst>
        </xdr:cNvPr>
        <xdr:cNvSpPr txBox="1"/>
      </xdr:nvSpPr>
      <xdr:spPr>
        <a:xfrm>
          <a:off x="653143" y="7581900"/>
          <a:ext cx="87630" cy="10604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750" b="0">
            <a:solidFill>
              <a:srgbClr val="9A9A9A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5715</xdr:colOff>
      <xdr:row>22</xdr:row>
      <xdr:rowOff>140970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D03E76A3-641D-46D2-A040-ED81F951C214}"/>
            </a:ext>
          </a:extLst>
        </xdr:cNvPr>
        <xdr:cNvSpPr txBox="1"/>
      </xdr:nvSpPr>
      <xdr:spPr>
        <a:xfrm>
          <a:off x="653143" y="7581900"/>
          <a:ext cx="5715" cy="140970"/>
        </a:xfrm>
        <a:prstGeom prst="rect">
          <a:avLst/>
        </a:prstGeom>
      </xdr:spPr>
      <xdr:txBody>
        <a:bodyPr vertOverflow="clip" lIns="0" tIns="0" rIns="0" bIns="0" anchor="t"/>
        <a:lstStyle/>
        <a:p>
          <a:r>
            <a:rPr sz="1000" b="0" spc="-535">
              <a:solidFill>
                <a:srgbClr val="9A9A9A"/>
              </a:solidFill>
              <a:latin typeface="Times New Roman"/>
              <a:cs typeface="Times New Roman"/>
            </a:rPr>
            <a:t>z</a:t>
          </a:r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87630</xdr:colOff>
      <xdr:row>22</xdr:row>
      <xdr:rowOff>106045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FCFA6CF9-AF7E-45FD-8220-84450B5ADE80}"/>
            </a:ext>
          </a:extLst>
        </xdr:cNvPr>
        <xdr:cNvSpPr txBox="1"/>
      </xdr:nvSpPr>
      <xdr:spPr>
        <a:xfrm>
          <a:off x="653143" y="7581900"/>
          <a:ext cx="87630" cy="10604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750" b="0">
            <a:solidFill>
              <a:srgbClr val="9A9A9A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5715</xdr:colOff>
      <xdr:row>22</xdr:row>
      <xdr:rowOff>140970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27899498-DD0E-43C5-A7F2-D6C14C4529C9}"/>
            </a:ext>
          </a:extLst>
        </xdr:cNvPr>
        <xdr:cNvSpPr txBox="1"/>
      </xdr:nvSpPr>
      <xdr:spPr>
        <a:xfrm>
          <a:off x="653143" y="7581900"/>
          <a:ext cx="5715" cy="140970"/>
        </a:xfrm>
        <a:prstGeom prst="rect">
          <a:avLst/>
        </a:prstGeom>
      </xdr:spPr>
      <xdr:txBody>
        <a:bodyPr vertOverflow="clip" lIns="0" tIns="0" rIns="0" bIns="0" anchor="t"/>
        <a:lstStyle/>
        <a:p>
          <a:r>
            <a:rPr sz="1000" b="0" spc="-535">
              <a:solidFill>
                <a:srgbClr val="9A9A9A"/>
              </a:solidFill>
              <a:latin typeface="Times New Roman"/>
              <a:cs typeface="Times New Roman"/>
            </a:rPr>
            <a:t>z</a:t>
          </a:r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87630</xdr:colOff>
      <xdr:row>22</xdr:row>
      <xdr:rowOff>106045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C842EDAC-1165-450F-AAA3-441320DA42E7}"/>
            </a:ext>
          </a:extLst>
        </xdr:cNvPr>
        <xdr:cNvSpPr txBox="1"/>
      </xdr:nvSpPr>
      <xdr:spPr>
        <a:xfrm>
          <a:off x="653143" y="7581900"/>
          <a:ext cx="87630" cy="10604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 sz="750" b="0">
            <a:solidFill>
              <a:srgbClr val="9A9A9A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4731-80E9-4D8C-858F-7060E869C074}">
  <sheetPr>
    <pageSetUpPr fitToPage="1"/>
  </sheetPr>
  <dimension ref="A1:J28"/>
  <sheetViews>
    <sheetView workbookViewId="0">
      <pane ySplit="1" topLeftCell="A2" activePane="bottomLeft" state="frozen"/>
      <selection pane="bottomLeft" activeCell="F19" sqref="F19:G19"/>
    </sheetView>
  </sheetViews>
  <sheetFormatPr defaultRowHeight="18" customHeight="1" x14ac:dyDescent="0.4"/>
  <cols>
    <col min="1" max="1" width="25.61328125" customWidth="1"/>
    <col min="2" max="2" width="10.53515625" customWidth="1"/>
    <col min="3" max="3" width="15.69140625" customWidth="1"/>
    <col min="4" max="4" width="15.3046875" customWidth="1"/>
    <col min="5" max="5" width="15.15234375" customWidth="1"/>
    <col min="6" max="7" width="8.3828125" customWidth="1"/>
    <col min="8" max="8" width="5.53515625" customWidth="1"/>
    <col min="9" max="9" width="15.69140625" customWidth="1"/>
    <col min="10" max="10" width="23.3828125" customWidth="1"/>
  </cols>
  <sheetData>
    <row r="1" spans="1:10" ht="18" customHeight="1" x14ac:dyDescent="0.4">
      <c r="D1" s="2" t="s">
        <v>41</v>
      </c>
    </row>
    <row r="2" spans="1:10" ht="18" customHeight="1" x14ac:dyDescent="0.4">
      <c r="D2" t="s">
        <v>12</v>
      </c>
    </row>
    <row r="4" spans="1:10" ht="18" customHeight="1" x14ac:dyDescent="0.4">
      <c r="A4" s="12" t="s">
        <v>33</v>
      </c>
      <c r="D4" s="47" t="s">
        <v>5</v>
      </c>
      <c r="E4" s="47"/>
    </row>
    <row r="5" spans="1:10" ht="18" customHeight="1" x14ac:dyDescent="0.4">
      <c r="D5" s="48" t="s">
        <v>6</v>
      </c>
      <c r="E5" s="48"/>
    </row>
    <row r="6" spans="1:10" ht="18" customHeight="1" x14ac:dyDescent="0.4">
      <c r="B6" s="11"/>
      <c r="C6" s="11"/>
      <c r="D6" s="11"/>
      <c r="E6" s="4"/>
      <c r="F6" s="4"/>
      <c r="G6" s="4"/>
      <c r="H6" s="4"/>
      <c r="I6" s="4"/>
      <c r="J6" s="4"/>
    </row>
    <row r="7" spans="1:10" s="3" customFormat="1" ht="26.6" customHeight="1" x14ac:dyDescent="0.4">
      <c r="A7" s="13">
        <v>-1</v>
      </c>
      <c r="B7" s="14" t="s">
        <v>21</v>
      </c>
      <c r="C7" s="14" t="s">
        <v>22</v>
      </c>
      <c r="D7" s="15" t="s">
        <v>14</v>
      </c>
      <c r="E7" s="15" t="s">
        <v>15</v>
      </c>
      <c r="F7" s="15" t="s">
        <v>16</v>
      </c>
      <c r="G7" s="15" t="s">
        <v>17</v>
      </c>
      <c r="H7" s="15" t="s">
        <v>18</v>
      </c>
      <c r="I7" s="16" t="s">
        <v>23</v>
      </c>
    </row>
    <row r="8" spans="1:10" ht="18" customHeight="1" x14ac:dyDescent="0.4">
      <c r="A8" s="5" t="s">
        <v>10</v>
      </c>
      <c r="B8" s="8">
        <f>12*400</f>
        <v>4800</v>
      </c>
      <c r="C8" s="8" t="s">
        <v>30</v>
      </c>
      <c r="D8" s="6"/>
      <c r="E8" s="5"/>
      <c r="F8" s="5"/>
      <c r="G8" s="6"/>
      <c r="H8" s="5"/>
      <c r="I8" s="17"/>
    </row>
    <row r="9" spans="1:10" ht="18" customHeight="1" x14ac:dyDescent="0.4">
      <c r="A9" s="5" t="s">
        <v>11</v>
      </c>
      <c r="B9" s="8" t="s">
        <v>30</v>
      </c>
      <c r="C9" s="10">
        <v>25600</v>
      </c>
      <c r="D9" s="6"/>
      <c r="E9" s="5"/>
      <c r="F9" s="5"/>
      <c r="G9" s="6"/>
      <c r="H9" s="5"/>
      <c r="I9" s="18">
        <f>C9</f>
        <v>25600</v>
      </c>
    </row>
    <row r="10" spans="1:10" ht="18" customHeight="1" x14ac:dyDescent="0.4">
      <c r="A10" s="5"/>
      <c r="B10" s="5"/>
      <c r="C10" s="6"/>
      <c r="D10" s="6"/>
      <c r="E10" s="5"/>
      <c r="F10" s="5"/>
      <c r="G10" s="6"/>
      <c r="H10" s="5"/>
      <c r="I10" s="17"/>
    </row>
    <row r="11" spans="1:10" ht="18" customHeight="1" x14ac:dyDescent="0.4">
      <c r="A11" s="5"/>
      <c r="B11" s="5"/>
      <c r="C11" s="6"/>
      <c r="D11" s="6"/>
      <c r="E11" s="5"/>
      <c r="F11" s="5"/>
      <c r="G11" s="6"/>
      <c r="H11" s="5"/>
      <c r="I11" s="17"/>
    </row>
    <row r="12" spans="1:10" s="2" customFormat="1" ht="18" customHeight="1" x14ac:dyDescent="0.4">
      <c r="A12" s="19" t="s">
        <v>26</v>
      </c>
      <c r="B12" s="20">
        <f>SUM(B8:B11)</f>
        <v>4800</v>
      </c>
      <c r="C12" s="21">
        <f>SUM(C8:C11)</f>
        <v>25600</v>
      </c>
      <c r="D12" s="22"/>
      <c r="E12" s="23"/>
      <c r="F12" s="23"/>
      <c r="G12" s="22"/>
      <c r="H12" s="23"/>
      <c r="I12" s="27">
        <f>SUM(I8:I11)</f>
        <v>25600</v>
      </c>
    </row>
    <row r="13" spans="1:10" ht="18" customHeight="1" x14ac:dyDescent="0.4">
      <c r="D13" s="3"/>
      <c r="E13" s="3"/>
    </row>
    <row r="14" spans="1:10" ht="18" customHeight="1" x14ac:dyDescent="0.4">
      <c r="D14" s="47" t="s">
        <v>8</v>
      </c>
      <c r="E14" s="47"/>
    </row>
    <row r="15" spans="1:10" ht="18" customHeight="1" x14ac:dyDescent="0.4">
      <c r="D15" s="48" t="s">
        <v>9</v>
      </c>
      <c r="E15" s="48"/>
    </row>
    <row r="17" spans="1:7" s="2" customFormat="1" ht="30.55" customHeight="1" x14ac:dyDescent="0.4">
      <c r="A17" s="13">
        <v>-1</v>
      </c>
      <c r="B17" s="14" t="s">
        <v>21</v>
      </c>
      <c r="C17" s="14" t="s">
        <v>22</v>
      </c>
      <c r="D17" s="49" t="s">
        <v>27</v>
      </c>
      <c r="E17" s="46"/>
      <c r="F17" s="45" t="s">
        <v>13</v>
      </c>
      <c r="G17" s="46"/>
    </row>
    <row r="18" spans="1:7" ht="18" customHeight="1" x14ac:dyDescent="0.4">
      <c r="A18" s="5" t="s">
        <v>10</v>
      </c>
      <c r="B18" s="8">
        <f>B8</f>
        <v>4800</v>
      </c>
      <c r="C18" s="8" t="s">
        <v>30</v>
      </c>
      <c r="D18" s="54" t="s">
        <v>34</v>
      </c>
      <c r="E18" s="55"/>
      <c r="F18" s="50">
        <f>B18*10</f>
        <v>48000</v>
      </c>
      <c r="G18" s="51"/>
    </row>
    <row r="19" spans="1:7" ht="18" customHeight="1" x14ac:dyDescent="0.4">
      <c r="A19" s="5" t="s">
        <v>11</v>
      </c>
      <c r="B19" s="8" t="s">
        <v>30</v>
      </c>
      <c r="C19" s="10">
        <f>C9</f>
        <v>25600</v>
      </c>
      <c r="D19" s="54" t="s">
        <v>35</v>
      </c>
      <c r="E19" s="55"/>
      <c r="F19" s="50">
        <f>C19*4</f>
        <v>102400</v>
      </c>
      <c r="G19" s="51"/>
    </row>
    <row r="20" spans="1:7" ht="18" customHeight="1" x14ac:dyDescent="0.4">
      <c r="A20" s="5"/>
      <c r="B20" s="5"/>
      <c r="C20" s="6"/>
      <c r="D20" s="28"/>
      <c r="E20" s="29"/>
      <c r="F20" s="56"/>
      <c r="G20" s="57"/>
    </row>
    <row r="21" spans="1:7" ht="18" customHeight="1" x14ac:dyDescent="0.4">
      <c r="A21" s="5"/>
      <c r="B21" s="5"/>
      <c r="C21" s="6"/>
      <c r="D21" s="28"/>
      <c r="E21" s="29"/>
      <c r="F21" s="50"/>
      <c r="G21" s="51"/>
    </row>
    <row r="22" spans="1:7" ht="18" customHeight="1" x14ac:dyDescent="0.4">
      <c r="A22" s="19" t="s">
        <v>26</v>
      </c>
      <c r="B22" s="20">
        <f>SUM(B18:B21)</f>
        <v>4800</v>
      </c>
      <c r="C22" s="21">
        <f>SUM(C18:C21)</f>
        <v>25600</v>
      </c>
      <c r="D22" s="28"/>
      <c r="E22" s="29"/>
      <c r="F22" s="52">
        <f>SUM(F18:G21)</f>
        <v>150400</v>
      </c>
      <c r="G22" s="53"/>
    </row>
    <row r="24" spans="1:7" ht="18" customHeight="1" x14ac:dyDescent="0.4">
      <c r="A24" s="1" t="s">
        <v>0</v>
      </c>
    </row>
    <row r="25" spans="1:7" ht="18" customHeight="1" x14ac:dyDescent="0.4">
      <c r="A25" t="s">
        <v>3</v>
      </c>
    </row>
    <row r="26" spans="1:7" ht="18" customHeight="1" x14ac:dyDescent="0.4">
      <c r="A26" t="s">
        <v>4</v>
      </c>
    </row>
    <row r="27" spans="1:7" ht="18" customHeight="1" x14ac:dyDescent="0.4">
      <c r="A27" t="s">
        <v>1</v>
      </c>
    </row>
    <row r="28" spans="1:7" ht="18" customHeight="1" x14ac:dyDescent="0.4">
      <c r="A28" t="s">
        <v>2</v>
      </c>
    </row>
  </sheetData>
  <mergeCells count="13">
    <mergeCell ref="F21:G21"/>
    <mergeCell ref="F22:G22"/>
    <mergeCell ref="D18:E18"/>
    <mergeCell ref="F18:G18"/>
    <mergeCell ref="D19:E19"/>
    <mergeCell ref="F19:G19"/>
    <mergeCell ref="F20:G20"/>
    <mergeCell ref="F17:G17"/>
    <mergeCell ref="D4:E4"/>
    <mergeCell ref="D5:E5"/>
    <mergeCell ref="D14:E14"/>
    <mergeCell ref="D15:E15"/>
    <mergeCell ref="D17:E17"/>
  </mergeCells>
  <printOptions horizontalCentered="1"/>
  <pageMargins left="0.2" right="0.2" top="0.25" bottom="0.25" header="0" footer="0"/>
  <pageSetup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workbookViewId="0">
      <pane ySplit="1" topLeftCell="A11" activePane="bottomLeft" state="frozen"/>
      <selection pane="bottomLeft" activeCell="K21" sqref="K21"/>
    </sheetView>
  </sheetViews>
  <sheetFormatPr defaultRowHeight="18" customHeight="1" x14ac:dyDescent="0.4"/>
  <cols>
    <col min="1" max="1" width="25.61328125" customWidth="1"/>
    <col min="2" max="2" width="10.53515625" customWidth="1"/>
    <col min="3" max="3" width="13.61328125" customWidth="1"/>
    <col min="4" max="5" width="13" customWidth="1"/>
    <col min="6" max="7" width="8.3828125" customWidth="1"/>
    <col min="8" max="8" width="5.53515625" customWidth="1"/>
    <col min="9" max="9" width="15.69140625" customWidth="1"/>
    <col min="10" max="10" width="4.921875" customWidth="1"/>
    <col min="11" max="12" width="16.69140625" customWidth="1"/>
    <col min="13" max="13" width="16.23046875" customWidth="1"/>
    <col min="14" max="14" width="20.07421875" customWidth="1"/>
  </cols>
  <sheetData>
    <row r="1" spans="1:14" ht="18" customHeight="1" x14ac:dyDescent="0.4">
      <c r="D1" s="2" t="s">
        <v>41</v>
      </c>
    </row>
    <row r="2" spans="1:14" ht="18" customHeight="1" x14ac:dyDescent="0.4">
      <c r="D2" t="s">
        <v>12</v>
      </c>
    </row>
    <row r="3" spans="1:14" ht="9" customHeight="1" x14ac:dyDescent="0.4"/>
    <row r="4" spans="1:14" ht="18" customHeight="1" x14ac:dyDescent="0.4">
      <c r="A4" s="12" t="s">
        <v>7</v>
      </c>
      <c r="D4" s="47" t="s">
        <v>5</v>
      </c>
      <c r="E4" s="47"/>
    </row>
    <row r="5" spans="1:14" ht="18" customHeight="1" x14ac:dyDescent="0.4">
      <c r="B5" s="11"/>
      <c r="C5" s="11"/>
      <c r="D5" s="48" t="s">
        <v>6</v>
      </c>
      <c r="E5" s="48"/>
      <c r="F5" s="4"/>
      <c r="G5" s="4"/>
      <c r="H5" s="4"/>
      <c r="I5" s="4"/>
      <c r="J5" s="4"/>
      <c r="K5" s="4"/>
      <c r="L5" s="4"/>
    </row>
    <row r="6" spans="1:14" s="3" customFormat="1" ht="26.6" customHeight="1" x14ac:dyDescent="0.4">
      <c r="A6" s="13">
        <v>-1</v>
      </c>
      <c r="B6" s="14" t="s">
        <v>21</v>
      </c>
      <c r="C6" s="14" t="s">
        <v>22</v>
      </c>
      <c r="D6" s="15" t="s">
        <v>14</v>
      </c>
      <c r="E6" s="15" t="s">
        <v>15</v>
      </c>
      <c r="F6" s="15" t="s">
        <v>16</v>
      </c>
      <c r="G6" s="15" t="s">
        <v>17</v>
      </c>
      <c r="H6" s="15" t="s">
        <v>18</v>
      </c>
      <c r="I6" s="16" t="s">
        <v>23</v>
      </c>
      <c r="J6" s="38"/>
      <c r="N6" s="3" t="s">
        <v>46</v>
      </c>
    </row>
    <row r="7" spans="1:14" ht="18" customHeight="1" x14ac:dyDescent="0.4">
      <c r="A7" s="5" t="s">
        <v>10</v>
      </c>
      <c r="B7" s="10">
        <f>12*4263</f>
        <v>51156</v>
      </c>
      <c r="C7" s="8" t="s">
        <v>30</v>
      </c>
      <c r="D7" s="6"/>
      <c r="E7" s="5"/>
      <c r="F7" s="5"/>
      <c r="G7" s="6"/>
      <c r="H7" s="5"/>
      <c r="I7" s="17"/>
      <c r="J7" s="39"/>
      <c r="N7">
        <f>4300-N10-N13</f>
        <v>4263</v>
      </c>
    </row>
    <row r="8" spans="1:14" ht="18" customHeight="1" x14ac:dyDescent="0.4">
      <c r="A8" s="5" t="s">
        <v>11</v>
      </c>
      <c r="B8" s="8" t="s">
        <v>30</v>
      </c>
      <c r="C8" s="10">
        <f>277300-C11-C14</f>
        <v>272500</v>
      </c>
      <c r="D8" s="6"/>
      <c r="E8" s="5"/>
      <c r="F8" s="5"/>
      <c r="G8" s="6"/>
      <c r="H8" s="5"/>
      <c r="I8" s="18">
        <f>C8</f>
        <v>272500</v>
      </c>
      <c r="J8" s="40"/>
    </row>
    <row r="9" spans="1:14" ht="18" customHeight="1" x14ac:dyDescent="0.4">
      <c r="A9" s="5"/>
      <c r="B9" s="5"/>
      <c r="C9" s="6"/>
      <c r="D9" s="6"/>
      <c r="E9" s="5"/>
      <c r="F9" s="5"/>
      <c r="G9" s="6"/>
      <c r="H9" s="5"/>
      <c r="I9" s="17"/>
      <c r="J9" s="39"/>
    </row>
    <row r="10" spans="1:14" ht="18" customHeight="1" x14ac:dyDescent="0.4">
      <c r="A10" s="5" t="s">
        <v>24</v>
      </c>
      <c r="B10" s="8">
        <f>12*36</f>
        <v>432</v>
      </c>
      <c r="C10" s="8" t="s">
        <v>30</v>
      </c>
      <c r="D10" s="6"/>
      <c r="E10" s="5"/>
      <c r="F10" s="5"/>
      <c r="G10" s="6"/>
      <c r="H10" s="5"/>
      <c r="I10" s="17"/>
      <c r="J10" s="39"/>
      <c r="N10">
        <v>36</v>
      </c>
    </row>
    <row r="11" spans="1:14" ht="18" customHeight="1" x14ac:dyDescent="0.4">
      <c r="A11" s="5" t="s">
        <v>11</v>
      </c>
      <c r="B11" s="8" t="s">
        <v>30</v>
      </c>
      <c r="C11" s="10">
        <f>36*50</f>
        <v>1800</v>
      </c>
      <c r="D11" s="6"/>
      <c r="E11" s="5"/>
      <c r="F11" s="5"/>
      <c r="G11" s="6"/>
      <c r="H11" s="5"/>
      <c r="I11" s="18">
        <f>C11</f>
        <v>1800</v>
      </c>
      <c r="J11" s="40"/>
    </row>
    <row r="12" spans="1:14" ht="18" customHeight="1" x14ac:dyDescent="0.4">
      <c r="A12" s="5"/>
      <c r="B12" s="5"/>
      <c r="C12" s="6"/>
      <c r="D12" s="6"/>
      <c r="E12" s="5"/>
      <c r="F12" s="5"/>
      <c r="G12" s="6"/>
      <c r="H12" s="5"/>
      <c r="I12" s="17"/>
      <c r="J12" s="39"/>
    </row>
    <row r="13" spans="1:14" ht="18" customHeight="1" x14ac:dyDescent="0.4">
      <c r="A13" s="5" t="s">
        <v>25</v>
      </c>
      <c r="B13" s="8">
        <f>12*1</f>
        <v>12</v>
      </c>
      <c r="C13" s="8" t="s">
        <v>30</v>
      </c>
      <c r="D13" s="6"/>
      <c r="E13" s="5"/>
      <c r="F13" s="5"/>
      <c r="G13" s="6"/>
      <c r="H13" s="5"/>
      <c r="I13" s="17"/>
      <c r="J13" s="39"/>
      <c r="N13">
        <v>1</v>
      </c>
    </row>
    <row r="14" spans="1:14" ht="18" customHeight="1" x14ac:dyDescent="0.4">
      <c r="A14" s="5" t="s">
        <v>11</v>
      </c>
      <c r="B14" s="8" t="s">
        <v>30</v>
      </c>
      <c r="C14" s="10">
        <v>3000</v>
      </c>
      <c r="D14" s="6"/>
      <c r="E14" s="5"/>
      <c r="F14" s="5"/>
      <c r="G14" s="6"/>
      <c r="H14" s="5"/>
      <c r="I14" s="18">
        <f>C14</f>
        <v>3000</v>
      </c>
      <c r="J14" s="40"/>
    </row>
    <row r="15" spans="1:14" s="2" customFormat="1" ht="18" customHeight="1" x14ac:dyDescent="0.4">
      <c r="A15" s="19" t="s">
        <v>26</v>
      </c>
      <c r="B15" s="20">
        <f>SUM(B7:B14)</f>
        <v>51600</v>
      </c>
      <c r="C15" s="21">
        <f>SUM(C7:C14)</f>
        <v>277300</v>
      </c>
      <c r="D15" s="22"/>
      <c r="E15" s="23"/>
      <c r="F15" s="23"/>
      <c r="G15" s="22"/>
      <c r="H15" s="23"/>
      <c r="I15" s="27">
        <f>SUM(I7:I14)</f>
        <v>277300</v>
      </c>
      <c r="J15" s="41"/>
    </row>
    <row r="16" spans="1:14" ht="14.25" customHeight="1" x14ac:dyDescent="0.4">
      <c r="D16" s="3"/>
      <c r="E16" s="3"/>
    </row>
    <row r="17" spans="1:14" ht="18" customHeight="1" x14ac:dyDescent="0.4">
      <c r="D17" s="47" t="s">
        <v>8</v>
      </c>
      <c r="E17" s="47"/>
    </row>
    <row r="18" spans="1:14" ht="18" customHeight="1" x14ac:dyDescent="0.4">
      <c r="D18" s="48" t="s">
        <v>9</v>
      </c>
      <c r="E18" s="48"/>
      <c r="N18" s="2" t="s">
        <v>54</v>
      </c>
    </row>
    <row r="19" spans="1:14" s="2" customFormat="1" ht="30.55" customHeight="1" x14ac:dyDescent="0.4">
      <c r="A19" s="13">
        <v>-1</v>
      </c>
      <c r="B19" s="14" t="s">
        <v>21</v>
      </c>
      <c r="C19" s="14" t="s">
        <v>22</v>
      </c>
      <c r="D19" s="49" t="s">
        <v>27</v>
      </c>
      <c r="E19" s="46"/>
      <c r="F19" s="45" t="s">
        <v>13</v>
      </c>
      <c r="G19" s="46"/>
    </row>
    <row r="20" spans="1:14" ht="18" customHeight="1" x14ac:dyDescent="0.4">
      <c r="A20" s="5" t="s">
        <v>10</v>
      </c>
      <c r="B20" s="10">
        <f>B7</f>
        <v>51156</v>
      </c>
      <c r="C20" s="8" t="s">
        <v>30</v>
      </c>
      <c r="D20" s="54" t="s">
        <v>19</v>
      </c>
      <c r="E20" s="55"/>
      <c r="F20" s="50">
        <f>B20*13</f>
        <v>665028</v>
      </c>
      <c r="G20" s="51"/>
      <c r="K20" s="30">
        <f>F20+F23+F26+'FT pres'!$F$18</f>
        <v>717807.72</v>
      </c>
      <c r="L20" s="30"/>
      <c r="N20" s="30">
        <f>F20+F23+F26+'LgC pres'!$F$18+'FT pres'!$F$18</f>
        <v>719607.72</v>
      </c>
    </row>
    <row r="21" spans="1:14" ht="18" customHeight="1" x14ac:dyDescent="0.4">
      <c r="A21" s="5" t="s">
        <v>11</v>
      </c>
      <c r="B21" s="8" t="s">
        <v>30</v>
      </c>
      <c r="C21" s="10">
        <f>C8</f>
        <v>272500</v>
      </c>
      <c r="D21" s="54" t="s">
        <v>20</v>
      </c>
      <c r="E21" s="55"/>
      <c r="F21" s="50">
        <f>C21*4.22</f>
        <v>1149950</v>
      </c>
      <c r="G21" s="51"/>
      <c r="K21" s="30">
        <f>F21+F24+F27+'FT pres'!$F$19</f>
        <v>1286160</v>
      </c>
      <c r="L21" s="30"/>
      <c r="N21" s="30">
        <f>F21+F24+F27+'LgC pres'!$F$19+'FT pres'!$F$19</f>
        <v>1524926.22</v>
      </c>
    </row>
    <row r="22" spans="1:14" ht="18" customHeight="1" x14ac:dyDescent="0.4">
      <c r="A22" s="5"/>
      <c r="B22" s="5"/>
      <c r="C22" s="6"/>
      <c r="D22" s="56"/>
      <c r="E22" s="57"/>
      <c r="F22" s="56"/>
      <c r="G22" s="57"/>
      <c r="K22" s="30">
        <f>K21*0.56</f>
        <v>720249.60000000009</v>
      </c>
      <c r="L22" t="s">
        <v>57</v>
      </c>
    </row>
    <row r="23" spans="1:14" ht="18" customHeight="1" x14ac:dyDescent="0.4">
      <c r="A23" s="5" t="s">
        <v>24</v>
      </c>
      <c r="B23" s="8">
        <f>B10</f>
        <v>432</v>
      </c>
      <c r="C23" s="8" t="s">
        <v>30</v>
      </c>
      <c r="D23" s="54" t="s">
        <v>28</v>
      </c>
      <c r="E23" s="55"/>
      <c r="F23" s="50">
        <f>B23*10.71</f>
        <v>4626.72</v>
      </c>
      <c r="G23" s="51"/>
      <c r="K23" s="30">
        <f>K21-K22</f>
        <v>565910.39999999991</v>
      </c>
      <c r="L23" t="s">
        <v>58</v>
      </c>
    </row>
    <row r="24" spans="1:14" ht="18" customHeight="1" x14ac:dyDescent="0.4">
      <c r="A24" s="5" t="s">
        <v>11</v>
      </c>
      <c r="B24" s="8" t="s">
        <v>30</v>
      </c>
      <c r="C24" s="10">
        <f>36*50</f>
        <v>1800</v>
      </c>
      <c r="D24" s="54" t="s">
        <v>29</v>
      </c>
      <c r="E24" s="55"/>
      <c r="F24" s="50">
        <f>C24*4.5</f>
        <v>8100</v>
      </c>
      <c r="G24" s="51"/>
    </row>
    <row r="25" spans="1:14" ht="18" customHeight="1" x14ac:dyDescent="0.4">
      <c r="A25" s="5"/>
      <c r="B25" s="5"/>
      <c r="C25" s="6"/>
      <c r="D25" s="6"/>
      <c r="E25" s="7"/>
      <c r="F25" s="6"/>
      <c r="G25" s="7"/>
    </row>
    <row r="26" spans="1:14" ht="18" customHeight="1" x14ac:dyDescent="0.4">
      <c r="A26" s="5" t="s">
        <v>25</v>
      </c>
      <c r="B26" s="8">
        <f>B13</f>
        <v>12</v>
      </c>
      <c r="C26" s="8" t="s">
        <v>30</v>
      </c>
      <c r="D26" s="54" t="s">
        <v>31</v>
      </c>
      <c r="E26" s="55"/>
      <c r="F26" s="50">
        <f>B26*12.75</f>
        <v>153</v>
      </c>
      <c r="G26" s="51"/>
      <c r="N26" s="2" t="s">
        <v>43</v>
      </c>
    </row>
    <row r="27" spans="1:14" ht="18" customHeight="1" x14ac:dyDescent="0.4">
      <c r="A27" s="5" t="s">
        <v>11</v>
      </c>
      <c r="B27" s="8" t="s">
        <v>30</v>
      </c>
      <c r="C27" s="10">
        <v>3000</v>
      </c>
      <c r="D27" s="54" t="s">
        <v>32</v>
      </c>
      <c r="E27" s="55"/>
      <c r="F27" s="50">
        <f>C27*8.57</f>
        <v>25710</v>
      </c>
      <c r="G27" s="51"/>
      <c r="N27" s="25">
        <f>C28+'LgC pres'!$C$22+'FT pres'!$I$12</f>
        <v>372200</v>
      </c>
    </row>
    <row r="28" spans="1:14" ht="18" customHeight="1" x14ac:dyDescent="0.4">
      <c r="A28" s="19" t="s">
        <v>26</v>
      </c>
      <c r="B28" s="20">
        <f>SUM(B20:B27)</f>
        <v>51600</v>
      </c>
      <c r="C28" s="21">
        <f>SUM(C20:C27)</f>
        <v>277300</v>
      </c>
      <c r="D28" s="56"/>
      <c r="E28" s="57"/>
      <c r="F28" s="52">
        <f>SUM(F20:G27)</f>
        <v>1853567.72</v>
      </c>
      <c r="G28" s="53"/>
      <c r="N28" s="26">
        <f>F28+'LgC pres'!$F$22+'FT pres'!$F$22</f>
        <v>2244533.94</v>
      </c>
    </row>
    <row r="30" spans="1:14" ht="18" customHeight="1" x14ac:dyDescent="0.4">
      <c r="A30" s="1" t="s">
        <v>0</v>
      </c>
    </row>
    <row r="31" spans="1:14" ht="18" customHeight="1" x14ac:dyDescent="0.4">
      <c r="A31" t="s">
        <v>3</v>
      </c>
    </row>
    <row r="32" spans="1:14" ht="18" customHeight="1" x14ac:dyDescent="0.4">
      <c r="A32" t="s">
        <v>4</v>
      </c>
    </row>
    <row r="33" spans="1:1" ht="18" customHeight="1" x14ac:dyDescent="0.4">
      <c r="A33" t="s">
        <v>1</v>
      </c>
    </row>
    <row r="34" spans="1:1" ht="18" customHeight="1" x14ac:dyDescent="0.4">
      <c r="A34" t="s">
        <v>2</v>
      </c>
    </row>
  </sheetData>
  <mergeCells count="22">
    <mergeCell ref="D28:E28"/>
    <mergeCell ref="F28:G28"/>
    <mergeCell ref="D21:E21"/>
    <mergeCell ref="F21:G21"/>
    <mergeCell ref="D23:E23"/>
    <mergeCell ref="F23:G23"/>
    <mergeCell ref="F27:G27"/>
    <mergeCell ref="D24:E24"/>
    <mergeCell ref="F24:G24"/>
    <mergeCell ref="D26:E26"/>
    <mergeCell ref="F26:G26"/>
    <mergeCell ref="D22:E22"/>
    <mergeCell ref="F22:G22"/>
    <mergeCell ref="F20:G20"/>
    <mergeCell ref="D19:E19"/>
    <mergeCell ref="F19:G19"/>
    <mergeCell ref="D27:E27"/>
    <mergeCell ref="D4:E4"/>
    <mergeCell ref="D5:E5"/>
    <mergeCell ref="D18:E18"/>
    <mergeCell ref="D17:E17"/>
    <mergeCell ref="D20:E20"/>
  </mergeCells>
  <printOptions horizontalCentered="1"/>
  <pageMargins left="0.2" right="0.2" top="0.25" bottom="0.25" header="0" footer="0"/>
  <pageSetup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DC87C-5234-4A26-A0B1-9C49C0971B81}">
  <dimension ref="A1:L28"/>
  <sheetViews>
    <sheetView workbookViewId="0">
      <pane ySplit="1" topLeftCell="A2" activePane="bottomLeft" state="frozen"/>
      <selection pane="bottomLeft" activeCell="K21" sqref="K21"/>
    </sheetView>
  </sheetViews>
  <sheetFormatPr defaultRowHeight="18" customHeight="1" x14ac:dyDescent="0.4"/>
  <cols>
    <col min="1" max="1" width="25.61328125" customWidth="1"/>
    <col min="2" max="2" width="10.53515625" customWidth="1"/>
    <col min="3" max="3" width="15.69140625" customWidth="1"/>
    <col min="4" max="4" width="15.3046875" customWidth="1"/>
    <col min="5" max="5" width="15.15234375" customWidth="1"/>
    <col min="6" max="7" width="8.3828125" customWidth="1"/>
    <col min="8" max="8" width="5.53515625" customWidth="1"/>
    <col min="9" max="9" width="15.69140625" customWidth="1"/>
    <col min="10" max="10" width="6.765625" customWidth="1"/>
    <col min="11" max="11" width="16.3046875" customWidth="1"/>
  </cols>
  <sheetData>
    <row r="1" spans="1:10" ht="18" customHeight="1" x14ac:dyDescent="0.4">
      <c r="D1" s="2" t="s">
        <v>41</v>
      </c>
    </row>
    <row r="2" spans="1:10" ht="18" customHeight="1" x14ac:dyDescent="0.4">
      <c r="D2" t="s">
        <v>12</v>
      </c>
    </row>
    <row r="4" spans="1:10" ht="18" customHeight="1" x14ac:dyDescent="0.4">
      <c r="A4" s="12" t="s">
        <v>39</v>
      </c>
      <c r="D4" s="47" t="s">
        <v>5</v>
      </c>
      <c r="E4" s="47"/>
    </row>
    <row r="5" spans="1:10" ht="18" customHeight="1" x14ac:dyDescent="0.4">
      <c r="D5" s="48" t="s">
        <v>6</v>
      </c>
      <c r="E5" s="48"/>
    </row>
    <row r="6" spans="1:10" ht="18" customHeight="1" x14ac:dyDescent="0.4">
      <c r="B6" s="11"/>
      <c r="C6" s="11"/>
      <c r="D6" s="11"/>
      <c r="E6" s="4"/>
      <c r="F6" s="4"/>
      <c r="G6" s="4"/>
      <c r="H6" s="4"/>
      <c r="I6" s="4"/>
      <c r="J6" s="4"/>
    </row>
    <row r="7" spans="1:10" s="3" customFormat="1" ht="26.6" customHeight="1" x14ac:dyDescent="0.4">
      <c r="A7" s="13">
        <v>-1</v>
      </c>
      <c r="B7" s="14" t="s">
        <v>21</v>
      </c>
      <c r="C7" s="14" t="s">
        <v>22</v>
      </c>
      <c r="D7" s="15" t="s">
        <v>14</v>
      </c>
      <c r="E7" s="15" t="s">
        <v>15</v>
      </c>
      <c r="F7" s="15" t="s">
        <v>16</v>
      </c>
      <c r="G7" s="15" t="s">
        <v>17</v>
      </c>
      <c r="H7" s="15" t="s">
        <v>18</v>
      </c>
      <c r="I7" s="16" t="s">
        <v>23</v>
      </c>
    </row>
    <row r="8" spans="1:10" ht="18" customHeight="1" x14ac:dyDescent="0.4">
      <c r="A8" s="5" t="s">
        <v>10</v>
      </c>
      <c r="B8" s="8">
        <f>12*3</f>
        <v>36</v>
      </c>
      <c r="C8" s="8" t="s">
        <v>30</v>
      </c>
      <c r="D8" s="6"/>
      <c r="E8" s="5"/>
      <c r="F8" s="5"/>
      <c r="G8" s="6"/>
      <c r="H8" s="5"/>
      <c r="I8" s="17"/>
    </row>
    <row r="9" spans="1:10" ht="18" customHeight="1" x14ac:dyDescent="0.4">
      <c r="A9" s="5" t="s">
        <v>11</v>
      </c>
      <c r="B9" s="8" t="s">
        <v>30</v>
      </c>
      <c r="C9" s="10">
        <v>69300</v>
      </c>
      <c r="D9" s="6"/>
      <c r="E9" s="5"/>
      <c r="F9" s="5"/>
      <c r="G9" s="6"/>
      <c r="H9" s="5"/>
      <c r="I9" s="18">
        <f>C9</f>
        <v>69300</v>
      </c>
    </row>
    <row r="10" spans="1:10" ht="18" customHeight="1" x14ac:dyDescent="0.4">
      <c r="A10" s="5"/>
      <c r="B10" s="5"/>
      <c r="C10" s="6"/>
      <c r="D10" s="6"/>
      <c r="E10" s="5"/>
      <c r="F10" s="5"/>
      <c r="G10" s="6"/>
      <c r="H10" s="5"/>
      <c r="I10" s="17"/>
    </row>
    <row r="11" spans="1:10" ht="18" customHeight="1" x14ac:dyDescent="0.4">
      <c r="A11" s="5"/>
      <c r="B11" s="5"/>
      <c r="C11" s="6"/>
      <c r="D11" s="6"/>
      <c r="E11" s="5"/>
      <c r="F11" s="5"/>
      <c r="G11" s="6"/>
      <c r="H11" s="5"/>
      <c r="I11" s="17"/>
    </row>
    <row r="12" spans="1:10" s="2" customFormat="1" ht="18" customHeight="1" x14ac:dyDescent="0.4">
      <c r="A12" s="19" t="s">
        <v>26</v>
      </c>
      <c r="B12" s="20">
        <f>SUM(B8:B11)</f>
        <v>36</v>
      </c>
      <c r="C12" s="21">
        <f>SUM(C8:C11)</f>
        <v>69300</v>
      </c>
      <c r="D12" s="22"/>
      <c r="E12" s="23"/>
      <c r="F12" s="23"/>
      <c r="G12" s="22"/>
      <c r="H12" s="23"/>
      <c r="I12" s="27">
        <f>SUM(I8:I11)</f>
        <v>69300</v>
      </c>
    </row>
    <row r="13" spans="1:10" ht="18" customHeight="1" x14ac:dyDescent="0.4">
      <c r="D13" s="3"/>
      <c r="E13" s="3"/>
    </row>
    <row r="14" spans="1:10" ht="18" customHeight="1" x14ac:dyDescent="0.4">
      <c r="D14" s="47" t="s">
        <v>8</v>
      </c>
      <c r="E14" s="47"/>
    </row>
    <row r="15" spans="1:10" ht="18" customHeight="1" x14ac:dyDescent="0.4">
      <c r="D15" s="48" t="s">
        <v>9</v>
      </c>
      <c r="E15" s="48"/>
    </row>
    <row r="17" spans="1:12" s="2" customFormat="1" ht="30.55" customHeight="1" x14ac:dyDescent="0.4">
      <c r="A17" s="13">
        <v>-1</v>
      </c>
      <c r="B17" s="14" t="s">
        <v>21</v>
      </c>
      <c r="C17" s="14" t="s">
        <v>22</v>
      </c>
      <c r="D17" s="49" t="s">
        <v>27</v>
      </c>
      <c r="E17" s="46"/>
      <c r="F17" s="45" t="s">
        <v>13</v>
      </c>
      <c r="G17" s="46"/>
    </row>
    <row r="18" spans="1:12" ht="18" customHeight="1" x14ac:dyDescent="0.4">
      <c r="A18" s="5" t="s">
        <v>10</v>
      </c>
      <c r="B18" s="8">
        <f>B8</f>
        <v>36</v>
      </c>
      <c r="C18" s="8" t="s">
        <v>30</v>
      </c>
      <c r="D18" s="54" t="s">
        <v>45</v>
      </c>
      <c r="E18" s="55"/>
      <c r="F18" s="50">
        <f>B18*50</f>
        <v>1800</v>
      </c>
      <c r="G18" s="51"/>
    </row>
    <row r="19" spans="1:12" ht="18" customHeight="1" x14ac:dyDescent="0.4">
      <c r="A19" s="5" t="s">
        <v>11</v>
      </c>
      <c r="B19" s="8" t="s">
        <v>30</v>
      </c>
      <c r="C19" s="10">
        <f>C9</f>
        <v>69300</v>
      </c>
      <c r="D19" s="54" t="s">
        <v>36</v>
      </c>
      <c r="E19" s="55"/>
      <c r="F19" s="50">
        <f>C19*3.4454</f>
        <v>238766.21999999997</v>
      </c>
      <c r="G19" s="51"/>
      <c r="K19" s="30">
        <f>'RC pres'!$K$23</f>
        <v>565910.39999999991</v>
      </c>
      <c r="L19" t="s">
        <v>59</v>
      </c>
    </row>
    <row r="20" spans="1:12" ht="18" customHeight="1" x14ac:dyDescent="0.4">
      <c r="A20" s="5"/>
      <c r="B20" s="5"/>
      <c r="C20" s="6"/>
      <c r="D20" s="56"/>
      <c r="E20" s="57"/>
      <c r="F20" s="56"/>
      <c r="G20" s="57"/>
      <c r="K20" s="30">
        <f>SUM(K19,F19)</f>
        <v>804676.61999999988</v>
      </c>
      <c r="L20" t="s">
        <v>60</v>
      </c>
    </row>
    <row r="21" spans="1:12" ht="18" customHeight="1" x14ac:dyDescent="0.4">
      <c r="A21" s="5"/>
      <c r="B21" s="5"/>
      <c r="C21" s="10"/>
      <c r="F21" s="50"/>
      <c r="G21" s="51"/>
    </row>
    <row r="22" spans="1:12" ht="18" customHeight="1" x14ac:dyDescent="0.4">
      <c r="A22" s="19" t="s">
        <v>26</v>
      </c>
      <c r="B22" s="20">
        <f>SUM(B18:B21)</f>
        <v>36</v>
      </c>
      <c r="C22" s="21">
        <f>SUM(C18:C21)</f>
        <v>69300</v>
      </c>
      <c r="D22" s="56"/>
      <c r="E22" s="57"/>
      <c r="F22" s="52">
        <f>SUM(F18:G21)</f>
        <v>240566.21999999997</v>
      </c>
      <c r="G22" s="53"/>
    </row>
    <row r="24" spans="1:12" ht="18" customHeight="1" x14ac:dyDescent="0.4">
      <c r="A24" s="1" t="s">
        <v>0</v>
      </c>
    </row>
    <row r="25" spans="1:12" ht="18" customHeight="1" x14ac:dyDescent="0.4">
      <c r="A25" t="s">
        <v>3</v>
      </c>
    </row>
    <row r="26" spans="1:12" ht="18" customHeight="1" x14ac:dyDescent="0.4">
      <c r="A26" t="s">
        <v>4</v>
      </c>
    </row>
    <row r="27" spans="1:12" ht="18" customHeight="1" x14ac:dyDescent="0.4">
      <c r="A27" t="s">
        <v>1</v>
      </c>
    </row>
    <row r="28" spans="1:12" ht="18" customHeight="1" x14ac:dyDescent="0.4">
      <c r="A28" t="s">
        <v>2</v>
      </c>
    </row>
  </sheetData>
  <mergeCells count="15">
    <mergeCell ref="F21:G21"/>
    <mergeCell ref="D22:E22"/>
    <mergeCell ref="F22:G22"/>
    <mergeCell ref="D18:E18"/>
    <mergeCell ref="F18:G18"/>
    <mergeCell ref="D19:E19"/>
    <mergeCell ref="F19:G19"/>
    <mergeCell ref="D20:E20"/>
    <mergeCell ref="F20:G20"/>
    <mergeCell ref="F17:G17"/>
    <mergeCell ref="D4:E4"/>
    <mergeCell ref="D5:E5"/>
    <mergeCell ref="D14:E14"/>
    <mergeCell ref="D15:E15"/>
    <mergeCell ref="D17:E17"/>
  </mergeCells>
  <printOptions horizontalCentered="1"/>
  <pageMargins left="0.2" right="0.2" top="0.25" bottom="0.2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6521D-63B6-4880-991F-F5C21317D036}">
  <dimension ref="A1:R31"/>
  <sheetViews>
    <sheetView tabSelected="1" workbookViewId="0">
      <pane ySplit="1" topLeftCell="A14" activePane="bottomLeft" state="frozen"/>
      <selection pane="bottomLeft" activeCell="M19" sqref="M19"/>
    </sheetView>
  </sheetViews>
  <sheetFormatPr defaultRowHeight="18" customHeight="1" x14ac:dyDescent="0.4"/>
  <cols>
    <col min="1" max="1" width="25.61328125" customWidth="1"/>
    <col min="2" max="2" width="10.53515625" customWidth="1"/>
    <col min="3" max="3" width="15.69140625" customWidth="1"/>
    <col min="4" max="4" width="15.3046875" customWidth="1"/>
    <col min="5" max="5" width="15.15234375" customWidth="1"/>
    <col min="6" max="7" width="8.3828125" customWidth="1"/>
    <col min="8" max="8" width="5.53515625" customWidth="1"/>
    <col min="9" max="9" width="13.69140625" customWidth="1"/>
    <col min="10" max="10" width="7.765625" customWidth="1"/>
    <col min="11" max="12" width="13.69140625" customWidth="1"/>
    <col min="13" max="13" width="5.07421875" customWidth="1"/>
    <col min="14" max="14" width="21.4609375" customWidth="1"/>
    <col min="16" max="16" width="9.53515625" bestFit="1" customWidth="1"/>
    <col min="17" max="17" width="12.07421875" bestFit="1" customWidth="1"/>
    <col min="18" max="18" width="12.69140625" bestFit="1" customWidth="1"/>
  </cols>
  <sheetData>
    <row r="1" spans="1:12" ht="18" customHeight="1" x14ac:dyDescent="0.4">
      <c r="D1" s="2" t="s">
        <v>42</v>
      </c>
    </row>
    <row r="2" spans="1:12" ht="18" customHeight="1" x14ac:dyDescent="0.4">
      <c r="D2" t="s">
        <v>12</v>
      </c>
    </row>
    <row r="4" spans="1:12" ht="18" customHeight="1" x14ac:dyDescent="0.4">
      <c r="A4" s="12" t="s">
        <v>7</v>
      </c>
      <c r="D4" s="47" t="s">
        <v>5</v>
      </c>
      <c r="E4" s="47"/>
    </row>
    <row r="5" spans="1:12" ht="18" customHeight="1" x14ac:dyDescent="0.4">
      <c r="D5" s="48" t="s">
        <v>6</v>
      </c>
      <c r="E5" s="48"/>
    </row>
    <row r="6" spans="1:12" ht="18" customHeight="1" x14ac:dyDescent="0.4">
      <c r="B6" s="11"/>
      <c r="C6" s="11"/>
      <c r="D6" s="11"/>
      <c r="E6" s="4"/>
      <c r="F6" s="4"/>
      <c r="G6" s="4"/>
      <c r="H6" s="4"/>
      <c r="I6" s="4"/>
      <c r="J6" s="4"/>
      <c r="K6" s="4"/>
      <c r="L6" s="4"/>
    </row>
    <row r="7" spans="1:12" s="3" customFormat="1" ht="26.6" customHeight="1" x14ac:dyDescent="0.4">
      <c r="A7" s="13">
        <v>-1</v>
      </c>
      <c r="B7" s="14" t="s">
        <v>21</v>
      </c>
      <c r="C7" s="14" t="s">
        <v>22</v>
      </c>
      <c r="D7" s="15" t="s">
        <v>14</v>
      </c>
      <c r="E7" s="15" t="s">
        <v>15</v>
      </c>
      <c r="F7" s="15" t="s">
        <v>16</v>
      </c>
      <c r="G7" s="15" t="s">
        <v>17</v>
      </c>
      <c r="H7" s="15" t="s">
        <v>18</v>
      </c>
      <c r="I7" s="16" t="s">
        <v>23</v>
      </c>
    </row>
    <row r="8" spans="1:12" ht="18" customHeight="1" x14ac:dyDescent="0.4">
      <c r="A8" s="5" t="s">
        <v>10</v>
      </c>
      <c r="B8" s="10">
        <f>12*4700</f>
        <v>56400</v>
      </c>
      <c r="C8" s="8" t="s">
        <v>30</v>
      </c>
      <c r="D8" s="6"/>
      <c r="E8" s="5"/>
      <c r="F8" s="5"/>
      <c r="G8" s="6"/>
      <c r="H8" s="5"/>
      <c r="I8" s="17"/>
    </row>
    <row r="9" spans="1:12" ht="18" customHeight="1" x14ac:dyDescent="0.4">
      <c r="A9" s="5" t="s">
        <v>11</v>
      </c>
      <c r="B9" s="8" t="s">
        <v>30</v>
      </c>
      <c r="C9" s="10">
        <f>277300+25600</f>
        <v>302900</v>
      </c>
      <c r="D9" s="6"/>
      <c r="E9" s="5"/>
      <c r="F9" s="5"/>
      <c r="G9" s="6"/>
      <c r="H9" s="5"/>
      <c r="I9" s="18">
        <f>C9</f>
        <v>302900</v>
      </c>
    </row>
    <row r="10" spans="1:12" ht="18" customHeight="1" x14ac:dyDescent="0.4">
      <c r="A10" s="5"/>
      <c r="B10" s="5"/>
      <c r="C10" s="6"/>
      <c r="D10" s="6"/>
      <c r="E10" s="5"/>
      <c r="F10" s="5"/>
      <c r="G10" s="6"/>
      <c r="H10" s="5"/>
      <c r="I10" s="17"/>
    </row>
    <row r="11" spans="1:12" ht="18" customHeight="1" x14ac:dyDescent="0.4">
      <c r="A11" s="5"/>
      <c r="B11" s="5"/>
      <c r="C11" s="6"/>
      <c r="D11" s="6"/>
      <c r="E11" s="5"/>
      <c r="F11" s="5"/>
      <c r="G11" s="6"/>
      <c r="H11" s="5"/>
      <c r="I11" s="17"/>
    </row>
    <row r="12" spans="1:12" s="2" customFormat="1" ht="18" customHeight="1" x14ac:dyDescent="0.4">
      <c r="A12" s="19" t="s">
        <v>26</v>
      </c>
      <c r="B12" s="20">
        <f>SUM(B8:B11)</f>
        <v>56400</v>
      </c>
      <c r="C12" s="21">
        <f>SUM(C8:C11)</f>
        <v>302900</v>
      </c>
      <c r="D12" s="22"/>
      <c r="E12" s="23"/>
      <c r="F12" s="23"/>
      <c r="G12" s="22"/>
      <c r="H12" s="23"/>
      <c r="I12" s="21">
        <f>SUM(I8:I11)</f>
        <v>302900</v>
      </c>
    </row>
    <row r="13" spans="1:12" ht="18" customHeight="1" x14ac:dyDescent="0.4">
      <c r="D13" s="3"/>
      <c r="E13" s="3"/>
    </row>
    <row r="14" spans="1:12" ht="18" customHeight="1" x14ac:dyDescent="0.4">
      <c r="D14" s="47" t="s">
        <v>8</v>
      </c>
      <c r="E14" s="47"/>
    </row>
    <row r="15" spans="1:12" ht="18" customHeight="1" x14ac:dyDescent="0.4">
      <c r="D15" s="48" t="s">
        <v>9</v>
      </c>
      <c r="E15" s="48"/>
    </row>
    <row r="17" spans="1:18" s="2" customFormat="1" ht="30.55" customHeight="1" x14ac:dyDescent="0.4">
      <c r="A17" s="13">
        <v>-1</v>
      </c>
      <c r="B17" s="14" t="s">
        <v>21</v>
      </c>
      <c r="C17" s="14" t="s">
        <v>22</v>
      </c>
      <c r="D17" s="49" t="s">
        <v>27</v>
      </c>
      <c r="E17" s="46"/>
      <c r="F17" s="45" t="s">
        <v>13</v>
      </c>
      <c r="G17" s="46"/>
      <c r="K17" s="2" t="s">
        <v>55</v>
      </c>
      <c r="L17" s="2" t="s">
        <v>56</v>
      </c>
    </row>
    <row r="18" spans="1:18" ht="18" customHeight="1" x14ac:dyDescent="0.4">
      <c r="A18" s="5" t="s">
        <v>10</v>
      </c>
      <c r="B18" s="10">
        <f>B8</f>
        <v>56400</v>
      </c>
      <c r="C18" s="8" t="s">
        <v>30</v>
      </c>
      <c r="D18" s="54" t="s">
        <v>37</v>
      </c>
      <c r="E18" s="55"/>
      <c r="F18" s="50">
        <f>B18*25</f>
        <v>1410000</v>
      </c>
      <c r="G18" s="51"/>
      <c r="K18" s="37">
        <v>717807.72</v>
      </c>
      <c r="L18" s="30">
        <f>F18-K18</f>
        <v>692192.28</v>
      </c>
      <c r="M18" s="33">
        <f>L18/K18</f>
        <v>0.96431434312241726</v>
      </c>
      <c r="N18" s="31">
        <f>F18+'LgC prop'!$F$18</f>
        <v>1415400</v>
      </c>
      <c r="P18" s="31">
        <f>N18-748910</f>
        <v>666490</v>
      </c>
      <c r="Q18" s="30">
        <f>L18+3600</f>
        <v>695792.28</v>
      </c>
    </row>
    <row r="19" spans="1:18" ht="18" customHeight="1" x14ac:dyDescent="0.4">
      <c r="A19" s="5" t="s">
        <v>11</v>
      </c>
      <c r="B19" s="8" t="s">
        <v>30</v>
      </c>
      <c r="C19" s="10">
        <f>C9</f>
        <v>302900</v>
      </c>
      <c r="D19" s="54" t="s">
        <v>49</v>
      </c>
      <c r="E19" s="55"/>
      <c r="F19" s="50">
        <f>C19*4.6492</f>
        <v>1408242.6800000002</v>
      </c>
      <c r="G19" s="51"/>
      <c r="K19" s="37">
        <v>1286160</v>
      </c>
      <c r="L19" s="30">
        <f>F19-K19</f>
        <v>122082.68000000017</v>
      </c>
      <c r="M19" s="33">
        <f>L19/K19</f>
        <v>9.4920289855072601E-2</v>
      </c>
      <c r="N19" s="31">
        <f>F19+'LgC prop'!$F$19</f>
        <v>1676295.08</v>
      </c>
    </row>
    <row r="20" spans="1:18" ht="18" customHeight="1" x14ac:dyDescent="0.4">
      <c r="A20" s="5"/>
      <c r="B20" s="5"/>
      <c r="C20" s="6"/>
      <c r="D20" s="56"/>
      <c r="E20" s="57"/>
      <c r="F20" s="56"/>
      <c r="G20" s="57"/>
    </row>
    <row r="21" spans="1:18" ht="18" customHeight="1" x14ac:dyDescent="0.4">
      <c r="A21" s="5"/>
      <c r="B21" s="5"/>
      <c r="C21" s="6"/>
      <c r="F21" s="50"/>
      <c r="G21" s="51"/>
      <c r="K21" t="s">
        <v>62</v>
      </c>
      <c r="L21" s="30">
        <f>L19*0.56</f>
        <v>68366.300800000099</v>
      </c>
      <c r="N21" s="35">
        <v>3091704</v>
      </c>
      <c r="O21" t="s">
        <v>50</v>
      </c>
    </row>
    <row r="22" spans="1:18" ht="18" customHeight="1" x14ac:dyDescent="0.4">
      <c r="A22" s="19" t="s">
        <v>26</v>
      </c>
      <c r="B22" s="20">
        <f>SUM(B18:B21)</f>
        <v>56400</v>
      </c>
      <c r="C22" s="21">
        <f>SUM(C18:C21)</f>
        <v>302900</v>
      </c>
      <c r="D22" s="56"/>
      <c r="E22" s="57"/>
      <c r="F22" s="52">
        <f>SUM(F18:G21)</f>
        <v>2818242.68</v>
      </c>
      <c r="G22" s="53"/>
      <c r="K22" t="s">
        <v>61</v>
      </c>
      <c r="L22" s="30">
        <f>L19-L21</f>
        <v>53716.379200000069</v>
      </c>
    </row>
    <row r="23" spans="1:18" ht="18" customHeight="1" x14ac:dyDescent="0.4">
      <c r="A23" s="4"/>
      <c r="B23" s="4"/>
      <c r="C23" s="4"/>
      <c r="D23" s="4"/>
      <c r="E23" s="4"/>
      <c r="F23" s="4"/>
      <c r="G23" s="4"/>
      <c r="H23" s="4"/>
      <c r="I23" s="4"/>
      <c r="J23" s="9"/>
      <c r="K23" s="9"/>
      <c r="L23" s="9"/>
      <c r="N23" s="25">
        <f>C22+'LgC prop'!$C$22</f>
        <v>372200</v>
      </c>
      <c r="O23" t="s">
        <v>51</v>
      </c>
      <c r="Q23" s="3" t="s">
        <v>63</v>
      </c>
    </row>
    <row r="24" spans="1:18" ht="18" customHeight="1" x14ac:dyDescent="0.4">
      <c r="A24" s="1" t="s">
        <v>0</v>
      </c>
      <c r="N24" s="26">
        <f>F22+'LgC prop'!$F$22</f>
        <v>3091695.08</v>
      </c>
      <c r="O24" t="s">
        <v>52</v>
      </c>
      <c r="Q24" s="31">
        <v>4163435</v>
      </c>
      <c r="R24" t="s">
        <v>64</v>
      </c>
    </row>
    <row r="25" spans="1:18" ht="18" customHeight="1" x14ac:dyDescent="0.4">
      <c r="A25" t="s">
        <v>3</v>
      </c>
      <c r="Q25" s="31">
        <v>2233755</v>
      </c>
      <c r="R25" t="s">
        <v>65</v>
      </c>
    </row>
    <row r="26" spans="1:18" ht="18" customHeight="1" x14ac:dyDescent="0.4">
      <c r="A26" t="s">
        <v>4</v>
      </c>
      <c r="N26" s="32">
        <f>'RC pres'!$N$28</f>
        <v>2244533.94</v>
      </c>
      <c r="O26" t="s">
        <v>47</v>
      </c>
      <c r="Q26" s="31">
        <f>Q24-Q25</f>
        <v>1929680</v>
      </c>
      <c r="R26" s="43">
        <f>Q26-N26</f>
        <v>-314853.93999999994</v>
      </c>
    </row>
    <row r="27" spans="1:18" ht="18" customHeight="1" x14ac:dyDescent="0.4">
      <c r="A27" t="s">
        <v>1</v>
      </c>
      <c r="N27" s="24">
        <f>N24-N26</f>
        <v>847161.14000000013</v>
      </c>
      <c r="O27" t="s">
        <v>40</v>
      </c>
      <c r="P27" s="33">
        <f>N27/N26</f>
        <v>0.37743298281334975</v>
      </c>
      <c r="R27" s="33">
        <f>N27/Q26</f>
        <v>0.43901638613656158</v>
      </c>
    </row>
    <row r="28" spans="1:18" ht="18" customHeight="1" x14ac:dyDescent="0.4">
      <c r="A28" t="s">
        <v>2</v>
      </c>
    </row>
    <row r="29" spans="1:18" ht="18" customHeight="1" x14ac:dyDescent="0.4">
      <c r="N29" s="34">
        <v>1162024.43</v>
      </c>
      <c r="O29" t="s">
        <v>48</v>
      </c>
    </row>
    <row r="31" spans="1:18" ht="18" customHeight="1" x14ac:dyDescent="0.4">
      <c r="N31" s="44">
        <f>N27-N29</f>
        <v>-314863.2899999998</v>
      </c>
      <c r="O31" s="36" t="s">
        <v>53</v>
      </c>
      <c r="Q31" s="36" t="s">
        <v>66</v>
      </c>
      <c r="R31" s="43">
        <f>172724-531178</f>
        <v>-358454</v>
      </c>
    </row>
  </sheetData>
  <mergeCells count="15">
    <mergeCell ref="F21:G21"/>
    <mergeCell ref="D22:E22"/>
    <mergeCell ref="F22:G22"/>
    <mergeCell ref="D18:E18"/>
    <mergeCell ref="F18:G18"/>
    <mergeCell ref="D19:E19"/>
    <mergeCell ref="F19:G19"/>
    <mergeCell ref="D20:E20"/>
    <mergeCell ref="F20:G20"/>
    <mergeCell ref="F17:G17"/>
    <mergeCell ref="D4:E4"/>
    <mergeCell ref="D5:E5"/>
    <mergeCell ref="D14:E14"/>
    <mergeCell ref="D15:E15"/>
    <mergeCell ref="D17:E17"/>
  </mergeCells>
  <printOptions horizontalCentered="1"/>
  <pageMargins left="0.2" right="0.2" top="0.25" bottom="0.25" header="0" footer="0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C336-78A9-4D2D-A82D-B3D0677F8D20}">
  <dimension ref="A1:M28"/>
  <sheetViews>
    <sheetView workbookViewId="0">
      <pane ySplit="1" topLeftCell="A2" activePane="bottomLeft" state="frozen"/>
      <selection pane="bottomLeft" activeCell="L5" sqref="L5"/>
    </sheetView>
  </sheetViews>
  <sheetFormatPr defaultRowHeight="18" customHeight="1" x14ac:dyDescent="0.4"/>
  <cols>
    <col min="1" max="1" width="25.61328125" customWidth="1"/>
    <col min="2" max="2" width="10.53515625" customWidth="1"/>
    <col min="3" max="3" width="15.69140625" customWidth="1"/>
    <col min="4" max="4" width="15.3046875" customWidth="1"/>
    <col min="5" max="5" width="15.15234375" customWidth="1"/>
    <col min="6" max="7" width="8.3828125" customWidth="1"/>
    <col min="8" max="8" width="5.53515625" customWidth="1"/>
    <col min="9" max="9" width="11.69140625" customWidth="1"/>
    <col min="10" max="10" width="8.69140625" customWidth="1"/>
    <col min="11" max="12" width="13" customWidth="1"/>
  </cols>
  <sheetData>
    <row r="1" spans="1:10" ht="18" customHeight="1" x14ac:dyDescent="0.4">
      <c r="D1" s="2" t="s">
        <v>42</v>
      </c>
    </row>
    <row r="2" spans="1:10" ht="18" customHeight="1" x14ac:dyDescent="0.4">
      <c r="D2" t="s">
        <v>12</v>
      </c>
    </row>
    <row r="4" spans="1:10" ht="18" customHeight="1" x14ac:dyDescent="0.4">
      <c r="A4" s="12" t="s">
        <v>39</v>
      </c>
      <c r="D4" s="47" t="s">
        <v>5</v>
      </c>
      <c r="E4" s="47"/>
    </row>
    <row r="5" spans="1:10" ht="18" customHeight="1" x14ac:dyDescent="0.4">
      <c r="D5" s="48" t="s">
        <v>6</v>
      </c>
      <c r="E5" s="48"/>
    </row>
    <row r="6" spans="1:10" ht="18" customHeight="1" x14ac:dyDescent="0.4">
      <c r="B6" s="11"/>
      <c r="C6" s="11"/>
      <c r="D6" s="11"/>
      <c r="E6" s="4"/>
      <c r="F6" s="4"/>
      <c r="G6" s="4"/>
      <c r="H6" s="4"/>
      <c r="I6" s="4"/>
      <c r="J6" s="4"/>
    </row>
    <row r="7" spans="1:10" s="3" customFormat="1" ht="26.6" customHeight="1" x14ac:dyDescent="0.4">
      <c r="A7" s="13">
        <v>-1</v>
      </c>
      <c r="B7" s="14" t="s">
        <v>21</v>
      </c>
      <c r="C7" s="14" t="s">
        <v>22</v>
      </c>
      <c r="D7" s="15" t="s">
        <v>14</v>
      </c>
      <c r="E7" s="15" t="s">
        <v>15</v>
      </c>
      <c r="F7" s="15" t="s">
        <v>16</v>
      </c>
      <c r="G7" s="15" t="s">
        <v>17</v>
      </c>
      <c r="H7" s="15" t="s">
        <v>18</v>
      </c>
      <c r="I7" s="16" t="s">
        <v>23</v>
      </c>
    </row>
    <row r="8" spans="1:10" ht="18" customHeight="1" x14ac:dyDescent="0.4">
      <c r="A8" s="5" t="s">
        <v>10</v>
      </c>
      <c r="B8" s="8">
        <f>12*3</f>
        <v>36</v>
      </c>
      <c r="C8" s="8" t="s">
        <v>30</v>
      </c>
      <c r="D8" s="6"/>
      <c r="E8" s="5"/>
      <c r="F8" s="5"/>
      <c r="G8" s="6"/>
      <c r="H8" s="5"/>
      <c r="I8" s="17"/>
    </row>
    <row r="9" spans="1:10" ht="18" customHeight="1" x14ac:dyDescent="0.4">
      <c r="A9" s="5" t="s">
        <v>11</v>
      </c>
      <c r="B9" s="8" t="s">
        <v>30</v>
      </c>
      <c r="C9" s="10">
        <v>69300</v>
      </c>
      <c r="D9" s="6"/>
      <c r="E9" s="5"/>
      <c r="F9" s="5"/>
      <c r="G9" s="6"/>
      <c r="H9" s="5"/>
      <c r="I9" s="18">
        <f>C9</f>
        <v>69300</v>
      </c>
    </row>
    <row r="10" spans="1:10" ht="18" customHeight="1" x14ac:dyDescent="0.4">
      <c r="A10" s="5"/>
      <c r="B10" s="5"/>
      <c r="C10" s="10"/>
      <c r="D10" s="6"/>
      <c r="E10" s="5"/>
      <c r="F10" s="5"/>
      <c r="G10" s="6"/>
      <c r="H10" s="5"/>
      <c r="I10" s="18"/>
    </row>
    <row r="11" spans="1:10" ht="18" customHeight="1" x14ac:dyDescent="0.4">
      <c r="A11" s="5"/>
      <c r="B11" s="5"/>
      <c r="C11" s="6"/>
      <c r="D11" s="6"/>
      <c r="E11" s="5"/>
      <c r="F11" s="5"/>
      <c r="G11" s="6"/>
      <c r="H11" s="5"/>
      <c r="I11" s="17"/>
    </row>
    <row r="12" spans="1:10" s="2" customFormat="1" ht="18" customHeight="1" x14ac:dyDescent="0.4">
      <c r="A12" s="19" t="s">
        <v>26</v>
      </c>
      <c r="B12" s="20">
        <f>SUM(B8:B11)</f>
        <v>36</v>
      </c>
      <c r="C12" s="21">
        <f>SUM(C8:C11)</f>
        <v>69300</v>
      </c>
      <c r="D12" s="22"/>
      <c r="E12" s="23"/>
      <c r="F12" s="23"/>
      <c r="G12" s="22"/>
      <c r="H12" s="23"/>
      <c r="I12" s="21">
        <f>SUM(I8:I11)</f>
        <v>69300</v>
      </c>
    </row>
    <row r="13" spans="1:10" ht="18" customHeight="1" x14ac:dyDescent="0.4">
      <c r="D13" s="3"/>
      <c r="E13" s="3"/>
    </row>
    <row r="14" spans="1:10" ht="18" customHeight="1" x14ac:dyDescent="0.4">
      <c r="D14" s="47" t="s">
        <v>8</v>
      </c>
      <c r="E14" s="47"/>
    </row>
    <row r="15" spans="1:10" ht="18" customHeight="1" x14ac:dyDescent="0.4">
      <c r="D15" s="48" t="s">
        <v>9</v>
      </c>
      <c r="E15" s="48"/>
    </row>
    <row r="17" spans="1:13" s="2" customFormat="1" ht="30.55" customHeight="1" x14ac:dyDescent="0.4">
      <c r="A17" s="13">
        <v>-1</v>
      </c>
      <c r="B17" s="14" t="s">
        <v>21</v>
      </c>
      <c r="C17" s="14" t="s">
        <v>22</v>
      </c>
      <c r="D17" s="49" t="s">
        <v>27</v>
      </c>
      <c r="E17" s="46"/>
      <c r="F17" s="45" t="s">
        <v>13</v>
      </c>
      <c r="G17" s="46"/>
      <c r="K17" s="2" t="s">
        <v>55</v>
      </c>
      <c r="L17" s="2" t="s">
        <v>56</v>
      </c>
    </row>
    <row r="18" spans="1:13" ht="18" customHeight="1" x14ac:dyDescent="0.4">
      <c r="A18" s="5" t="s">
        <v>10</v>
      </c>
      <c r="B18" s="8">
        <f>B8</f>
        <v>36</v>
      </c>
      <c r="C18" s="8" t="s">
        <v>30</v>
      </c>
      <c r="D18" s="54" t="s">
        <v>38</v>
      </c>
      <c r="E18" s="55"/>
      <c r="F18" s="50">
        <f>B18*150</f>
        <v>5400</v>
      </c>
      <c r="G18" s="51"/>
      <c r="K18" s="37">
        <v>1800</v>
      </c>
      <c r="L18" s="30">
        <f>F18-K18</f>
        <v>3600</v>
      </c>
    </row>
    <row r="19" spans="1:13" ht="18" customHeight="1" x14ac:dyDescent="0.4">
      <c r="A19" s="5" t="s">
        <v>11</v>
      </c>
      <c r="B19" s="8" t="s">
        <v>30</v>
      </c>
      <c r="C19" s="10">
        <f>C9</f>
        <v>69300</v>
      </c>
      <c r="D19" s="54" t="s">
        <v>44</v>
      </c>
      <c r="E19" s="55"/>
      <c r="F19" s="50">
        <f>C19*3.868</f>
        <v>268052.39999999997</v>
      </c>
      <c r="G19" s="51"/>
      <c r="K19" s="37">
        <v>238766.21999999997</v>
      </c>
      <c r="L19" s="30">
        <f>F19-K19</f>
        <v>29286.179999999993</v>
      </c>
    </row>
    <row r="20" spans="1:13" ht="18" customHeight="1" x14ac:dyDescent="0.4">
      <c r="A20" s="5"/>
      <c r="B20" s="5"/>
      <c r="C20" s="6"/>
      <c r="D20" s="56"/>
      <c r="E20" s="57"/>
      <c r="F20" s="56"/>
      <c r="G20" s="57"/>
    </row>
    <row r="21" spans="1:13" ht="18" customHeight="1" x14ac:dyDescent="0.4">
      <c r="A21" s="5"/>
      <c r="B21" s="5"/>
      <c r="C21" s="6"/>
      <c r="F21" s="50"/>
      <c r="G21" s="51"/>
      <c r="L21" s="42">
        <f>'RC prop'!L22</f>
        <v>53716.379200000069</v>
      </c>
      <c r="M21" t="s">
        <v>61</v>
      </c>
    </row>
    <row r="22" spans="1:13" ht="18" customHeight="1" x14ac:dyDescent="0.4">
      <c r="A22" s="19" t="s">
        <v>26</v>
      </c>
      <c r="B22" s="20">
        <f>SUM(B18:B21)</f>
        <v>36</v>
      </c>
      <c r="C22" s="21">
        <f>SUM(C18:C21)</f>
        <v>69300</v>
      </c>
      <c r="D22" s="56"/>
      <c r="E22" s="57"/>
      <c r="F22" s="52">
        <f>SUM(F18:G21)</f>
        <v>273452.39999999997</v>
      </c>
      <c r="G22" s="53"/>
      <c r="L22" s="30">
        <f>SUM(L19:L21)</f>
        <v>83002.559200000062</v>
      </c>
      <c r="M22" t="s">
        <v>67</v>
      </c>
    </row>
    <row r="23" spans="1:13" ht="18" customHeight="1" x14ac:dyDescent="0.4">
      <c r="A23" s="58"/>
      <c r="B23" s="58"/>
      <c r="C23" s="58"/>
      <c r="D23" s="58"/>
      <c r="E23" s="58"/>
      <c r="F23" s="58"/>
      <c r="G23" s="58"/>
      <c r="H23" s="58"/>
      <c r="I23" s="58"/>
      <c r="J23" s="9"/>
    </row>
    <row r="24" spans="1:13" ht="18" customHeight="1" x14ac:dyDescent="0.4">
      <c r="A24" s="1" t="s">
        <v>0</v>
      </c>
    </row>
    <row r="25" spans="1:13" ht="18" customHeight="1" x14ac:dyDescent="0.4">
      <c r="A25" t="s">
        <v>3</v>
      </c>
    </row>
    <row r="26" spans="1:13" ht="18" customHeight="1" x14ac:dyDescent="0.4">
      <c r="A26" t="s">
        <v>4</v>
      </c>
    </row>
    <row r="27" spans="1:13" ht="18" customHeight="1" x14ac:dyDescent="0.4">
      <c r="A27" t="s">
        <v>1</v>
      </c>
    </row>
    <row r="28" spans="1:13" ht="18" customHeight="1" x14ac:dyDescent="0.4">
      <c r="A28" t="s">
        <v>2</v>
      </c>
    </row>
  </sheetData>
  <mergeCells count="16">
    <mergeCell ref="F21:G21"/>
    <mergeCell ref="D22:E22"/>
    <mergeCell ref="F22:G22"/>
    <mergeCell ref="A23:I23"/>
    <mergeCell ref="D18:E18"/>
    <mergeCell ref="F18:G18"/>
    <mergeCell ref="D19:E19"/>
    <mergeCell ref="F19:G19"/>
    <mergeCell ref="D20:E20"/>
    <mergeCell ref="F20:G20"/>
    <mergeCell ref="F17:G17"/>
    <mergeCell ref="D4:E4"/>
    <mergeCell ref="D5:E5"/>
    <mergeCell ref="D14:E14"/>
    <mergeCell ref="D15:E15"/>
    <mergeCell ref="D17:E17"/>
  </mergeCells>
  <printOptions horizontalCentered="1"/>
  <pageMargins left="0.2" right="0.2" top="0.25" bottom="0.2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FT pres</vt:lpstr>
      <vt:lpstr>RC pres</vt:lpstr>
      <vt:lpstr>LgC pres</vt:lpstr>
      <vt:lpstr>RC prop</vt:lpstr>
      <vt:lpstr>LgC prop</vt:lpstr>
      <vt:lpstr>'FT pres'!Print_Area</vt:lpstr>
      <vt:lpstr>'LgC prop'!Print_Area</vt:lpstr>
      <vt:lpstr>'RC pres'!Print_Area</vt:lpstr>
      <vt:lpstr>'RC prop'!Print_Area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Billing Analysis Form - Declining Block Rates Instructions</dc:title>
  <dc:creator>chad.parish</dc:creator>
  <cp:lastModifiedBy>Steve Shute</cp:lastModifiedBy>
  <cp:lastPrinted>2025-08-20T22:38:40Z</cp:lastPrinted>
  <dcterms:created xsi:type="dcterms:W3CDTF">2025-08-16T21:14:08Z</dcterms:created>
  <dcterms:modified xsi:type="dcterms:W3CDTF">2025-09-01T22:41:52Z</dcterms:modified>
</cp:coreProperties>
</file>