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:\Pricing\Share\000 - PSC Cases\Env Surcharge Review Cases\PSC Case 2025-00266 - 2 yr Review\DR1\To be filed\"/>
    </mc:Choice>
  </mc:AlternateContent>
  <xr:revisionPtr revIDLastSave="0" documentId="13_ncr:1_{213EA055-C756-4575-9D2D-F6D93E3025C1}" xr6:coauthVersionLast="47" xr6:coauthVersionMax="47" xr10:uidLastSave="{00000000-0000-0000-0000-000000000000}"/>
  <bookViews>
    <workbookView xWindow="2640" yWindow="2640" windowWidth="38640" windowHeight="15285" xr2:uid="{00000000-000D-0000-FFFF-FFFF00000000}"/>
  </bookViews>
  <sheets>
    <sheet name="EKPC (Over)Under As Filed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B51" i="5" l="1"/>
  <c r="AB33" i="5"/>
  <c r="Z31" i="5"/>
  <c r="Z51" i="5"/>
  <c r="Y51" i="5"/>
  <c r="Y47" i="5"/>
  <c r="Y33" i="5"/>
  <c r="Y29" i="5"/>
  <c r="X51" i="5"/>
  <c r="X33" i="5"/>
  <c r="Z23" i="5"/>
  <c r="AF29" i="5" l="1"/>
  <c r="AE29" i="5"/>
  <c r="AF23" i="5"/>
  <c r="AE23" i="5"/>
  <c r="AF16" i="5"/>
  <c r="AE16" i="5"/>
  <c r="AF10" i="5"/>
  <c r="AE10" i="5"/>
  <c r="AE8" i="5"/>
  <c r="AF6" i="5"/>
  <c r="AE6" i="5"/>
  <c r="Z29" i="5" l="1"/>
  <c r="Z8" i="5"/>
  <c r="AA8" i="5" s="1"/>
  <c r="AB8" i="5" s="1"/>
  <c r="AC8" i="5" s="1"/>
  <c r="AD8" i="5" s="1"/>
  <c r="Y8" i="5"/>
  <c r="O10" i="5" l="1"/>
  <c r="AA6" i="5" l="1"/>
  <c r="AB6" i="5"/>
  <c r="AC6" i="5"/>
  <c r="AD6" i="5"/>
  <c r="AA10" i="5"/>
  <c r="AB10" i="5"/>
  <c r="AC10" i="5"/>
  <c r="AC16" i="5" s="1"/>
  <c r="AC23" i="5" s="1"/>
  <c r="AC29" i="5" s="1"/>
  <c r="AD10" i="5"/>
  <c r="AD16" i="5" s="1"/>
  <c r="AD23" i="5" s="1"/>
  <c r="AD29" i="5" s="1"/>
  <c r="AA16" i="5"/>
  <c r="AA23" i="5" s="1"/>
  <c r="AA29" i="5" s="1"/>
  <c r="AB16" i="5"/>
  <c r="AB23" i="5"/>
  <c r="AB29" i="5" s="1"/>
  <c r="Q8" i="5"/>
  <c r="R8" i="5"/>
  <c r="S8" i="5"/>
  <c r="T8" i="5"/>
  <c r="U8" i="5"/>
  <c r="V8" i="5"/>
  <c r="W8" i="5"/>
  <c r="P8" i="5"/>
  <c r="G10" i="5" l="1"/>
  <c r="G16" i="5" s="1"/>
  <c r="G23" i="5" s="1"/>
  <c r="G29" i="5" s="1"/>
  <c r="Z6" i="5"/>
  <c r="Z10" i="5" s="1"/>
  <c r="Z16" i="5" s="1"/>
  <c r="Y6" i="5"/>
  <c r="Y10" i="5" s="1"/>
  <c r="Y16" i="5" s="1"/>
  <c r="Y23" i="5" s="1"/>
  <c r="X6" i="5"/>
  <c r="X10" i="5" s="1"/>
  <c r="X16" i="5" s="1"/>
  <c r="X23" i="5" s="1"/>
  <c r="X29" i="5" s="1"/>
  <c r="W6" i="5"/>
  <c r="W10" i="5" s="1"/>
  <c r="W16" i="5" s="1"/>
  <c r="W23" i="5" s="1"/>
  <c r="W29" i="5" s="1"/>
  <c r="V6" i="5"/>
  <c r="V10" i="5" s="1"/>
  <c r="V16" i="5" s="1"/>
  <c r="V23" i="5" s="1"/>
  <c r="V29" i="5" s="1"/>
  <c r="U6" i="5"/>
  <c r="U10" i="5" s="1"/>
  <c r="U16" i="5" s="1"/>
  <c r="U23" i="5" s="1"/>
  <c r="U29" i="5" s="1"/>
  <c r="T6" i="5"/>
  <c r="T10" i="5" s="1"/>
  <c r="T16" i="5" s="1"/>
  <c r="T23" i="5" s="1"/>
  <c r="T29" i="5" s="1"/>
  <c r="S6" i="5"/>
  <c r="S10" i="5" s="1"/>
  <c r="S16" i="5" s="1"/>
  <c r="S23" i="5" s="1"/>
  <c r="S29" i="5" s="1"/>
  <c r="R6" i="5"/>
  <c r="R10" i="5" s="1"/>
  <c r="R16" i="5" s="1"/>
  <c r="R23" i="5" s="1"/>
  <c r="R29" i="5" s="1"/>
  <c r="Q6" i="5"/>
  <c r="Q10" i="5" s="1"/>
  <c r="Q16" i="5" s="1"/>
  <c r="Q23" i="5" s="1"/>
  <c r="Q29" i="5" s="1"/>
  <c r="P6" i="5"/>
  <c r="P10" i="5" s="1"/>
  <c r="P16" i="5" s="1"/>
  <c r="P23" i="5" s="1"/>
  <c r="P29" i="5" s="1"/>
  <c r="O6" i="5"/>
  <c r="N6" i="5"/>
  <c r="N10" i="5" s="1"/>
  <c r="N16" i="5" s="1"/>
  <c r="N23" i="5" s="1"/>
  <c r="N29" i="5" s="1"/>
  <c r="M6" i="5"/>
  <c r="M10" i="5" s="1"/>
  <c r="M16" i="5" s="1"/>
  <c r="M23" i="5" s="1"/>
  <c r="M29" i="5" s="1"/>
  <c r="L6" i="5"/>
  <c r="L10" i="5" s="1"/>
  <c r="L16" i="5" s="1"/>
  <c r="L23" i="5" s="1"/>
  <c r="L29" i="5" s="1"/>
  <c r="K6" i="5"/>
  <c r="K10" i="5" s="1"/>
  <c r="K16" i="5" s="1"/>
  <c r="K23" i="5" s="1"/>
  <c r="K29" i="5" s="1"/>
  <c r="J6" i="5"/>
  <c r="J10" i="5" s="1"/>
  <c r="J16" i="5" s="1"/>
  <c r="J23" i="5" s="1"/>
  <c r="J29" i="5" s="1"/>
  <c r="I6" i="5"/>
  <c r="I10" i="5" s="1"/>
  <c r="I16" i="5" s="1"/>
  <c r="I23" i="5" s="1"/>
  <c r="I29" i="5" s="1"/>
  <c r="H6" i="5"/>
  <c r="H10" i="5" s="1"/>
  <c r="H16" i="5" s="1"/>
  <c r="H23" i="5" s="1"/>
  <c r="H29" i="5" s="1"/>
  <c r="G6" i="5"/>
  <c r="F6" i="5"/>
  <c r="F10" i="5" s="1"/>
  <c r="F16" i="5" s="1"/>
  <c r="F23" i="5" s="1"/>
  <c r="F29" i="5" s="1"/>
  <c r="O16" i="5" l="1"/>
  <c r="O23" i="5" s="1"/>
  <c r="O29" i="5" s="1"/>
  <c r="F33" i="5" l="1"/>
  <c r="F40" i="5" s="1"/>
  <c r="F45" i="5" s="1"/>
  <c r="O33" i="5"/>
  <c r="O40" i="5" s="1"/>
  <c r="O45" i="5" s="1"/>
  <c r="O47" i="5" s="1"/>
  <c r="F47" i="5" l="1"/>
  <c r="G51" i="5" s="1"/>
  <c r="H33" i="5" s="1"/>
  <c r="H40" i="5" s="1"/>
  <c r="H45" i="5" s="1"/>
  <c r="P51" i="5"/>
  <c r="Q33" i="5" s="1"/>
  <c r="Q40" i="5" s="1"/>
  <c r="Q45" i="5" s="1"/>
  <c r="Q47" i="5" s="1"/>
  <c r="H47" i="5" l="1"/>
  <c r="I51" i="5" s="1"/>
  <c r="J33" i="5" s="1"/>
  <c r="J40" i="5" s="1"/>
  <c r="J45" i="5" s="1"/>
  <c r="R51" i="5"/>
  <c r="S33" i="5" s="1"/>
  <c r="S40" i="5" s="1"/>
  <c r="S45" i="5" s="1"/>
  <c r="S47" i="5" s="1"/>
  <c r="J47" i="5" l="1"/>
  <c r="K51" i="5" s="1"/>
  <c r="L33" i="5" s="1"/>
  <c r="L40" i="5" s="1"/>
  <c r="L45" i="5" s="1"/>
  <c r="T51" i="5"/>
  <c r="U33" i="5" s="1"/>
  <c r="U40" i="5" s="1"/>
  <c r="U45" i="5" s="1"/>
  <c r="U47" i="5" s="1"/>
  <c r="L47" i="5" l="1"/>
  <c r="M51" i="5" s="1"/>
  <c r="N33" i="5" s="1"/>
  <c r="N40" i="5" s="1"/>
  <c r="N45" i="5" s="1"/>
  <c r="V51" i="5"/>
  <c r="W33" i="5" s="1"/>
  <c r="W40" i="5" s="1"/>
  <c r="W45" i="5" s="1"/>
  <c r="W47" i="5" s="1"/>
  <c r="Y40" i="5"/>
  <c r="Y45" i="5" s="1"/>
  <c r="AA31" i="5" s="1"/>
  <c r="AA33" i="5" s="1"/>
  <c r="AA40" i="5" s="1"/>
  <c r="AA45" i="5" s="1"/>
  <c r="AA47" i="5" s="1"/>
  <c r="AC31" i="5" l="1"/>
  <c r="AC33" i="5" s="1"/>
  <c r="AC40" i="5" s="1"/>
  <c r="AC45" i="5" s="1"/>
  <c r="AC47" i="5" s="1"/>
  <c r="AD51" i="5" s="1"/>
  <c r="AE31" i="5" s="1"/>
  <c r="AE33" i="5" s="1"/>
  <c r="AE40" i="5" s="1"/>
  <c r="AE45" i="5" s="1"/>
  <c r="AE47" i="5" s="1"/>
  <c r="AF51" i="5" s="1"/>
  <c r="N47" i="5"/>
  <c r="O51" i="5" s="1"/>
  <c r="P33" i="5" s="1"/>
  <c r="P40" i="5" s="1"/>
  <c r="P45" i="5" s="1"/>
  <c r="P47" i="5" s="1"/>
  <c r="Q51" i="5" s="1"/>
  <c r="R33" i="5" s="1"/>
  <c r="R40" i="5" s="1"/>
  <c r="R45" i="5" s="1"/>
  <c r="R47" i="5" s="1"/>
  <c r="S51" i="5" s="1"/>
  <c r="T33" i="5" s="1"/>
  <c r="T40" i="5" s="1"/>
  <c r="T45" i="5" s="1"/>
  <c r="T47" i="5" s="1"/>
  <c r="U51" i="5" s="1"/>
  <c r="V33" i="5" s="1"/>
  <c r="V40" i="5" s="1"/>
  <c r="V45" i="5" s="1"/>
  <c r="V47" i="5" s="1"/>
  <c r="W51" i="5" s="1"/>
  <c r="X40" i="5" s="1"/>
  <c r="X45" i="5" s="1"/>
  <c r="X47" i="5" s="1"/>
  <c r="Z33" i="5" s="1"/>
  <c r="Z40" i="5" s="1"/>
  <c r="Z45" i="5" s="1"/>
  <c r="Z47" i="5" s="1"/>
  <c r="AA51" i="5" s="1"/>
  <c r="AB31" i="5" s="1"/>
  <c r="AB40" i="5" s="1"/>
  <c r="AB45" i="5" s="1"/>
  <c r="AB47" i="5" s="1"/>
  <c r="AC51" i="5" s="1"/>
  <c r="AD31" i="5" s="1"/>
  <c r="AD33" i="5" s="1"/>
  <c r="AD40" i="5" s="1"/>
  <c r="AD45" i="5" s="1"/>
  <c r="AD47" i="5" s="1"/>
  <c r="AF31" i="5" l="1"/>
  <c r="AF33" i="5" s="1"/>
  <c r="AF40" i="5" s="1"/>
  <c r="AF45" i="5" s="1"/>
  <c r="AF47" i="5" s="1"/>
  <c r="AE51" i="5"/>
  <c r="G33" i="5"/>
  <c r="G40" i="5" l="1"/>
  <c r="G45" i="5" s="1"/>
  <c r="G47" i="5" l="1"/>
  <c r="H51" i="5" s="1"/>
  <c r="I33" i="5" s="1"/>
  <c r="I40" i="5" s="1"/>
  <c r="I45" i="5" s="1"/>
  <c r="I47" i="5" l="1"/>
  <c r="J51" i="5" s="1"/>
  <c r="K33" i="5" s="1"/>
  <c r="K40" i="5" s="1"/>
  <c r="K45" i="5" s="1"/>
  <c r="K47" i="5" l="1"/>
  <c r="L51" i="5" s="1"/>
  <c r="M33" i="5" s="1"/>
  <c r="M40" i="5" s="1"/>
  <c r="M45" i="5" s="1"/>
  <c r="M47" i="5" l="1"/>
  <c r="N51" i="5" s="1"/>
</calcChain>
</file>

<file path=xl/sharedStrings.xml><?xml version="1.0" encoding="utf-8"?>
<sst xmlns="http://schemas.openxmlformats.org/spreadsheetml/2006/main" count="66" uniqueCount="65">
  <si>
    <t>Line</t>
  </si>
  <si>
    <t>Description</t>
  </si>
  <si>
    <t>May 2023</t>
  </si>
  <si>
    <t>June 2023</t>
  </si>
  <si>
    <t>July 2023</t>
  </si>
  <si>
    <t>August 2023</t>
  </si>
  <si>
    <t>September 2023</t>
  </si>
  <si>
    <t>October 2023</t>
  </si>
  <si>
    <t>November 2023</t>
  </si>
  <si>
    <t>December 2023</t>
  </si>
  <si>
    <t>January 2024</t>
  </si>
  <si>
    <t>February 2024</t>
  </si>
  <si>
    <t>March 2024</t>
  </si>
  <si>
    <t>April 2024</t>
  </si>
  <si>
    <t>May 2024</t>
  </si>
  <si>
    <t>June 2024</t>
  </si>
  <si>
    <t>July 2024</t>
  </si>
  <si>
    <t>August 2024</t>
  </si>
  <si>
    <t>September 2024</t>
  </si>
  <si>
    <t>October 2024</t>
  </si>
  <si>
    <t>November 2024</t>
  </si>
  <si>
    <t>December 2024</t>
  </si>
  <si>
    <t>January 2025</t>
  </si>
  <si>
    <t>February 2025</t>
  </si>
  <si>
    <t>March 2025</t>
  </si>
  <si>
    <t>April 2025</t>
  </si>
  <si>
    <t>May 2025</t>
  </si>
  <si>
    <t>E(m) = RORB + OE - BAS</t>
  </si>
  <si>
    <t>Rate Base</t>
  </si>
  <si>
    <t>Rate Base / 12</t>
  </si>
  <si>
    <t xml:space="preserve">Rate of Return </t>
  </si>
  <si>
    <t>=</t>
  </si>
  <si>
    <t>Return on Rate Base (RORB)</t>
  </si>
  <si>
    <t>+</t>
  </si>
  <si>
    <t>Operating Expenses (OE)</t>
  </si>
  <si>
    <t>By-Product and Emission Allowance Sales (BAS)</t>
  </si>
  <si>
    <t>-</t>
  </si>
  <si>
    <t>Sub-Total E(m)</t>
  </si>
  <si>
    <t>8a</t>
  </si>
  <si>
    <t>Prior Periods Adjustments</t>
  </si>
  <si>
    <t>Member System Allocation Ratio for the Month</t>
  </si>
  <si>
    <t xml:space="preserve"> (Form 3.0)</t>
  </si>
  <si>
    <t xml:space="preserve">Subtotal E(m) = Subtotal E(m) x Member System </t>
  </si>
  <si>
    <t xml:space="preserve">                        Allocation Ratio</t>
  </si>
  <si>
    <t>Adjustment for (Over)/Under Recovery,</t>
  </si>
  <si>
    <t xml:space="preserve"> as applicable</t>
  </si>
  <si>
    <t>12a</t>
  </si>
  <si>
    <t>E(m) = Subtotal E(m) plus (Over)/Under Recovery</t>
  </si>
  <si>
    <t>12b</t>
  </si>
  <si>
    <t>1-month true up adjustment</t>
  </si>
  <si>
    <t>12c</t>
  </si>
  <si>
    <t>E(m)= Ln 12a + Ln 12 b</t>
  </si>
  <si>
    <t>R(m) = Average Monthly Wholesale</t>
  </si>
  <si>
    <t xml:space="preserve"> Revenue for the 12 Months Ending with the</t>
  </si>
  <si>
    <t xml:space="preserve">  Current Expense Month (Form 3.0)</t>
  </si>
  <si>
    <t>CESF: Line 12 c / Line 13</t>
  </si>
  <si>
    <t xml:space="preserve">  E(m) / R(m); as a % of Revenue</t>
  </si>
  <si>
    <t>BESF</t>
  </si>
  <si>
    <t>MESF</t>
  </si>
  <si>
    <t>Authorized Recovery Amount: Line 13 x Line 16</t>
  </si>
  <si>
    <t>Environmental Surcharge Revenues Billed</t>
  </si>
  <si>
    <t xml:space="preserve">Monthly (Over)/Under = Previous Month Line 17 </t>
  </si>
  <si>
    <t xml:space="preserve">      Minus Current Month Line 18</t>
  </si>
  <si>
    <t>June 2025</t>
  </si>
  <si>
    <t>July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</si>
</sst>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0_);_(* \(#,##0.00000\);_(* &quot;-&quot;??_);_(@_)"/>
    <numFmt numFmtId="165" formatCode="0.000%"/>
    <numFmt numFmtId="166" formatCode="&quot;$&quot;#,##0"/>
  </numFmts>
  <fonts count="7" x14ac:knownFonts="1">
    <font>
      <sz val="10"/>
      <name val="Arial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</font>
    <font>
      <sz val="1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98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7" xfId="0" applyFont="1" applyBorder="1"/>
    <xf numFmtId="0" fontId="0" fillId="0" borderId="7" xfId="0" applyBorder="1" applyAlignment="1">
      <alignment horizontal="center"/>
    </xf>
    <xf numFmtId="0" fontId="2" fillId="0" borderId="9" xfId="0" applyFont="1" applyBorder="1"/>
    <xf numFmtId="5" fontId="3" fillId="0" borderId="8" xfId="0" applyNumberFormat="1" applyFont="1" applyBorder="1"/>
    <xf numFmtId="5" fontId="3" fillId="0" borderId="7" xfId="0" applyNumberFormat="1" applyFont="1" applyBorder="1"/>
    <xf numFmtId="0" fontId="3" fillId="0" borderId="8" xfId="0" applyFont="1" applyBorder="1"/>
    <xf numFmtId="0" fontId="3" fillId="0" borderId="7" xfId="0" applyFont="1" applyBorder="1"/>
    <xf numFmtId="0" fontId="2" fillId="0" borderId="9" xfId="0" quotePrefix="1" applyFont="1" applyBorder="1" applyAlignment="1">
      <alignment horizontal="center"/>
    </xf>
    <xf numFmtId="165" fontId="3" fillId="0" borderId="8" xfId="0" applyNumberFormat="1" applyFont="1" applyBorder="1"/>
    <xf numFmtId="165" fontId="3" fillId="0" borderId="7" xfId="0" applyNumberFormat="1" applyFont="1" applyBorder="1"/>
    <xf numFmtId="0" fontId="2" fillId="0" borderId="9" xfId="0" applyFont="1" applyBorder="1" applyAlignment="1">
      <alignment horizontal="center"/>
    </xf>
    <xf numFmtId="0" fontId="1" fillId="0" borderId="7" xfId="0" applyFont="1" applyBorder="1"/>
    <xf numFmtId="10" fontId="3" fillId="0" borderId="8" xfId="0" applyNumberFormat="1" applyFont="1" applyBorder="1"/>
    <xf numFmtId="10" fontId="3" fillId="0" borderId="7" xfId="0" applyNumberFormat="1" applyFont="1" applyBorder="1"/>
    <xf numFmtId="6" fontId="3" fillId="0" borderId="8" xfId="0" applyNumberFormat="1" applyFont="1" applyBorder="1"/>
    <xf numFmtId="6" fontId="3" fillId="0" borderId="7" xfId="0" applyNumberFormat="1" applyFont="1" applyBorder="1"/>
    <xf numFmtId="0" fontId="2" fillId="0" borderId="8" xfId="0" applyFont="1" applyBorder="1"/>
    <xf numFmtId="5" fontId="2" fillId="0" borderId="8" xfId="0" applyNumberFormat="1" applyFont="1" applyBorder="1"/>
    <xf numFmtId="5" fontId="2" fillId="0" borderId="7" xfId="0" applyNumberFormat="1" applyFont="1" applyBorder="1"/>
    <xf numFmtId="6" fontId="2" fillId="0" borderId="8" xfId="0" applyNumberFormat="1" applyFont="1" applyBorder="1"/>
    <xf numFmtId="6" fontId="2" fillId="0" borderId="7" xfId="0" applyNumberFormat="1" applyFont="1" applyBorder="1"/>
    <xf numFmtId="10" fontId="3" fillId="0" borderId="8" xfId="2" applyNumberFormat="1" applyFont="1" applyFill="1" applyBorder="1"/>
    <xf numFmtId="10" fontId="3" fillId="0" borderId="7" xfId="2" applyNumberFormat="1" applyFont="1" applyFill="1" applyBorder="1"/>
    <xf numFmtId="0" fontId="0" fillId="0" borderId="10" xfId="0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/>
    <xf numFmtId="0" fontId="0" fillId="0" borderId="10" xfId="0" applyBorder="1"/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17" fontId="0" fillId="3" borderId="4" xfId="0" applyNumberFormat="1" applyFill="1" applyBorder="1" applyAlignment="1">
      <alignment horizontal="center"/>
    </xf>
    <xf numFmtId="17" fontId="0" fillId="3" borderId="1" xfId="0" applyNumberFormat="1" applyFill="1" applyBorder="1" applyAlignment="1">
      <alignment horizontal="center"/>
    </xf>
    <xf numFmtId="164" fontId="2" fillId="0" borderId="8" xfId="1" applyNumberFormat="1" applyFont="1" applyFill="1" applyBorder="1"/>
    <xf numFmtId="164" fontId="2" fillId="0" borderId="7" xfId="1" applyNumberFormat="1" applyFont="1" applyFill="1" applyBorder="1"/>
    <xf numFmtId="0" fontId="0" fillId="0" borderId="12" xfId="0" applyBorder="1"/>
    <xf numFmtId="6" fontId="0" fillId="0" borderId="0" xfId="0" applyNumberFormat="1"/>
    <xf numFmtId="166" fontId="0" fillId="0" borderId="0" xfId="3" applyNumberFormat="1" applyFont="1" applyFill="1"/>
    <xf numFmtId="166" fontId="0" fillId="0" borderId="0" xfId="0" applyNumberFormat="1"/>
    <xf numFmtId="17" fontId="0" fillId="3" borderId="13" xfId="0" applyNumberForma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164" fontId="2" fillId="0" borderId="14" xfId="1" applyNumberFormat="1" applyFont="1" applyFill="1" applyBorder="1"/>
    <xf numFmtId="5" fontId="3" fillId="0" borderId="14" xfId="0" applyNumberFormat="1" applyFont="1" applyBorder="1"/>
    <xf numFmtId="0" fontId="3" fillId="0" borderId="14" xfId="0" applyFont="1" applyBorder="1"/>
    <xf numFmtId="165" fontId="3" fillId="0" borderId="14" xfId="0" applyNumberFormat="1" applyFont="1" applyBorder="1"/>
    <xf numFmtId="10" fontId="3" fillId="0" borderId="14" xfId="0" applyNumberFormat="1" applyFont="1" applyBorder="1"/>
    <xf numFmtId="6" fontId="3" fillId="0" borderId="14" xfId="0" applyNumberFormat="1" applyFont="1" applyBorder="1"/>
    <xf numFmtId="0" fontId="2" fillId="0" borderId="14" xfId="0" applyFont="1" applyBorder="1"/>
    <xf numFmtId="5" fontId="2" fillId="0" borderId="14" xfId="0" applyNumberFormat="1" applyFont="1" applyBorder="1"/>
    <xf numFmtId="6" fontId="2" fillId="0" borderId="14" xfId="0" applyNumberFormat="1" applyFont="1" applyBorder="1"/>
    <xf numFmtId="10" fontId="3" fillId="0" borderId="14" xfId="2" applyNumberFormat="1" applyFont="1" applyFill="1" applyBorder="1"/>
    <xf numFmtId="0" fontId="0" fillId="0" borderId="15" xfId="0" applyBorder="1"/>
    <xf numFmtId="17" fontId="0" fillId="3" borderId="13" xfId="0" applyNumberFormat="1" applyFill="1" applyBorder="1"/>
    <xf numFmtId="0" fontId="4" fillId="0" borderId="14" xfId="0" applyFont="1" applyBorder="1"/>
    <xf numFmtId="164" fontId="2" fillId="0" borderId="14" xfId="1" applyNumberFormat="1" applyFont="1" applyFill="1" applyBorder="1" applyAlignment="1"/>
    <xf numFmtId="10" fontId="3" fillId="0" borderId="14" xfId="2" applyNumberFormat="1" applyFont="1" applyFill="1" applyBorder="1" applyAlignment="1"/>
    <xf numFmtId="49" fontId="3" fillId="3" borderId="4" xfId="0" applyNumberFormat="1" applyFont="1" applyFill="1" applyBorder="1" applyAlignment="1">
      <alignment horizontal="center"/>
    </xf>
    <xf numFmtId="49" fontId="3" fillId="3" borderId="1" xfId="0" applyNumberFormat="1" applyFont="1" applyFill="1" applyBorder="1" applyAlignment="1">
      <alignment horizontal="center"/>
    </xf>
    <xf numFmtId="6" fontId="0" fillId="0" borderId="8" xfId="0" applyNumberFormat="1" applyBorder="1"/>
    <xf numFmtId="6" fontId="0" fillId="0" borderId="7" xfId="0" applyNumberFormat="1" applyBorder="1"/>
    <xf numFmtId="0" fontId="0" fillId="0" borderId="7" xfId="0" applyBorder="1"/>
    <xf numFmtId="10" fontId="0" fillId="0" borderId="7" xfId="0" applyNumberFormat="1" applyBorder="1"/>
    <xf numFmtId="49" fontId="3" fillId="3" borderId="13" xfId="0" applyNumberFormat="1" applyFont="1" applyFill="1" applyBorder="1" applyAlignment="1">
      <alignment horizontal="center"/>
    </xf>
    <xf numFmtId="6" fontId="0" fillId="0" borderId="14" xfId="0" applyNumberFormat="1" applyBorder="1"/>
    <xf numFmtId="0" fontId="0" fillId="0" borderId="14" xfId="0" applyBorder="1"/>
    <xf numFmtId="10" fontId="0" fillId="0" borderId="14" xfId="0" applyNumberFormat="1" applyBorder="1"/>
    <xf numFmtId="17" fontId="0" fillId="3" borderId="3" xfId="0" applyNumberForma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2" fillId="0" borderId="9" xfId="1" applyNumberFormat="1" applyFont="1" applyFill="1" applyBorder="1"/>
    <xf numFmtId="5" fontId="3" fillId="0" borderId="9" xfId="0" applyNumberFormat="1" applyFont="1" applyBorder="1"/>
    <xf numFmtId="0" fontId="3" fillId="0" borderId="9" xfId="0" applyFont="1" applyBorder="1"/>
    <xf numFmtId="165" fontId="3" fillId="0" borderId="9" xfId="0" applyNumberFormat="1" applyFont="1" applyBorder="1"/>
    <xf numFmtId="10" fontId="3" fillId="0" borderId="9" xfId="0" applyNumberFormat="1" applyFont="1" applyBorder="1"/>
    <xf numFmtId="6" fontId="3" fillId="0" borderId="9" xfId="0" applyNumberFormat="1" applyFont="1" applyBorder="1"/>
    <xf numFmtId="5" fontId="2" fillId="0" borderId="9" xfId="0" applyNumberFormat="1" applyFont="1" applyBorder="1"/>
    <xf numFmtId="6" fontId="2" fillId="0" borderId="9" xfId="0" applyNumberFormat="1" applyFont="1" applyBorder="1"/>
    <xf numFmtId="10" fontId="3" fillId="0" borderId="9" xfId="2" applyNumberFormat="1" applyFont="1" applyFill="1" applyBorder="1"/>
    <xf numFmtId="0" fontId="0" fillId="0" borderId="11" xfId="0" applyBorder="1"/>
    <xf numFmtId="17" fontId="0" fillId="3" borderId="16" xfId="0" applyNumberFormat="1" applyFill="1" applyBorder="1" applyAlignment="1">
      <alignment horizontal="center"/>
    </xf>
    <xf numFmtId="0" fontId="4" fillId="0" borderId="17" xfId="0" applyFont="1" applyBorder="1" applyAlignment="1">
      <alignment horizontal="center"/>
    </xf>
    <xf numFmtId="164" fontId="2" fillId="0" borderId="17" xfId="1" applyNumberFormat="1" applyFont="1" applyFill="1" applyBorder="1"/>
    <xf numFmtId="5" fontId="3" fillId="0" borderId="17" xfId="0" applyNumberFormat="1" applyFont="1" applyBorder="1"/>
    <xf numFmtId="0" fontId="3" fillId="0" borderId="17" xfId="0" applyFont="1" applyBorder="1"/>
    <xf numFmtId="165" fontId="3" fillId="0" borderId="17" xfId="0" applyNumberFormat="1" applyFont="1" applyBorder="1"/>
    <xf numFmtId="10" fontId="3" fillId="0" borderId="17" xfId="0" applyNumberFormat="1" applyFont="1" applyBorder="1"/>
    <xf numFmtId="6" fontId="3" fillId="0" borderId="17" xfId="0" applyNumberFormat="1" applyFont="1" applyBorder="1"/>
    <xf numFmtId="0" fontId="2" fillId="0" borderId="17" xfId="0" applyFont="1" applyBorder="1"/>
    <xf numFmtId="5" fontId="2" fillId="0" borderId="17" xfId="0" applyNumberFormat="1" applyFont="1" applyBorder="1"/>
    <xf numFmtId="6" fontId="2" fillId="0" borderId="17" xfId="0" applyNumberFormat="1" applyFont="1" applyBorder="1"/>
    <xf numFmtId="10" fontId="3" fillId="0" borderId="17" xfId="2" applyNumberFormat="1" applyFont="1" applyFill="1" applyBorder="1"/>
    <xf numFmtId="0" fontId="0" fillId="0" borderId="18" xfId="0" applyBorder="1"/>
    <xf numFmtId="6" fontId="2" fillId="0" borderId="14" xfId="0" applyNumberFormat="1" applyFont="1" applyFill="1" applyBorder="1"/>
    <xf numFmtId="6" fontId="0" fillId="0" borderId="7" xfId="0" applyNumberFormat="1" applyFill="1" applyBorder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3333FF"/>
      <color rgb="FFF9AF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1:AH55"/>
  <sheetViews>
    <sheetView tabSelected="1" zoomScaleNormal="100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I61" sqref="I61"/>
    </sheetView>
  </sheetViews>
  <sheetFormatPr defaultRowHeight="12.75" x14ac:dyDescent="0.2"/>
  <cols>
    <col min="3" max="3" width="4.42578125" bestFit="1" customWidth="1"/>
    <col min="4" max="4" width="43.7109375" bestFit="1" customWidth="1"/>
    <col min="5" max="5" width="2.140625" bestFit="1" customWidth="1"/>
    <col min="6" max="9" width="12.7109375" bestFit="1" customWidth="1"/>
    <col min="10" max="10" width="14.7109375" bestFit="1" customWidth="1"/>
    <col min="11" max="11" width="12.7109375" bestFit="1" customWidth="1"/>
    <col min="12" max="12" width="13.85546875" bestFit="1" customWidth="1"/>
    <col min="13" max="13" width="14.140625" bestFit="1" customWidth="1"/>
    <col min="14" max="14" width="12.7109375" bestFit="1" customWidth="1"/>
    <col min="15" max="15" width="12.85546875" bestFit="1" customWidth="1"/>
    <col min="16" max="21" width="12.7109375" bestFit="1" customWidth="1"/>
    <col min="22" max="22" width="14.7109375" bestFit="1" customWidth="1"/>
    <col min="23" max="23" width="12.7109375" bestFit="1" customWidth="1"/>
    <col min="24" max="24" width="13.85546875" bestFit="1" customWidth="1"/>
    <col min="25" max="25" width="14.140625" bestFit="1" customWidth="1"/>
    <col min="26" max="26" width="12.7109375" bestFit="1" customWidth="1"/>
    <col min="27" max="27" width="14.140625" bestFit="1" customWidth="1"/>
    <col min="28" max="28" width="13.42578125" bestFit="1" customWidth="1"/>
    <col min="29" max="29" width="14.140625" bestFit="1" customWidth="1"/>
    <col min="30" max="30" width="13.42578125" bestFit="1" customWidth="1"/>
    <col min="31" max="32" width="14.140625" bestFit="1" customWidth="1"/>
  </cols>
  <sheetData>
    <row r="1" spans="3:32" x14ac:dyDescent="0.2">
      <c r="C1" s="1" t="s">
        <v>0</v>
      </c>
      <c r="D1" s="2" t="s">
        <v>1</v>
      </c>
      <c r="E1" s="3"/>
      <c r="F1" s="71" t="s">
        <v>2</v>
      </c>
      <c r="G1" s="83" t="s">
        <v>3</v>
      </c>
      <c r="H1" s="37" t="s">
        <v>4</v>
      </c>
      <c r="I1" s="37" t="s">
        <v>5</v>
      </c>
      <c r="J1" s="37" t="s">
        <v>6</v>
      </c>
      <c r="K1" s="37" t="s">
        <v>7</v>
      </c>
      <c r="L1" s="57" t="s">
        <v>8</v>
      </c>
      <c r="M1" s="36" t="s">
        <v>9</v>
      </c>
      <c r="N1" s="37" t="s">
        <v>10</v>
      </c>
      <c r="O1" s="37" t="s">
        <v>11</v>
      </c>
      <c r="P1" s="37" t="s">
        <v>12</v>
      </c>
      <c r="Q1" s="37" t="s">
        <v>13</v>
      </c>
      <c r="R1" s="44" t="s">
        <v>14</v>
      </c>
      <c r="S1" s="36" t="s">
        <v>15</v>
      </c>
      <c r="T1" s="37" t="s">
        <v>16</v>
      </c>
      <c r="U1" s="37" t="s">
        <v>17</v>
      </c>
      <c r="V1" s="37" t="s">
        <v>18</v>
      </c>
      <c r="W1" s="37" t="s">
        <v>19</v>
      </c>
      <c r="X1" s="44" t="s">
        <v>20</v>
      </c>
      <c r="Y1" s="36" t="s">
        <v>21</v>
      </c>
      <c r="Z1" s="37" t="s">
        <v>22</v>
      </c>
      <c r="AA1" s="62" t="s">
        <v>23</v>
      </c>
      <c r="AB1" s="62" t="s">
        <v>24</v>
      </c>
      <c r="AC1" s="61" t="s">
        <v>25</v>
      </c>
      <c r="AD1" s="67" t="s">
        <v>26</v>
      </c>
      <c r="AE1" s="36" t="s">
        <v>63</v>
      </c>
      <c r="AF1" s="37" t="s">
        <v>64</v>
      </c>
    </row>
    <row r="2" spans="3:32" x14ac:dyDescent="0.2">
      <c r="C2" s="4">
        <v>1</v>
      </c>
      <c r="D2" s="5" t="s">
        <v>27</v>
      </c>
      <c r="E2" s="6"/>
      <c r="F2" s="72"/>
      <c r="G2" s="84"/>
      <c r="H2" s="34"/>
      <c r="I2" s="34"/>
      <c r="J2" s="34"/>
      <c r="K2" s="34"/>
      <c r="L2" s="58"/>
      <c r="M2" s="35"/>
      <c r="N2" s="34"/>
      <c r="O2" s="34"/>
      <c r="P2" s="34"/>
      <c r="Q2" s="34"/>
      <c r="R2" s="45"/>
      <c r="S2" s="35"/>
      <c r="T2" s="34"/>
      <c r="U2" s="34"/>
      <c r="V2" s="34"/>
      <c r="W2" s="34"/>
      <c r="X2" s="45"/>
      <c r="Y2" s="35"/>
      <c r="Z2" s="34"/>
      <c r="AA2" s="35"/>
      <c r="AB2" s="34"/>
      <c r="AC2" s="35"/>
      <c r="AD2" s="45"/>
      <c r="AE2" s="35"/>
      <c r="AF2" s="35"/>
    </row>
    <row r="3" spans="3:32" x14ac:dyDescent="0.2">
      <c r="C3" s="8"/>
      <c r="D3" s="7"/>
      <c r="E3" s="9"/>
      <c r="F3" s="73"/>
      <c r="G3" s="85"/>
      <c r="H3" s="39"/>
      <c r="I3" s="39"/>
      <c r="J3" s="39"/>
      <c r="K3" s="39"/>
      <c r="L3" s="59"/>
      <c r="M3" s="38"/>
      <c r="N3" s="39"/>
      <c r="O3" s="39"/>
      <c r="P3" s="39"/>
      <c r="Q3" s="39"/>
      <c r="R3" s="46"/>
      <c r="S3" s="38"/>
      <c r="T3" s="39"/>
      <c r="U3" s="39"/>
      <c r="V3" s="39"/>
      <c r="W3" s="39"/>
      <c r="X3" s="46"/>
      <c r="Y3" s="38"/>
      <c r="Z3" s="39"/>
      <c r="AA3" s="38"/>
      <c r="AB3" s="39"/>
      <c r="AC3" s="38"/>
      <c r="AD3" s="46"/>
      <c r="AE3" s="38"/>
      <c r="AF3" s="38"/>
    </row>
    <row r="4" spans="3:32" x14ac:dyDescent="0.2">
      <c r="C4" s="8">
        <v>2</v>
      </c>
      <c r="D4" s="7" t="s">
        <v>28</v>
      </c>
      <c r="E4" s="9"/>
      <c r="F4" s="74">
        <v>777573268</v>
      </c>
      <c r="G4" s="86">
        <v>771465632</v>
      </c>
      <c r="H4" s="11">
        <v>767166020</v>
      </c>
      <c r="I4" s="11">
        <v>763531249</v>
      </c>
      <c r="J4" s="11">
        <v>759387022</v>
      </c>
      <c r="K4" s="11">
        <v>755483178</v>
      </c>
      <c r="L4" s="47">
        <v>751507539</v>
      </c>
      <c r="M4" s="10">
        <v>747239766</v>
      </c>
      <c r="N4" s="11">
        <v>743503779</v>
      </c>
      <c r="O4" s="11">
        <v>785103923</v>
      </c>
      <c r="P4" s="11">
        <v>781494998</v>
      </c>
      <c r="Q4" s="11">
        <v>778311850</v>
      </c>
      <c r="R4" s="47">
        <v>774504121</v>
      </c>
      <c r="S4" s="10">
        <v>771182476</v>
      </c>
      <c r="T4" s="11">
        <v>769457012</v>
      </c>
      <c r="U4" s="11">
        <v>767717648</v>
      </c>
      <c r="V4" s="11">
        <v>765373679</v>
      </c>
      <c r="W4" s="11">
        <v>762692385</v>
      </c>
      <c r="X4" s="47">
        <v>758598880</v>
      </c>
      <c r="Y4" s="10">
        <v>754525572</v>
      </c>
      <c r="Z4" s="11">
        <v>750913893</v>
      </c>
      <c r="AA4" s="64">
        <v>746788944</v>
      </c>
      <c r="AB4" s="63">
        <v>743581943</v>
      </c>
      <c r="AC4" s="63">
        <v>739609542</v>
      </c>
      <c r="AD4" s="68">
        <v>735840294</v>
      </c>
      <c r="AE4" s="10">
        <v>732926870</v>
      </c>
      <c r="AF4" s="10">
        <v>729328964</v>
      </c>
    </row>
    <row r="5" spans="3:32" x14ac:dyDescent="0.2">
      <c r="C5" s="8"/>
      <c r="D5" s="7"/>
      <c r="E5" s="9"/>
      <c r="F5" s="74"/>
      <c r="G5" s="86"/>
      <c r="H5" s="11"/>
      <c r="I5" s="11"/>
      <c r="J5" s="11"/>
      <c r="K5" s="11"/>
      <c r="L5" s="47"/>
      <c r="M5" s="10"/>
      <c r="N5" s="11"/>
      <c r="O5" s="11"/>
      <c r="P5" s="11"/>
      <c r="Q5" s="11"/>
      <c r="R5" s="47"/>
      <c r="S5" s="10"/>
      <c r="T5" s="11"/>
      <c r="U5" s="11"/>
      <c r="V5" s="11"/>
      <c r="W5" s="11"/>
      <c r="X5" s="47"/>
      <c r="Y5" s="10"/>
      <c r="Z5" s="11"/>
      <c r="AA5" s="11"/>
      <c r="AB5" s="11"/>
      <c r="AC5" s="11"/>
      <c r="AD5" s="47"/>
      <c r="AE5" s="10"/>
      <c r="AF5" s="10"/>
    </row>
    <row r="6" spans="3:32" x14ac:dyDescent="0.2">
      <c r="C6" s="8">
        <v>3</v>
      </c>
      <c r="D6" s="7" t="s">
        <v>29</v>
      </c>
      <c r="E6" s="9"/>
      <c r="F6" s="74">
        <f t="shared" ref="F6:Z6" si="0">F4/12</f>
        <v>64797772.333333336</v>
      </c>
      <c r="G6" s="86">
        <f t="shared" si="0"/>
        <v>64288802.666666664</v>
      </c>
      <c r="H6" s="11">
        <f t="shared" si="0"/>
        <v>63930501.666666664</v>
      </c>
      <c r="I6" s="11">
        <f t="shared" si="0"/>
        <v>63627604.083333336</v>
      </c>
      <c r="J6" s="11">
        <f t="shared" si="0"/>
        <v>63282251.833333336</v>
      </c>
      <c r="K6" s="11">
        <f t="shared" si="0"/>
        <v>62956931.5</v>
      </c>
      <c r="L6" s="47">
        <f t="shared" si="0"/>
        <v>62625628.25</v>
      </c>
      <c r="M6" s="10">
        <f t="shared" si="0"/>
        <v>62269980.5</v>
      </c>
      <c r="N6" s="11">
        <f t="shared" si="0"/>
        <v>61958648.25</v>
      </c>
      <c r="O6" s="11">
        <f t="shared" si="0"/>
        <v>65425326.916666664</v>
      </c>
      <c r="P6" s="11">
        <f t="shared" si="0"/>
        <v>65124583.166666664</v>
      </c>
      <c r="Q6" s="11">
        <f t="shared" si="0"/>
        <v>64859320.833333336</v>
      </c>
      <c r="R6" s="47">
        <f t="shared" si="0"/>
        <v>64542010.083333336</v>
      </c>
      <c r="S6" s="10">
        <f t="shared" si="0"/>
        <v>64265206.333333336</v>
      </c>
      <c r="T6" s="11">
        <f t="shared" si="0"/>
        <v>64121417.666666664</v>
      </c>
      <c r="U6" s="11">
        <f t="shared" si="0"/>
        <v>63976470.666666664</v>
      </c>
      <c r="V6" s="11">
        <f t="shared" si="0"/>
        <v>63781139.916666664</v>
      </c>
      <c r="W6" s="11">
        <f t="shared" si="0"/>
        <v>63557698.75</v>
      </c>
      <c r="X6" s="47">
        <f t="shared" si="0"/>
        <v>63216573.333333336</v>
      </c>
      <c r="Y6" s="10">
        <f t="shared" si="0"/>
        <v>62877131</v>
      </c>
      <c r="Z6" s="11">
        <f t="shared" si="0"/>
        <v>62576157.75</v>
      </c>
      <c r="AA6" s="11">
        <f t="shared" ref="AA6:AF6" si="1">AA4/12</f>
        <v>62232412</v>
      </c>
      <c r="AB6" s="11">
        <f t="shared" si="1"/>
        <v>61965161.916666664</v>
      </c>
      <c r="AC6" s="11">
        <f t="shared" si="1"/>
        <v>61634128.5</v>
      </c>
      <c r="AD6" s="47">
        <f t="shared" si="1"/>
        <v>61320024.5</v>
      </c>
      <c r="AE6" s="10">
        <f t="shared" si="1"/>
        <v>61077239.166666664</v>
      </c>
      <c r="AF6" s="10">
        <f t="shared" si="1"/>
        <v>60777413.666666664</v>
      </c>
    </row>
    <row r="7" spans="3:32" x14ac:dyDescent="0.2">
      <c r="C7" s="8"/>
      <c r="D7" s="7"/>
      <c r="E7" s="9"/>
      <c r="F7" s="75"/>
      <c r="G7" s="87"/>
      <c r="H7" s="13"/>
      <c r="I7" s="13"/>
      <c r="J7" s="13"/>
      <c r="K7" s="13"/>
      <c r="L7" s="48"/>
      <c r="M7" s="12"/>
      <c r="N7" s="13"/>
      <c r="O7" s="13"/>
      <c r="P7" s="13"/>
      <c r="Q7" s="13"/>
      <c r="R7" s="48"/>
      <c r="S7" s="12"/>
      <c r="T7" s="13"/>
      <c r="U7" s="13"/>
      <c r="V7" s="13"/>
      <c r="W7" s="13"/>
      <c r="X7" s="48"/>
      <c r="Y7" s="12"/>
      <c r="Z7" s="13"/>
      <c r="AA7" s="13"/>
      <c r="AB7" s="13"/>
      <c r="AC7" s="13"/>
      <c r="AD7" s="48"/>
      <c r="AE7" s="12"/>
      <c r="AF7" s="12"/>
    </row>
    <row r="8" spans="3:32" x14ac:dyDescent="0.2">
      <c r="C8" s="8">
        <v>4</v>
      </c>
      <c r="D8" s="7" t="s">
        <v>30</v>
      </c>
      <c r="E8" s="14" t="s">
        <v>31</v>
      </c>
      <c r="F8" s="76">
        <v>5.0930000000000003E-2</v>
      </c>
      <c r="G8" s="88">
        <v>5.0930000000000003E-2</v>
      </c>
      <c r="H8" s="16">
        <v>5.0930000000000003E-2</v>
      </c>
      <c r="I8" s="16">
        <v>5.0930000000000003E-2</v>
      </c>
      <c r="J8" s="16">
        <v>5.0930000000000003E-2</v>
      </c>
      <c r="K8" s="16">
        <v>5.0930000000000003E-2</v>
      </c>
      <c r="L8" s="49">
        <v>5.0930000000000003E-2</v>
      </c>
      <c r="M8" s="15">
        <v>5.0930000000000003E-2</v>
      </c>
      <c r="N8" s="16">
        <v>5.0930000000000003E-2</v>
      </c>
      <c r="O8" s="16">
        <v>6.4869999999999997E-2</v>
      </c>
      <c r="P8" s="16">
        <f t="shared" ref="P8:W8" si="2">$O8</f>
        <v>6.4869999999999997E-2</v>
      </c>
      <c r="Q8" s="16">
        <f t="shared" si="2"/>
        <v>6.4869999999999997E-2</v>
      </c>
      <c r="R8" s="49">
        <f t="shared" si="2"/>
        <v>6.4869999999999997E-2</v>
      </c>
      <c r="S8" s="15">
        <f t="shared" si="2"/>
        <v>6.4869999999999997E-2</v>
      </c>
      <c r="T8" s="16">
        <f t="shared" si="2"/>
        <v>6.4869999999999997E-2</v>
      </c>
      <c r="U8" s="16">
        <f t="shared" si="2"/>
        <v>6.4869999999999997E-2</v>
      </c>
      <c r="V8" s="16">
        <f t="shared" si="2"/>
        <v>6.4869999999999997E-2</v>
      </c>
      <c r="W8" s="16">
        <f t="shared" si="2"/>
        <v>6.4869999999999997E-2</v>
      </c>
      <c r="X8" s="49">
        <v>6.4839999999999995E-2</v>
      </c>
      <c r="Y8" s="15">
        <f>X8</f>
        <v>6.4839999999999995E-2</v>
      </c>
      <c r="Z8" s="15">
        <f t="shared" ref="Z8:AD8" si="3">Y8</f>
        <v>6.4839999999999995E-2</v>
      </c>
      <c r="AA8" s="15">
        <f t="shared" si="3"/>
        <v>6.4839999999999995E-2</v>
      </c>
      <c r="AB8" s="15">
        <f t="shared" si="3"/>
        <v>6.4839999999999995E-2</v>
      </c>
      <c r="AC8" s="15">
        <f t="shared" si="3"/>
        <v>6.4839999999999995E-2</v>
      </c>
      <c r="AD8" s="49">
        <f t="shared" si="3"/>
        <v>6.4839999999999995E-2</v>
      </c>
      <c r="AE8" s="15">
        <f>AD8</f>
        <v>6.4839999999999995E-2</v>
      </c>
      <c r="AF8" s="15">
        <v>6.4740000000000006E-2</v>
      </c>
    </row>
    <row r="9" spans="3:32" x14ac:dyDescent="0.2">
      <c r="C9" s="8"/>
      <c r="D9" s="7"/>
      <c r="E9" s="17"/>
      <c r="F9" s="75"/>
      <c r="G9" s="87"/>
      <c r="H9" s="13"/>
      <c r="I9" s="13"/>
      <c r="J9" s="13"/>
      <c r="K9" s="13"/>
      <c r="L9" s="48"/>
      <c r="M9" s="12"/>
      <c r="N9" s="13"/>
      <c r="P9" s="13"/>
      <c r="Q9" s="13"/>
      <c r="R9" s="48"/>
      <c r="S9" s="12"/>
      <c r="T9" s="13"/>
      <c r="U9" s="13"/>
      <c r="V9" s="13"/>
      <c r="W9" s="13"/>
      <c r="X9" s="48"/>
      <c r="Y9" s="12"/>
      <c r="Z9" s="13"/>
      <c r="AA9" s="13"/>
      <c r="AB9" s="13"/>
      <c r="AC9" s="13"/>
      <c r="AD9" s="48"/>
      <c r="AE9" s="12"/>
      <c r="AF9" s="12"/>
    </row>
    <row r="10" spans="3:32" x14ac:dyDescent="0.2">
      <c r="C10" s="8">
        <v>5</v>
      </c>
      <c r="D10" s="7" t="s">
        <v>32</v>
      </c>
      <c r="E10" s="17" t="s">
        <v>33</v>
      </c>
      <c r="F10" s="74">
        <f t="shared" ref="F10:N10" si="4">F6*F8</f>
        <v>3300150.5449366672</v>
      </c>
      <c r="G10" s="86">
        <f t="shared" si="4"/>
        <v>3274228.7198133334</v>
      </c>
      <c r="H10" s="11">
        <f t="shared" si="4"/>
        <v>3255980.4498833334</v>
      </c>
      <c r="I10" s="11">
        <f t="shared" si="4"/>
        <v>3240553.8759641671</v>
      </c>
      <c r="J10" s="11">
        <f t="shared" si="4"/>
        <v>3222965.0858716671</v>
      </c>
      <c r="K10" s="11">
        <f t="shared" si="4"/>
        <v>3206396.5212950003</v>
      </c>
      <c r="L10" s="47">
        <f t="shared" si="4"/>
        <v>3189523.2467725002</v>
      </c>
      <c r="M10" s="10">
        <f t="shared" si="4"/>
        <v>3171410.106865</v>
      </c>
      <c r="N10" s="11">
        <f t="shared" si="4"/>
        <v>3155553.9553725002</v>
      </c>
      <c r="O10" s="11">
        <f>O6*O8</f>
        <v>4244140.9570841659</v>
      </c>
      <c r="P10" s="11">
        <f t="shared" ref="P10:Y10" si="5">P6*P8</f>
        <v>4224631.7100216663</v>
      </c>
      <c r="Q10" s="11">
        <f t="shared" si="5"/>
        <v>4207424.1424583336</v>
      </c>
      <c r="R10" s="47">
        <f t="shared" si="5"/>
        <v>4186840.1941058333</v>
      </c>
      <c r="S10" s="10">
        <f t="shared" si="5"/>
        <v>4168883.9348433334</v>
      </c>
      <c r="T10" s="11">
        <f t="shared" si="5"/>
        <v>4159556.3640366662</v>
      </c>
      <c r="U10" s="11">
        <f t="shared" si="5"/>
        <v>4150153.6521466663</v>
      </c>
      <c r="V10" s="11">
        <f t="shared" si="5"/>
        <v>4137482.5463941665</v>
      </c>
      <c r="W10" s="11">
        <f t="shared" si="5"/>
        <v>4122987.9179125</v>
      </c>
      <c r="X10" s="47">
        <f t="shared" si="5"/>
        <v>4098962.6149333334</v>
      </c>
      <c r="Y10" s="10">
        <f t="shared" si="5"/>
        <v>4076953.1740399995</v>
      </c>
      <c r="Z10" s="11">
        <f t="shared" ref="Z10" si="6">Z6*Z8</f>
        <v>4057438.0685099997</v>
      </c>
      <c r="AA10" s="11">
        <f>AA6*AA8</f>
        <v>4035149.5940799997</v>
      </c>
      <c r="AB10" s="11">
        <f t="shared" ref="AB10:AF10" si="7">AB6*AB8</f>
        <v>4017821.0986766662</v>
      </c>
      <c r="AC10" s="11">
        <f t="shared" si="7"/>
        <v>3996356.8919399995</v>
      </c>
      <c r="AD10" s="47">
        <f t="shared" si="7"/>
        <v>3975990.3885799996</v>
      </c>
      <c r="AE10" s="10">
        <f t="shared" si="7"/>
        <v>3960248.1875666664</v>
      </c>
      <c r="AF10" s="10">
        <f t="shared" si="7"/>
        <v>3934729.7607800001</v>
      </c>
    </row>
    <row r="11" spans="3:32" x14ac:dyDescent="0.2">
      <c r="C11" s="8"/>
      <c r="D11" s="7"/>
      <c r="E11" s="17"/>
      <c r="F11" s="74"/>
      <c r="G11" s="86"/>
      <c r="H11" s="11"/>
      <c r="I11" s="11"/>
      <c r="J11" s="11"/>
      <c r="K11" s="11"/>
      <c r="L11" s="47"/>
      <c r="M11" s="10"/>
      <c r="N11" s="11"/>
      <c r="O11" s="11"/>
      <c r="P11" s="11"/>
      <c r="Q11" s="11"/>
      <c r="R11" s="47"/>
      <c r="S11" s="10"/>
      <c r="T11" s="11"/>
      <c r="U11" s="11"/>
      <c r="V11" s="11"/>
      <c r="W11" s="11"/>
      <c r="X11" s="47"/>
      <c r="Y11" s="10"/>
      <c r="Z11" s="11"/>
      <c r="AA11" s="11"/>
      <c r="AB11" s="11"/>
      <c r="AC11" s="11"/>
      <c r="AD11" s="47"/>
      <c r="AE11" s="10"/>
      <c r="AF11" s="10"/>
    </row>
    <row r="12" spans="3:32" x14ac:dyDescent="0.2">
      <c r="C12" s="8">
        <v>6</v>
      </c>
      <c r="D12" s="7" t="s">
        <v>34</v>
      </c>
      <c r="E12" s="17" t="s">
        <v>33</v>
      </c>
      <c r="F12" s="74">
        <v>9544201</v>
      </c>
      <c r="G12" s="86">
        <v>10621919</v>
      </c>
      <c r="H12" s="11">
        <v>9254630</v>
      </c>
      <c r="I12" s="11">
        <v>9173641</v>
      </c>
      <c r="J12" s="11">
        <v>9224789</v>
      </c>
      <c r="K12" s="11">
        <v>9254631</v>
      </c>
      <c r="L12" s="47">
        <v>9130764</v>
      </c>
      <c r="M12" s="10">
        <v>9260156</v>
      </c>
      <c r="N12" s="11">
        <v>9392253</v>
      </c>
      <c r="O12" s="11">
        <v>9785725</v>
      </c>
      <c r="P12" s="11">
        <v>9718123</v>
      </c>
      <c r="Q12" s="11">
        <v>9587188</v>
      </c>
      <c r="R12" s="47">
        <v>9898776</v>
      </c>
      <c r="S12" s="10">
        <v>10118341</v>
      </c>
      <c r="T12" s="11">
        <v>10049433</v>
      </c>
      <c r="U12" s="11">
        <v>10053190</v>
      </c>
      <c r="V12" s="11">
        <v>10155609</v>
      </c>
      <c r="W12" s="11">
        <v>10181053</v>
      </c>
      <c r="X12" s="47">
        <v>9896456</v>
      </c>
      <c r="Y12" s="10">
        <v>9838016</v>
      </c>
      <c r="Z12" s="11">
        <v>9673698</v>
      </c>
      <c r="AA12" s="11">
        <v>10496851</v>
      </c>
      <c r="AB12" s="11">
        <v>10718767</v>
      </c>
      <c r="AC12" s="11">
        <v>10889801</v>
      </c>
      <c r="AD12" s="47">
        <v>11164598</v>
      </c>
      <c r="AE12" s="10">
        <v>12156220</v>
      </c>
      <c r="AF12" s="10">
        <v>12974370</v>
      </c>
    </row>
    <row r="13" spans="3:32" x14ac:dyDescent="0.2">
      <c r="C13" s="8"/>
      <c r="D13" s="7"/>
      <c r="E13" s="17"/>
      <c r="F13" s="74"/>
      <c r="G13" s="86"/>
      <c r="H13" s="11"/>
      <c r="I13" s="11"/>
      <c r="J13" s="11"/>
      <c r="K13" s="11"/>
      <c r="L13" s="47"/>
      <c r="M13" s="10"/>
      <c r="N13" s="11"/>
      <c r="O13" s="11"/>
      <c r="P13" s="11"/>
      <c r="Q13" s="11"/>
      <c r="R13" s="47"/>
      <c r="S13" s="10"/>
      <c r="T13" s="11"/>
      <c r="U13" s="11"/>
      <c r="V13" s="11"/>
      <c r="W13" s="11"/>
      <c r="X13" s="47"/>
      <c r="Y13" s="10"/>
      <c r="Z13" s="11"/>
      <c r="AA13" s="11"/>
      <c r="AB13" s="11"/>
      <c r="AC13" s="11"/>
      <c r="AD13" s="47"/>
      <c r="AE13" s="10"/>
      <c r="AF13" s="10"/>
    </row>
    <row r="14" spans="3:32" x14ac:dyDescent="0.2">
      <c r="C14" s="8">
        <v>7</v>
      </c>
      <c r="D14" s="7" t="s">
        <v>35</v>
      </c>
      <c r="E14" s="17" t="s">
        <v>36</v>
      </c>
      <c r="F14" s="74">
        <v>0</v>
      </c>
      <c r="G14" s="86">
        <v>0</v>
      </c>
      <c r="H14" s="11">
        <v>0</v>
      </c>
      <c r="I14" s="22">
        <v>-369375</v>
      </c>
      <c r="J14" s="11">
        <v>0</v>
      </c>
      <c r="K14" s="11">
        <v>0</v>
      </c>
      <c r="L14" s="47">
        <v>0</v>
      </c>
      <c r="M14" s="10">
        <v>0</v>
      </c>
      <c r="N14" s="11">
        <v>0</v>
      </c>
      <c r="O14" s="11">
        <v>0</v>
      </c>
      <c r="P14" s="11">
        <v>0</v>
      </c>
      <c r="Q14" s="11">
        <v>0</v>
      </c>
      <c r="R14" s="47">
        <v>0</v>
      </c>
      <c r="S14" s="10">
        <v>0</v>
      </c>
      <c r="T14" s="11">
        <v>0</v>
      </c>
      <c r="U14" s="11">
        <v>0</v>
      </c>
      <c r="V14" s="11">
        <v>0</v>
      </c>
      <c r="W14" s="11">
        <v>0</v>
      </c>
      <c r="X14" s="47">
        <v>0</v>
      </c>
      <c r="Y14" s="21">
        <v>-141528</v>
      </c>
      <c r="Z14" s="22">
        <v>-26176</v>
      </c>
      <c r="AA14" s="22">
        <v>-18302</v>
      </c>
      <c r="AB14" s="11">
        <v>0</v>
      </c>
      <c r="AC14" s="11">
        <v>0</v>
      </c>
      <c r="AD14" s="47">
        <v>0</v>
      </c>
      <c r="AE14" s="21">
        <v>0</v>
      </c>
      <c r="AF14" s="21">
        <v>0</v>
      </c>
    </row>
    <row r="15" spans="3:32" x14ac:dyDescent="0.2">
      <c r="C15" s="8"/>
      <c r="D15" s="7"/>
      <c r="E15" s="9"/>
      <c r="F15" s="74"/>
      <c r="G15" s="86"/>
      <c r="H15" s="11"/>
      <c r="I15" s="11"/>
      <c r="J15" s="11"/>
      <c r="K15" s="11"/>
      <c r="L15" s="47"/>
      <c r="M15" s="10"/>
      <c r="N15" s="11"/>
      <c r="O15" s="11"/>
      <c r="P15" s="11"/>
      <c r="Q15" s="11"/>
      <c r="R15" s="47"/>
      <c r="S15" s="10"/>
      <c r="T15" s="11"/>
      <c r="U15" s="11"/>
      <c r="V15" s="11"/>
      <c r="W15" s="11"/>
      <c r="X15" s="47"/>
      <c r="Y15" s="10"/>
      <c r="Z15" s="11"/>
      <c r="AA15" s="11"/>
      <c r="AB15" s="11"/>
      <c r="AC15" s="11"/>
      <c r="AD15" s="47"/>
      <c r="AE15" s="10"/>
      <c r="AF15" s="10"/>
    </row>
    <row r="16" spans="3:32" x14ac:dyDescent="0.2">
      <c r="C16" s="8">
        <v>8</v>
      </c>
      <c r="D16" s="7" t="s">
        <v>37</v>
      </c>
      <c r="E16" s="9"/>
      <c r="F16" s="74">
        <f t="shared" ref="F16:N16" si="8">F10+F12+F14</f>
        <v>12844351.544936668</v>
      </c>
      <c r="G16" s="86">
        <f t="shared" si="8"/>
        <v>13896147.719813334</v>
      </c>
      <c r="H16" s="11">
        <f t="shared" si="8"/>
        <v>12510610.449883334</v>
      </c>
      <c r="I16" s="11">
        <f t="shared" si="8"/>
        <v>12044819.875964167</v>
      </c>
      <c r="J16" s="11">
        <f t="shared" si="8"/>
        <v>12447754.085871667</v>
      </c>
      <c r="K16" s="11">
        <f t="shared" si="8"/>
        <v>12461027.521295</v>
      </c>
      <c r="L16" s="47">
        <f t="shared" si="8"/>
        <v>12320287.2467725</v>
      </c>
      <c r="M16" s="10">
        <f t="shared" si="8"/>
        <v>12431566.106865</v>
      </c>
      <c r="N16" s="11">
        <f t="shared" si="8"/>
        <v>12547806.955372501</v>
      </c>
      <c r="O16" s="11">
        <f>O10+O12+O14</f>
        <v>14029865.957084166</v>
      </c>
      <c r="P16" s="11">
        <f t="shared" ref="P16:Z16" si="9">P10+P12+P14</f>
        <v>13942754.710021667</v>
      </c>
      <c r="Q16" s="11">
        <f t="shared" si="9"/>
        <v>13794612.142458335</v>
      </c>
      <c r="R16" s="47">
        <f t="shared" si="9"/>
        <v>14085616.194105834</v>
      </c>
      <c r="S16" s="10">
        <f t="shared" si="9"/>
        <v>14287224.934843333</v>
      </c>
      <c r="T16" s="11">
        <f t="shared" si="9"/>
        <v>14208989.364036666</v>
      </c>
      <c r="U16" s="11">
        <f t="shared" si="9"/>
        <v>14203343.652146667</v>
      </c>
      <c r="V16" s="11">
        <f t="shared" si="9"/>
        <v>14293091.546394166</v>
      </c>
      <c r="W16" s="11">
        <f t="shared" si="9"/>
        <v>14304040.9179125</v>
      </c>
      <c r="X16" s="47">
        <f t="shared" si="9"/>
        <v>13995418.614933334</v>
      </c>
      <c r="Y16" s="10">
        <f t="shared" si="9"/>
        <v>13773441.174039999</v>
      </c>
      <c r="Z16" s="11">
        <f t="shared" si="9"/>
        <v>13704960.06851</v>
      </c>
      <c r="AA16" s="11">
        <f t="shared" ref="AA16:AF16" si="10">AA10+AA12+AA14</f>
        <v>14513698.594079999</v>
      </c>
      <c r="AB16" s="11">
        <f t="shared" si="10"/>
        <v>14736588.098676667</v>
      </c>
      <c r="AC16" s="11">
        <f t="shared" si="10"/>
        <v>14886157.89194</v>
      </c>
      <c r="AD16" s="47">
        <f t="shared" si="10"/>
        <v>15140588.38858</v>
      </c>
      <c r="AE16" s="10">
        <f t="shared" si="10"/>
        <v>16116468.187566666</v>
      </c>
      <c r="AF16" s="10">
        <f t="shared" si="10"/>
        <v>16909099.760779999</v>
      </c>
    </row>
    <row r="17" spans="3:32" x14ac:dyDescent="0.2">
      <c r="C17" s="8"/>
      <c r="D17" s="7"/>
      <c r="E17" s="9"/>
      <c r="F17" s="75"/>
      <c r="G17" s="87"/>
      <c r="H17" s="13"/>
      <c r="I17" s="13"/>
      <c r="J17" s="13"/>
      <c r="K17" s="13"/>
      <c r="L17" s="48"/>
      <c r="M17" s="12"/>
      <c r="N17" s="13"/>
      <c r="O17" s="13"/>
      <c r="P17" s="13"/>
      <c r="Q17" s="13"/>
      <c r="R17" s="48"/>
      <c r="S17" s="12"/>
      <c r="T17" s="13"/>
      <c r="U17" s="13"/>
      <c r="V17" s="13"/>
      <c r="W17" s="13"/>
      <c r="X17" s="48"/>
      <c r="Y17" s="12"/>
      <c r="Z17" s="13"/>
      <c r="AA17" s="13"/>
      <c r="AB17" s="13"/>
      <c r="AC17" s="13"/>
      <c r="AD17" s="48"/>
      <c r="AE17" s="12"/>
      <c r="AF17" s="12"/>
    </row>
    <row r="18" spans="3:32" x14ac:dyDescent="0.2">
      <c r="C18" s="8" t="s">
        <v>38</v>
      </c>
      <c r="D18" s="18" t="s">
        <v>39</v>
      </c>
      <c r="E18" s="9"/>
      <c r="F18" s="75"/>
      <c r="G18" s="87"/>
      <c r="H18" s="13"/>
      <c r="I18" s="13"/>
      <c r="J18" s="13"/>
      <c r="K18" s="13"/>
      <c r="L18" s="48"/>
      <c r="M18" s="12"/>
      <c r="N18" s="13"/>
      <c r="O18" s="13"/>
      <c r="P18" s="13"/>
      <c r="Q18" s="13"/>
      <c r="R18" s="48"/>
      <c r="S18" s="12"/>
      <c r="T18" s="13"/>
      <c r="U18" s="13"/>
      <c r="V18" s="13"/>
      <c r="W18" s="13"/>
      <c r="X18" s="48"/>
      <c r="Y18" s="12"/>
      <c r="Z18" s="13"/>
      <c r="AA18" s="13"/>
      <c r="AB18" s="13"/>
      <c r="AC18" s="13"/>
      <c r="AD18" s="48"/>
      <c r="AE18" s="12"/>
      <c r="AF18" s="12"/>
    </row>
    <row r="19" spans="3:32" x14ac:dyDescent="0.2">
      <c r="C19" s="8"/>
      <c r="D19" s="7"/>
      <c r="E19" s="9"/>
      <c r="F19" s="75"/>
      <c r="G19" s="87"/>
      <c r="H19" s="13"/>
      <c r="I19" s="13"/>
      <c r="J19" s="13"/>
      <c r="K19" s="13"/>
      <c r="L19" s="48"/>
      <c r="M19" s="12"/>
      <c r="N19" s="13"/>
      <c r="O19" s="13"/>
      <c r="P19" s="13"/>
      <c r="Q19" s="13"/>
      <c r="R19" s="48"/>
      <c r="S19" s="12"/>
      <c r="T19" s="13"/>
      <c r="U19" s="13"/>
      <c r="V19" s="13"/>
      <c r="W19" s="13"/>
      <c r="X19" s="48"/>
      <c r="Y19" s="12"/>
      <c r="Z19" s="13"/>
      <c r="AA19" s="13"/>
      <c r="AB19" s="13"/>
      <c r="AC19" s="13"/>
      <c r="AD19" s="48"/>
      <c r="AE19" s="12"/>
      <c r="AF19" s="12"/>
    </row>
    <row r="20" spans="3:32" x14ac:dyDescent="0.2">
      <c r="C20" s="8">
        <v>9</v>
      </c>
      <c r="D20" s="7" t="s">
        <v>40</v>
      </c>
      <c r="E20" s="9"/>
      <c r="F20" s="77">
        <v>0.96340000000000003</v>
      </c>
      <c r="G20" s="89">
        <v>0.97160000000000002</v>
      </c>
      <c r="H20" s="20">
        <v>0.98099999999999998</v>
      </c>
      <c r="I20" s="20">
        <v>0.99180000000000001</v>
      </c>
      <c r="J20" s="20">
        <v>0.99309999999999998</v>
      </c>
      <c r="K20" s="20">
        <v>0.99450000000000005</v>
      </c>
      <c r="L20" s="50">
        <v>0.99439999999999995</v>
      </c>
      <c r="M20" s="19">
        <v>0.99580000000000002</v>
      </c>
      <c r="N20" s="20">
        <v>0.995</v>
      </c>
      <c r="O20" s="20">
        <v>0.99529999999999996</v>
      </c>
      <c r="P20" s="20">
        <v>0.99529999999999996</v>
      </c>
      <c r="Q20" s="20">
        <v>0.99509999999999998</v>
      </c>
      <c r="R20" s="50">
        <v>0.99309999999999998</v>
      </c>
      <c r="S20" s="19">
        <v>0.99239999999999995</v>
      </c>
      <c r="T20" s="20">
        <v>0.99199999999999999</v>
      </c>
      <c r="U20" s="20">
        <v>0.99019999999999997</v>
      </c>
      <c r="V20" s="20">
        <v>0.99070000000000003</v>
      </c>
      <c r="W20" s="20">
        <v>0.99060000000000004</v>
      </c>
      <c r="X20" s="50">
        <v>0.99060000000000004</v>
      </c>
      <c r="Y20" s="19">
        <v>0.99009999999999998</v>
      </c>
      <c r="Z20" s="20">
        <v>0.98819999999999997</v>
      </c>
      <c r="AA20" s="20">
        <v>0.98740000000000006</v>
      </c>
      <c r="AB20" s="20">
        <v>0.98750000000000004</v>
      </c>
      <c r="AC20" s="20">
        <v>0.98750000000000004</v>
      </c>
      <c r="AD20" s="50">
        <v>0.98760000000000003</v>
      </c>
      <c r="AE20" s="19">
        <v>0.97799999999999998</v>
      </c>
      <c r="AF20" s="19">
        <v>0.9718</v>
      </c>
    </row>
    <row r="21" spans="3:32" x14ac:dyDescent="0.2">
      <c r="C21" s="8"/>
      <c r="D21" s="7" t="s">
        <v>41</v>
      </c>
      <c r="E21" s="9"/>
      <c r="F21" s="75"/>
      <c r="G21" s="87"/>
      <c r="H21" s="13"/>
      <c r="I21" s="13"/>
      <c r="J21" s="13"/>
      <c r="K21" s="13"/>
      <c r="L21" s="48"/>
      <c r="M21" s="12"/>
      <c r="N21" s="13"/>
      <c r="O21" s="13"/>
      <c r="P21" s="13"/>
      <c r="Q21" s="13"/>
      <c r="R21" s="48"/>
      <c r="S21" s="12"/>
      <c r="T21" s="13"/>
      <c r="U21" s="13"/>
      <c r="V21" s="13"/>
      <c r="W21" s="13"/>
      <c r="X21" s="48"/>
      <c r="Y21" s="12"/>
      <c r="Z21" s="13"/>
      <c r="AA21" s="13"/>
      <c r="AB21" s="13"/>
      <c r="AC21" s="13"/>
      <c r="AD21" s="48"/>
      <c r="AE21" s="12"/>
      <c r="AF21" s="12"/>
    </row>
    <row r="22" spans="3:32" x14ac:dyDescent="0.2">
      <c r="C22" s="8"/>
      <c r="D22" s="7"/>
      <c r="E22" s="9"/>
      <c r="F22" s="75"/>
      <c r="G22" s="87"/>
      <c r="H22" s="13"/>
      <c r="I22" s="13"/>
      <c r="J22" s="13"/>
      <c r="K22" s="13"/>
      <c r="L22" s="48"/>
      <c r="M22" s="12"/>
      <c r="N22" s="13"/>
      <c r="O22" s="13"/>
      <c r="P22" s="13"/>
      <c r="Q22" s="13"/>
      <c r="R22" s="48"/>
      <c r="S22" s="12"/>
      <c r="T22" s="13"/>
      <c r="U22" s="13"/>
      <c r="V22" s="13"/>
      <c r="W22" s="13"/>
      <c r="X22" s="48"/>
      <c r="Y22" s="12"/>
      <c r="Z22" s="13"/>
      <c r="AA22" s="13"/>
      <c r="AB22" s="13"/>
      <c r="AC22" s="13"/>
      <c r="AD22" s="48"/>
      <c r="AE22" s="12"/>
      <c r="AF22" s="12"/>
    </row>
    <row r="23" spans="3:32" x14ac:dyDescent="0.2">
      <c r="C23" s="8">
        <v>10</v>
      </c>
      <c r="D23" s="7" t="s">
        <v>42</v>
      </c>
      <c r="E23" s="9"/>
      <c r="F23" s="74">
        <f t="shared" ref="F23:Y23" si="11">ROUND(F16*F20,0)</f>
        <v>12374248</v>
      </c>
      <c r="G23" s="86">
        <f t="shared" si="11"/>
        <v>13501497</v>
      </c>
      <c r="H23" s="11">
        <f t="shared" si="11"/>
        <v>12272909</v>
      </c>
      <c r="I23" s="11">
        <f t="shared" si="11"/>
        <v>11946052</v>
      </c>
      <c r="J23" s="11">
        <f t="shared" si="11"/>
        <v>12361865</v>
      </c>
      <c r="K23" s="11">
        <f t="shared" si="11"/>
        <v>12392492</v>
      </c>
      <c r="L23" s="47">
        <f t="shared" si="11"/>
        <v>12251294</v>
      </c>
      <c r="M23" s="10">
        <f t="shared" si="11"/>
        <v>12379354</v>
      </c>
      <c r="N23" s="11">
        <f t="shared" si="11"/>
        <v>12485068</v>
      </c>
      <c r="O23" s="11">
        <f t="shared" si="11"/>
        <v>13963926</v>
      </c>
      <c r="P23" s="11">
        <f t="shared" si="11"/>
        <v>13877224</v>
      </c>
      <c r="Q23" s="11">
        <f t="shared" si="11"/>
        <v>13727019</v>
      </c>
      <c r="R23" s="47">
        <f t="shared" si="11"/>
        <v>13988425</v>
      </c>
      <c r="S23" s="10">
        <f t="shared" si="11"/>
        <v>14178642</v>
      </c>
      <c r="T23" s="11">
        <f t="shared" si="11"/>
        <v>14095317</v>
      </c>
      <c r="U23" s="11">
        <f t="shared" si="11"/>
        <v>14064151</v>
      </c>
      <c r="V23" s="11">
        <f t="shared" si="11"/>
        <v>14160166</v>
      </c>
      <c r="W23" s="11">
        <f t="shared" si="11"/>
        <v>14169583</v>
      </c>
      <c r="X23" s="47">
        <f t="shared" si="11"/>
        <v>13863862</v>
      </c>
      <c r="Y23" s="10">
        <f t="shared" si="11"/>
        <v>13637084</v>
      </c>
      <c r="Z23" s="11">
        <f>ROUND(Z16*Z20,0)-1</f>
        <v>13543241</v>
      </c>
      <c r="AA23" s="11">
        <f t="shared" ref="AA23:AF23" si="12">ROUND(AA16*AA20,0)</f>
        <v>14330826</v>
      </c>
      <c r="AB23" s="11">
        <f t="shared" si="12"/>
        <v>14552381</v>
      </c>
      <c r="AC23" s="11">
        <f t="shared" si="12"/>
        <v>14700081</v>
      </c>
      <c r="AD23" s="47">
        <f t="shared" si="12"/>
        <v>14952845</v>
      </c>
      <c r="AE23" s="10">
        <f t="shared" si="12"/>
        <v>15761906</v>
      </c>
      <c r="AF23" s="10">
        <f t="shared" si="12"/>
        <v>16432263</v>
      </c>
    </row>
    <row r="24" spans="3:32" x14ac:dyDescent="0.2">
      <c r="C24" s="8"/>
      <c r="D24" s="7" t="s">
        <v>43</v>
      </c>
      <c r="E24" s="9"/>
      <c r="F24" s="75"/>
      <c r="G24" s="87"/>
      <c r="H24" s="13"/>
      <c r="I24" s="13"/>
      <c r="J24" s="13"/>
      <c r="K24" s="13"/>
      <c r="L24" s="48"/>
      <c r="M24" s="12"/>
      <c r="N24" s="13"/>
      <c r="O24" s="13"/>
      <c r="P24" s="13"/>
      <c r="Q24" s="13"/>
      <c r="R24" s="48"/>
      <c r="S24" s="12"/>
      <c r="T24" s="13"/>
      <c r="U24" s="13"/>
      <c r="V24" s="13"/>
      <c r="W24" s="13"/>
      <c r="X24" s="48"/>
      <c r="Y24" s="12"/>
      <c r="Z24" s="13"/>
      <c r="AA24" s="13"/>
      <c r="AB24" s="13"/>
      <c r="AC24" s="13"/>
      <c r="AD24" s="48"/>
      <c r="AE24" s="12"/>
      <c r="AF24" s="12"/>
    </row>
    <row r="25" spans="3:32" x14ac:dyDescent="0.2">
      <c r="C25" s="8"/>
      <c r="D25" s="7"/>
      <c r="E25" s="9"/>
      <c r="F25" s="75"/>
      <c r="G25" s="87"/>
      <c r="H25" s="13"/>
      <c r="I25" s="13"/>
      <c r="J25" s="13"/>
      <c r="K25" s="13"/>
      <c r="L25" s="48"/>
      <c r="M25" s="12"/>
      <c r="N25" s="13"/>
      <c r="O25" s="13"/>
      <c r="P25" s="13"/>
      <c r="Q25" s="13"/>
      <c r="R25" s="48"/>
      <c r="S25" s="12"/>
      <c r="T25" s="13"/>
      <c r="U25" s="13"/>
      <c r="V25" s="13"/>
      <c r="W25" s="13"/>
      <c r="X25" s="48"/>
      <c r="Y25" s="12"/>
      <c r="Z25" s="13"/>
      <c r="AA25" s="13"/>
      <c r="AB25" s="13"/>
      <c r="AC25" s="13"/>
      <c r="AD25" s="48"/>
      <c r="AE25" s="12"/>
      <c r="AF25" s="12"/>
    </row>
    <row r="26" spans="3:32" x14ac:dyDescent="0.2">
      <c r="C26" s="8">
        <v>11</v>
      </c>
      <c r="D26" s="7" t="s">
        <v>44</v>
      </c>
      <c r="E26" s="9"/>
      <c r="F26" s="78">
        <v>0</v>
      </c>
      <c r="G26" s="90">
        <v>0</v>
      </c>
      <c r="H26" s="22">
        <v>0</v>
      </c>
      <c r="I26" s="22">
        <v>0</v>
      </c>
      <c r="J26" s="22">
        <v>0</v>
      </c>
      <c r="K26" s="22">
        <v>0</v>
      </c>
      <c r="L26" s="51">
        <v>0</v>
      </c>
      <c r="M26" s="21">
        <v>0</v>
      </c>
      <c r="N26" s="22">
        <v>0</v>
      </c>
      <c r="O26" s="22">
        <v>0</v>
      </c>
      <c r="P26" s="22">
        <v>-631811</v>
      </c>
      <c r="Q26" s="22">
        <v>0</v>
      </c>
      <c r="R26" s="51">
        <v>0</v>
      </c>
      <c r="S26" s="21">
        <v>0</v>
      </c>
      <c r="T26" s="22">
        <v>0</v>
      </c>
      <c r="U26" s="22">
        <v>874879</v>
      </c>
      <c r="V26" s="22">
        <v>874879</v>
      </c>
      <c r="W26" s="22">
        <v>874879</v>
      </c>
      <c r="X26" s="51">
        <v>874879</v>
      </c>
      <c r="Y26" s="21">
        <v>874879</v>
      </c>
      <c r="Z26" s="22">
        <v>874879</v>
      </c>
      <c r="AA26" s="22">
        <v>874879</v>
      </c>
      <c r="AB26" s="22">
        <v>874879</v>
      </c>
      <c r="AC26" s="22">
        <v>874879</v>
      </c>
      <c r="AD26" s="51">
        <v>874879</v>
      </c>
      <c r="AE26" s="21">
        <v>874879</v>
      </c>
      <c r="AF26" s="21">
        <v>874883</v>
      </c>
    </row>
    <row r="27" spans="3:32" x14ac:dyDescent="0.2">
      <c r="C27" s="8"/>
      <c r="D27" s="7" t="s">
        <v>45</v>
      </c>
      <c r="E27" s="9"/>
      <c r="F27" s="75"/>
      <c r="G27" s="87"/>
      <c r="H27" s="13"/>
      <c r="I27" s="13"/>
      <c r="J27" s="13"/>
      <c r="K27" s="13"/>
      <c r="L27" s="48"/>
      <c r="M27" s="12"/>
      <c r="N27" s="13"/>
      <c r="O27" s="13"/>
      <c r="P27" s="13"/>
      <c r="Q27" s="13"/>
      <c r="R27" s="48"/>
      <c r="S27" s="12"/>
      <c r="T27" s="13"/>
      <c r="U27" s="13"/>
      <c r="V27" s="13"/>
      <c r="W27" s="13"/>
      <c r="X27" s="48"/>
      <c r="Y27" s="12"/>
      <c r="Z27" s="13"/>
      <c r="AA27" s="13"/>
      <c r="AB27" s="13"/>
      <c r="AC27" s="13"/>
      <c r="AD27" s="48"/>
      <c r="AE27" s="12"/>
      <c r="AF27" s="12"/>
    </row>
    <row r="28" spans="3:32" x14ac:dyDescent="0.2">
      <c r="C28" s="8"/>
      <c r="D28" s="7"/>
      <c r="E28" s="9"/>
      <c r="F28" s="9"/>
      <c r="G28" s="91"/>
      <c r="H28" s="7"/>
      <c r="I28" s="7"/>
      <c r="J28" s="7"/>
      <c r="K28" s="7"/>
      <c r="L28" s="52"/>
      <c r="M28" s="23"/>
      <c r="N28" s="7"/>
      <c r="O28" s="7"/>
      <c r="P28" s="7"/>
      <c r="Q28" s="7"/>
      <c r="R28" s="52"/>
      <c r="S28" s="23"/>
      <c r="T28" s="7"/>
      <c r="U28" s="7"/>
      <c r="V28" s="7"/>
      <c r="W28" s="7"/>
      <c r="X28" s="52"/>
      <c r="Y28" s="23"/>
      <c r="Z28" s="7"/>
      <c r="AA28" s="7"/>
      <c r="AB28" s="7"/>
      <c r="AC28" s="7"/>
      <c r="AD28" s="52"/>
      <c r="AE28" s="23"/>
      <c r="AF28" s="23"/>
    </row>
    <row r="29" spans="3:32" x14ac:dyDescent="0.2">
      <c r="C29" s="8" t="s">
        <v>46</v>
      </c>
      <c r="D29" s="7" t="s">
        <v>47</v>
      </c>
      <c r="E29" s="9"/>
      <c r="F29" s="79">
        <f t="shared" ref="F29:Y29" si="13">F23+F26</f>
        <v>12374248</v>
      </c>
      <c r="G29" s="92">
        <f t="shared" si="13"/>
        <v>13501497</v>
      </c>
      <c r="H29" s="25">
        <f t="shared" si="13"/>
        <v>12272909</v>
      </c>
      <c r="I29" s="25">
        <f t="shared" si="13"/>
        <v>11946052</v>
      </c>
      <c r="J29" s="25">
        <f t="shared" si="13"/>
        <v>12361865</v>
      </c>
      <c r="K29" s="25">
        <f t="shared" si="13"/>
        <v>12392492</v>
      </c>
      <c r="L29" s="53">
        <f t="shared" si="13"/>
        <v>12251294</v>
      </c>
      <c r="M29" s="24">
        <f t="shared" si="13"/>
        <v>12379354</v>
      </c>
      <c r="N29" s="25">
        <f t="shared" si="13"/>
        <v>12485068</v>
      </c>
      <c r="O29" s="25">
        <f t="shared" si="13"/>
        <v>13963926</v>
      </c>
      <c r="P29" s="25">
        <f t="shared" si="13"/>
        <v>13245413</v>
      </c>
      <c r="Q29" s="25">
        <f t="shared" si="13"/>
        <v>13727019</v>
      </c>
      <c r="R29" s="53">
        <f t="shared" si="13"/>
        <v>13988425</v>
      </c>
      <c r="S29" s="24">
        <f t="shared" si="13"/>
        <v>14178642</v>
      </c>
      <c r="T29" s="25">
        <f t="shared" si="13"/>
        <v>14095317</v>
      </c>
      <c r="U29" s="25">
        <f t="shared" si="13"/>
        <v>14939030</v>
      </c>
      <c r="V29" s="25">
        <f t="shared" si="13"/>
        <v>15035045</v>
      </c>
      <c r="W29" s="25">
        <f t="shared" si="13"/>
        <v>15044462</v>
      </c>
      <c r="X29" s="53">
        <f t="shared" si="13"/>
        <v>14738741</v>
      </c>
      <c r="Y29" s="24">
        <f>Y23+Y26</f>
        <v>14511963</v>
      </c>
      <c r="Z29" s="64">
        <f>Z23+Z26</f>
        <v>14418120</v>
      </c>
      <c r="AA29" s="64">
        <f>AA23+AA26</f>
        <v>15205705</v>
      </c>
      <c r="AB29" s="64">
        <f>AB23+AB26</f>
        <v>15427260</v>
      </c>
      <c r="AC29" s="64">
        <f t="shared" ref="AC29:AF29" si="14">AC23+AC26</f>
        <v>15574960</v>
      </c>
      <c r="AD29" s="68">
        <f t="shared" si="14"/>
        <v>15827724</v>
      </c>
      <c r="AE29" s="24">
        <f t="shared" si="14"/>
        <v>16636785</v>
      </c>
      <c r="AF29" s="24">
        <f t="shared" si="14"/>
        <v>17307146</v>
      </c>
    </row>
    <row r="30" spans="3:32" x14ac:dyDescent="0.2">
      <c r="C30" s="8"/>
      <c r="D30" s="7"/>
      <c r="E30" s="9"/>
      <c r="F30" s="9"/>
      <c r="G30" s="91"/>
      <c r="H30" s="7"/>
      <c r="I30" s="7"/>
      <c r="J30" s="7"/>
      <c r="K30" s="7"/>
      <c r="L30" s="52"/>
      <c r="M30" s="23"/>
      <c r="N30" s="7"/>
      <c r="O30" s="7"/>
      <c r="P30" s="7"/>
      <c r="Q30" s="7"/>
      <c r="R30" s="52"/>
      <c r="S30" s="23"/>
      <c r="T30" s="7"/>
      <c r="U30" s="7"/>
      <c r="V30" s="7"/>
      <c r="W30" s="7"/>
      <c r="X30" s="52"/>
      <c r="Y30" s="23"/>
      <c r="Z30" s="65"/>
      <c r="AA30" s="65"/>
      <c r="AB30" s="65"/>
      <c r="AC30" s="65"/>
      <c r="AD30" s="69"/>
      <c r="AE30" s="23"/>
      <c r="AF30" s="23"/>
    </row>
    <row r="31" spans="3:32" x14ac:dyDescent="0.2">
      <c r="C31" s="8" t="s">
        <v>48</v>
      </c>
      <c r="D31" s="7" t="s">
        <v>49</v>
      </c>
      <c r="E31" s="9"/>
      <c r="F31" s="80">
        <v>2979911</v>
      </c>
      <c r="G31" s="93">
        <v>2207113.2197890151</v>
      </c>
      <c r="H31" s="27">
        <v>3286816</v>
      </c>
      <c r="I31" s="27">
        <v>171343.21978901327</v>
      </c>
      <c r="J31" s="27">
        <v>-633094</v>
      </c>
      <c r="K31" s="27">
        <v>1346924.2197890133</v>
      </c>
      <c r="L31" s="54">
        <v>1787436</v>
      </c>
      <c r="M31" s="26">
        <v>246842.21978901513</v>
      </c>
      <c r="N31" s="27">
        <v>-732375</v>
      </c>
      <c r="O31" s="27">
        <v>-5310572.7802109849</v>
      </c>
      <c r="P31" s="27">
        <v>-1565855.9999999981</v>
      </c>
      <c r="Q31" s="27">
        <v>219014.98518901505</v>
      </c>
      <c r="R31" s="54">
        <v>2862997.1362000033</v>
      </c>
      <c r="S31" s="26">
        <v>1479901.683589017</v>
      </c>
      <c r="T31" s="27">
        <v>-152748.07339999452</v>
      </c>
      <c r="U31" s="27">
        <v>-656193.08861098252</v>
      </c>
      <c r="V31" s="27">
        <v>-649812.38899999298</v>
      </c>
      <c r="W31" s="27">
        <v>136017.37198901922</v>
      </c>
      <c r="X31" s="54">
        <v>3034777</v>
      </c>
      <c r="Y31" s="26">
        <v>1796632</v>
      </c>
      <c r="Z31" s="64">
        <f>Y51-20616-1</f>
        <v>-1933305.5494000018</v>
      </c>
      <c r="AA31" s="64">
        <f t="shared" ref="Z31:AB31" si="15">Z51</f>
        <v>-7822950</v>
      </c>
      <c r="AB31" s="64">
        <f t="shared" si="15"/>
        <v>-5246846.1894000005</v>
      </c>
      <c r="AC31" s="64">
        <f>AB51</f>
        <v>-326286.36700000055</v>
      </c>
      <c r="AD31" s="68">
        <f>AC51</f>
        <v>1886253.8355999999</v>
      </c>
      <c r="AE31" s="26">
        <f t="shared" ref="AE31" si="16">AD51</f>
        <v>3606584.281200001</v>
      </c>
      <c r="AF31" s="26">
        <f>AE51</f>
        <v>1312058.9838000014</v>
      </c>
    </row>
    <row r="32" spans="3:32" x14ac:dyDescent="0.2">
      <c r="C32" s="8"/>
      <c r="D32" s="7"/>
      <c r="E32" s="9"/>
      <c r="F32" s="9"/>
      <c r="G32" s="91"/>
      <c r="H32" s="7"/>
      <c r="I32" s="7"/>
      <c r="J32" s="7"/>
      <c r="K32" s="7"/>
      <c r="L32" s="52"/>
      <c r="M32" s="23"/>
      <c r="N32" s="7"/>
      <c r="O32" s="7"/>
      <c r="P32" s="7"/>
      <c r="Q32" s="7"/>
      <c r="R32" s="52"/>
      <c r="S32" s="23"/>
      <c r="T32" s="7"/>
      <c r="U32" s="7"/>
      <c r="V32" s="7"/>
      <c r="W32" s="7"/>
      <c r="X32" s="52"/>
      <c r="Y32" s="23"/>
      <c r="Z32" s="65"/>
      <c r="AA32" s="65"/>
      <c r="AB32" s="65"/>
      <c r="AC32" s="65"/>
      <c r="AD32" s="69"/>
      <c r="AE32" s="23"/>
      <c r="AF32" s="23"/>
    </row>
    <row r="33" spans="3:32" x14ac:dyDescent="0.2">
      <c r="C33" s="8" t="s">
        <v>50</v>
      </c>
      <c r="D33" s="7" t="s">
        <v>51</v>
      </c>
      <c r="E33" s="9"/>
      <c r="F33" s="80">
        <f t="shared" ref="F33:Y33" si="17">F29+F31</f>
        <v>15354159</v>
      </c>
      <c r="G33" s="93">
        <f t="shared" si="17"/>
        <v>15708610.219789015</v>
      </c>
      <c r="H33" s="27">
        <f t="shared" si="17"/>
        <v>15559725</v>
      </c>
      <c r="I33" s="27">
        <f t="shared" si="17"/>
        <v>12117395.219789013</v>
      </c>
      <c r="J33" s="27">
        <f t="shared" si="17"/>
        <v>11728771</v>
      </c>
      <c r="K33" s="27">
        <f t="shared" si="17"/>
        <v>13739416.219789013</v>
      </c>
      <c r="L33" s="54">
        <f t="shared" si="17"/>
        <v>14038730</v>
      </c>
      <c r="M33" s="26">
        <f t="shared" si="17"/>
        <v>12626196.219789015</v>
      </c>
      <c r="N33" s="27">
        <f t="shared" si="17"/>
        <v>11752693</v>
      </c>
      <c r="O33" s="27">
        <f t="shared" si="17"/>
        <v>8653353.2197890151</v>
      </c>
      <c r="P33" s="27">
        <f t="shared" si="17"/>
        <v>11679557.000000002</v>
      </c>
      <c r="Q33" s="27">
        <f t="shared" si="17"/>
        <v>13946033.985189015</v>
      </c>
      <c r="R33" s="54">
        <f t="shared" si="17"/>
        <v>16851422.136200003</v>
      </c>
      <c r="S33" s="26">
        <f t="shared" si="17"/>
        <v>15658543.683589017</v>
      </c>
      <c r="T33" s="27">
        <f t="shared" si="17"/>
        <v>13942568.926600005</v>
      </c>
      <c r="U33" s="27">
        <f t="shared" si="17"/>
        <v>14282836.911389017</v>
      </c>
      <c r="V33" s="27">
        <f t="shared" si="17"/>
        <v>14385232.611000007</v>
      </c>
      <c r="W33" s="27">
        <f t="shared" si="17"/>
        <v>15180479.371989019</v>
      </c>
      <c r="X33" s="54">
        <f>X29+X31</f>
        <v>17773518</v>
      </c>
      <c r="Y33" s="26">
        <f>Y29+Y31-1</f>
        <v>16308594</v>
      </c>
      <c r="Z33" s="64">
        <f>Z29+Z31</f>
        <v>12484814.450599998</v>
      </c>
      <c r="AA33" s="64">
        <f>AA29+AA31</f>
        <v>7382755</v>
      </c>
      <c r="AB33" s="64">
        <f>AB29+AB31-1</f>
        <v>10180412.8106</v>
      </c>
      <c r="AC33" s="64">
        <f t="shared" ref="AC33:AF33" si="18">AC29+AC31</f>
        <v>15248673.632999999</v>
      </c>
      <c r="AD33" s="68">
        <f t="shared" si="18"/>
        <v>17713977.8356</v>
      </c>
      <c r="AE33" s="26">
        <f t="shared" si="18"/>
        <v>20243369.281199999</v>
      </c>
      <c r="AF33" s="26">
        <f t="shared" si="18"/>
        <v>18619204.983800001</v>
      </c>
    </row>
    <row r="34" spans="3:32" x14ac:dyDescent="0.2">
      <c r="C34" s="8"/>
      <c r="D34" s="7"/>
      <c r="E34" s="9"/>
      <c r="F34" s="9"/>
      <c r="G34" s="91"/>
      <c r="H34" s="7"/>
      <c r="I34" s="7"/>
      <c r="J34" s="7"/>
      <c r="K34" s="7"/>
      <c r="L34" s="52"/>
      <c r="M34" s="23"/>
      <c r="N34" s="7"/>
      <c r="O34" s="7"/>
      <c r="P34" s="7"/>
      <c r="Q34" s="7"/>
      <c r="R34" s="52"/>
      <c r="S34" s="23"/>
      <c r="T34" s="7"/>
      <c r="U34" s="7"/>
      <c r="V34" s="7"/>
      <c r="W34" s="7"/>
      <c r="X34" s="52"/>
      <c r="Y34" s="23"/>
      <c r="Z34" s="65"/>
      <c r="AA34" s="65"/>
      <c r="AB34" s="65"/>
      <c r="AC34" s="65"/>
      <c r="AD34" s="69"/>
      <c r="AE34" s="23"/>
      <c r="AF34" s="23"/>
    </row>
    <row r="35" spans="3:32" x14ac:dyDescent="0.2">
      <c r="C35" s="8"/>
      <c r="D35" s="7"/>
      <c r="E35" s="9"/>
      <c r="F35" s="9"/>
      <c r="G35" s="91"/>
      <c r="H35" s="7"/>
      <c r="I35" s="7"/>
      <c r="J35" s="7"/>
      <c r="K35" s="7"/>
      <c r="L35" s="52"/>
      <c r="M35" s="23"/>
      <c r="N35" s="7"/>
      <c r="O35" s="7"/>
      <c r="P35" s="7"/>
      <c r="Q35" s="7"/>
      <c r="R35" s="52"/>
      <c r="S35" s="23"/>
      <c r="T35" s="7"/>
      <c r="U35" s="7"/>
      <c r="V35" s="7"/>
      <c r="W35" s="7"/>
      <c r="X35" s="52"/>
      <c r="Y35" s="23"/>
      <c r="Z35" s="65"/>
      <c r="AA35" s="65"/>
      <c r="AB35" s="65"/>
      <c r="AC35" s="65"/>
      <c r="AD35" s="69"/>
      <c r="AE35" s="23"/>
      <c r="AF35" s="23"/>
    </row>
    <row r="36" spans="3:32" x14ac:dyDescent="0.2">
      <c r="C36" s="8">
        <v>13</v>
      </c>
      <c r="D36" s="7" t="s">
        <v>52</v>
      </c>
      <c r="E36" s="9"/>
      <c r="F36" s="78">
        <v>82101483</v>
      </c>
      <c r="G36" s="90">
        <v>81154467</v>
      </c>
      <c r="H36" s="22">
        <v>80257803</v>
      </c>
      <c r="I36" s="22">
        <v>79990825</v>
      </c>
      <c r="J36" s="22">
        <v>79322022</v>
      </c>
      <c r="K36" s="22">
        <v>78645184</v>
      </c>
      <c r="L36" s="51">
        <v>78209088</v>
      </c>
      <c r="M36" s="21">
        <v>76134211</v>
      </c>
      <c r="N36" s="22">
        <v>76731576</v>
      </c>
      <c r="O36" s="22">
        <v>77530069</v>
      </c>
      <c r="P36" s="22">
        <v>77352607</v>
      </c>
      <c r="Q36" s="22">
        <v>76898324</v>
      </c>
      <c r="R36" s="51">
        <v>76955944</v>
      </c>
      <c r="S36" s="21">
        <v>78049933</v>
      </c>
      <c r="T36" s="22">
        <v>78143034</v>
      </c>
      <c r="U36" s="22">
        <v>78006041</v>
      </c>
      <c r="V36" s="22">
        <v>78519133</v>
      </c>
      <c r="W36" s="22">
        <v>78055080</v>
      </c>
      <c r="X36" s="51">
        <v>77328691</v>
      </c>
      <c r="Y36" s="21">
        <v>77622820</v>
      </c>
      <c r="Z36" s="64">
        <v>78299600</v>
      </c>
      <c r="AA36" s="64">
        <v>80382755</v>
      </c>
      <c r="AB36" s="64">
        <v>81105875</v>
      </c>
      <c r="AC36" s="64">
        <v>81748927</v>
      </c>
      <c r="AD36" s="68">
        <v>81206427</v>
      </c>
      <c r="AE36" s="21">
        <v>80992488</v>
      </c>
      <c r="AF36" s="21">
        <v>81470350</v>
      </c>
    </row>
    <row r="37" spans="3:32" x14ac:dyDescent="0.2">
      <c r="C37" s="8"/>
      <c r="D37" s="7" t="s">
        <v>53</v>
      </c>
      <c r="E37" s="9"/>
      <c r="F37" s="75"/>
      <c r="G37" s="87"/>
      <c r="H37" s="13"/>
      <c r="I37" s="13"/>
      <c r="J37" s="13"/>
      <c r="K37" s="13"/>
      <c r="L37" s="48"/>
      <c r="M37" s="12"/>
      <c r="N37" s="13"/>
      <c r="O37" s="13"/>
      <c r="P37" s="13"/>
      <c r="Q37" s="13"/>
      <c r="R37" s="48"/>
      <c r="S37" s="12"/>
      <c r="T37" s="13"/>
      <c r="U37" s="13"/>
      <c r="V37" s="13"/>
      <c r="W37" s="13"/>
      <c r="X37" s="48"/>
      <c r="Y37" s="12"/>
      <c r="Z37" s="65"/>
      <c r="AA37" s="65"/>
      <c r="AB37" s="65"/>
      <c r="AC37" s="65"/>
      <c r="AD37" s="69"/>
      <c r="AE37" s="12"/>
      <c r="AF37" s="12"/>
    </row>
    <row r="38" spans="3:32" x14ac:dyDescent="0.2">
      <c r="C38" s="8"/>
      <c r="D38" s="7" t="s">
        <v>54</v>
      </c>
      <c r="E38" s="9"/>
      <c r="F38" s="75"/>
      <c r="G38" s="87"/>
      <c r="H38" s="13"/>
      <c r="I38" s="13"/>
      <c r="J38" s="13"/>
      <c r="K38" s="13"/>
      <c r="L38" s="48"/>
      <c r="M38" s="12"/>
      <c r="N38" s="13"/>
      <c r="O38" s="13"/>
      <c r="P38" s="13"/>
      <c r="Q38" s="13"/>
      <c r="R38" s="48"/>
      <c r="S38" s="12"/>
      <c r="T38" s="13"/>
      <c r="U38" s="13"/>
      <c r="V38" s="13"/>
      <c r="W38" s="13"/>
      <c r="X38" s="48"/>
      <c r="Y38" s="12"/>
      <c r="Z38" s="65"/>
      <c r="AA38" s="65"/>
      <c r="AB38" s="65"/>
      <c r="AC38" s="65"/>
      <c r="AD38" s="69"/>
      <c r="AE38" s="12"/>
      <c r="AF38" s="12"/>
    </row>
    <row r="39" spans="3:32" x14ac:dyDescent="0.2">
      <c r="C39" s="8"/>
      <c r="D39" s="7"/>
      <c r="E39" s="9"/>
      <c r="F39" s="75"/>
      <c r="G39" s="87"/>
      <c r="H39" s="13"/>
      <c r="I39" s="13"/>
      <c r="J39" s="13"/>
      <c r="K39" s="13"/>
      <c r="L39" s="48"/>
      <c r="M39" s="12"/>
      <c r="N39" s="13"/>
      <c r="O39" s="13"/>
      <c r="P39" s="13"/>
      <c r="Q39" s="13"/>
      <c r="R39" s="48"/>
      <c r="S39" s="12"/>
      <c r="T39" s="13"/>
      <c r="U39" s="13"/>
      <c r="V39" s="13"/>
      <c r="W39" s="13"/>
      <c r="X39" s="48"/>
      <c r="Y39" s="12"/>
      <c r="Z39" s="65"/>
      <c r="AA39" s="65"/>
      <c r="AB39" s="65"/>
      <c r="AC39" s="65"/>
      <c r="AD39" s="69"/>
      <c r="AE39" s="12"/>
      <c r="AF39" s="12"/>
    </row>
    <row r="40" spans="3:32" x14ac:dyDescent="0.2">
      <c r="C40" s="8">
        <v>14</v>
      </c>
      <c r="D40" s="7" t="s">
        <v>55</v>
      </c>
      <c r="E40" s="9"/>
      <c r="F40" s="81">
        <f t="shared" ref="F40:Y40" si="19">F33/F36</f>
        <v>0.18701439290688573</v>
      </c>
      <c r="G40" s="94">
        <f t="shared" si="19"/>
        <v>0.19356433232183035</v>
      </c>
      <c r="H40" s="29">
        <f t="shared" si="19"/>
        <v>0.19387180334353285</v>
      </c>
      <c r="I40" s="29">
        <f t="shared" si="19"/>
        <v>0.15148481366192951</v>
      </c>
      <c r="J40" s="29">
        <f t="shared" si="19"/>
        <v>0.14786273350419635</v>
      </c>
      <c r="K40" s="29">
        <f t="shared" si="19"/>
        <v>0.17470130427552963</v>
      </c>
      <c r="L40" s="60">
        <f t="shared" si="19"/>
        <v>0.17950254067660271</v>
      </c>
      <c r="M40" s="28">
        <f t="shared" si="19"/>
        <v>0.16584129596862854</v>
      </c>
      <c r="N40" s="29">
        <f t="shared" si="19"/>
        <v>0.15316631838762179</v>
      </c>
      <c r="O40" s="29">
        <f t="shared" si="19"/>
        <v>0.1116128662259931</v>
      </c>
      <c r="P40" s="29">
        <f t="shared" si="19"/>
        <v>0.1509911230270494</v>
      </c>
      <c r="Q40" s="29">
        <f t="shared" si="19"/>
        <v>0.18135680024949588</v>
      </c>
      <c r="R40" s="55">
        <f t="shared" si="19"/>
        <v>0.21897492591605405</v>
      </c>
      <c r="S40" s="28">
        <f t="shared" si="19"/>
        <v>0.20062212844678567</v>
      </c>
      <c r="T40" s="29">
        <f t="shared" si="19"/>
        <v>0.17842369579097742</v>
      </c>
      <c r="U40" s="29">
        <f t="shared" si="19"/>
        <v>0.18309911294420156</v>
      </c>
      <c r="V40" s="29">
        <f t="shared" si="19"/>
        <v>0.18320671741243</v>
      </c>
      <c r="W40" s="29">
        <f t="shared" si="19"/>
        <v>0.19448419464804878</v>
      </c>
      <c r="X40" s="55">
        <f t="shared" si="19"/>
        <v>0.22984377169917436</v>
      </c>
      <c r="Y40" s="28">
        <f t="shared" si="19"/>
        <v>0.21010050910286435</v>
      </c>
      <c r="Z40" s="66">
        <f>Z33/Z36</f>
        <v>0.15944927497203049</v>
      </c>
      <c r="AA40" s="66">
        <f>AA33/AA36</f>
        <v>9.1845010786206563E-2</v>
      </c>
      <c r="AB40" s="66">
        <f>AB33/AB36</f>
        <v>0.12552004168132086</v>
      </c>
      <c r="AC40" s="66">
        <f t="shared" ref="AC40:AF40" si="20">AC33/AC36</f>
        <v>0.18653056611984645</v>
      </c>
      <c r="AD40" s="70">
        <f t="shared" si="20"/>
        <v>0.21813517094650647</v>
      </c>
      <c r="AE40" s="28">
        <f t="shared" si="20"/>
        <v>0.24994131901714142</v>
      </c>
      <c r="AF40" s="28">
        <f t="shared" si="20"/>
        <v>0.22853964643333435</v>
      </c>
    </row>
    <row r="41" spans="3:32" x14ac:dyDescent="0.2">
      <c r="C41" s="8"/>
      <c r="D41" s="7" t="s">
        <v>56</v>
      </c>
      <c r="E41" s="9"/>
      <c r="F41" s="75"/>
      <c r="G41" s="87"/>
      <c r="H41" s="13"/>
      <c r="I41" s="13"/>
      <c r="J41" s="13"/>
      <c r="K41" s="13"/>
      <c r="L41" s="48"/>
      <c r="M41" s="12"/>
      <c r="N41" s="13"/>
      <c r="O41" s="13"/>
      <c r="P41" s="13"/>
      <c r="Q41" s="13"/>
      <c r="R41" s="48"/>
      <c r="S41" s="12"/>
      <c r="T41" s="13"/>
      <c r="U41" s="13"/>
      <c r="V41" s="13"/>
      <c r="W41" s="13"/>
      <c r="X41" s="48"/>
      <c r="Y41" s="12"/>
      <c r="Z41" s="65"/>
      <c r="AA41" s="65"/>
      <c r="AB41" s="65"/>
      <c r="AC41" s="65"/>
      <c r="AD41" s="69"/>
      <c r="AE41" s="12"/>
      <c r="AF41" s="12"/>
    </row>
    <row r="42" spans="3:32" x14ac:dyDescent="0.2">
      <c r="C42" s="8"/>
      <c r="D42" s="7"/>
      <c r="E42" s="9"/>
      <c r="F42" s="75"/>
      <c r="G42" s="87"/>
      <c r="H42" s="13"/>
      <c r="I42" s="13"/>
      <c r="J42" s="13"/>
      <c r="K42" s="13"/>
      <c r="L42" s="48"/>
      <c r="M42" s="12"/>
      <c r="N42" s="13"/>
      <c r="O42" s="13"/>
      <c r="P42" s="13"/>
      <c r="Q42" s="13"/>
      <c r="R42" s="48"/>
      <c r="S42" s="12"/>
      <c r="T42" s="13"/>
      <c r="U42" s="13"/>
      <c r="V42" s="13"/>
      <c r="W42" s="13"/>
      <c r="X42" s="48"/>
      <c r="Y42" s="12"/>
      <c r="Z42" s="65"/>
      <c r="AA42" s="65"/>
      <c r="AB42" s="65"/>
      <c r="AC42" s="65"/>
      <c r="AD42" s="69"/>
      <c r="AE42" s="12"/>
      <c r="AF42" s="12"/>
    </row>
    <row r="43" spans="3:32" x14ac:dyDescent="0.2">
      <c r="C43" s="8">
        <v>15</v>
      </c>
      <c r="D43" s="7" t="s">
        <v>57</v>
      </c>
      <c r="E43" s="9"/>
      <c r="F43" s="77">
        <v>0</v>
      </c>
      <c r="G43" s="89">
        <v>0</v>
      </c>
      <c r="H43" s="20">
        <v>0</v>
      </c>
      <c r="I43" s="20">
        <v>0</v>
      </c>
      <c r="J43" s="20">
        <v>0</v>
      </c>
      <c r="K43" s="20">
        <v>0</v>
      </c>
      <c r="L43" s="50">
        <v>0</v>
      </c>
      <c r="M43" s="19">
        <v>0</v>
      </c>
      <c r="N43" s="20">
        <v>0</v>
      </c>
      <c r="O43" s="20">
        <v>3.3999999999999998E-3</v>
      </c>
      <c r="P43" s="20">
        <v>3.3999999999999998E-3</v>
      </c>
      <c r="Q43" s="20">
        <v>3.3999999999999998E-3</v>
      </c>
      <c r="R43" s="50">
        <v>3.3999999999999998E-3</v>
      </c>
      <c r="S43" s="19">
        <v>3.3999999999999998E-3</v>
      </c>
      <c r="T43" s="20">
        <v>3.3999999999999998E-3</v>
      </c>
      <c r="U43" s="20">
        <v>3.3999999999999998E-3</v>
      </c>
      <c r="V43" s="20">
        <v>3.3999999999999998E-3</v>
      </c>
      <c r="W43" s="20">
        <v>3.3999999999999998E-3</v>
      </c>
      <c r="X43" s="50">
        <v>3.3999999999999998E-3</v>
      </c>
      <c r="Y43" s="19">
        <v>3.3999999999999998E-3</v>
      </c>
      <c r="Z43" s="66">
        <v>3.3999999999999998E-3</v>
      </c>
      <c r="AA43" s="66">
        <v>3.3999999999999998E-3</v>
      </c>
      <c r="AB43" s="66">
        <v>3.3999999999999998E-3</v>
      </c>
      <c r="AC43" s="66">
        <v>3.3999999999999998E-3</v>
      </c>
      <c r="AD43" s="70">
        <v>3.3999999999999998E-3</v>
      </c>
      <c r="AE43" s="19">
        <v>3.3999999999999998E-3</v>
      </c>
      <c r="AF43" s="19">
        <v>3.3999999999999998E-3</v>
      </c>
    </row>
    <row r="44" spans="3:32" x14ac:dyDescent="0.2">
      <c r="C44" s="8"/>
      <c r="D44" s="7"/>
      <c r="E44" s="9"/>
      <c r="F44" s="75"/>
      <c r="G44" s="87"/>
      <c r="H44" s="13"/>
      <c r="I44" s="13"/>
      <c r="J44" s="13"/>
      <c r="K44" s="13"/>
      <c r="L44" s="48"/>
      <c r="M44" s="12"/>
      <c r="N44" s="13"/>
      <c r="O44" s="13"/>
      <c r="P44" s="13"/>
      <c r="Q44" s="13"/>
      <c r="R44" s="48"/>
      <c r="S44" s="12"/>
      <c r="T44" s="13"/>
      <c r="U44" s="13"/>
      <c r="V44" s="13"/>
      <c r="W44" s="13"/>
      <c r="X44" s="48"/>
      <c r="Y44" s="12"/>
      <c r="Z44" s="65"/>
      <c r="AA44" s="65"/>
      <c r="AB44" s="65"/>
      <c r="AC44" s="65"/>
      <c r="AD44" s="69"/>
      <c r="AE44" s="12"/>
      <c r="AF44" s="12"/>
    </row>
    <row r="45" spans="3:32" x14ac:dyDescent="0.2">
      <c r="C45" s="8">
        <v>16</v>
      </c>
      <c r="D45" s="7" t="s">
        <v>58</v>
      </c>
      <c r="E45" s="9"/>
      <c r="F45" s="77">
        <f t="shared" ref="F45:AF45" si="21">F40-F43</f>
        <v>0.18701439290688573</v>
      </c>
      <c r="G45" s="89">
        <f t="shared" si="21"/>
        <v>0.19356433232183035</v>
      </c>
      <c r="H45" s="20">
        <f t="shared" si="21"/>
        <v>0.19387180334353285</v>
      </c>
      <c r="I45" s="20">
        <f t="shared" si="21"/>
        <v>0.15148481366192951</v>
      </c>
      <c r="J45" s="20">
        <f t="shared" si="21"/>
        <v>0.14786273350419635</v>
      </c>
      <c r="K45" s="20">
        <f t="shared" si="21"/>
        <v>0.17470130427552963</v>
      </c>
      <c r="L45" s="50">
        <f t="shared" si="21"/>
        <v>0.17950254067660271</v>
      </c>
      <c r="M45" s="19">
        <f t="shared" si="21"/>
        <v>0.16584129596862854</v>
      </c>
      <c r="N45" s="20">
        <f t="shared" si="21"/>
        <v>0.15316631838762179</v>
      </c>
      <c r="O45" s="20">
        <f t="shared" si="21"/>
        <v>0.1082128662259931</v>
      </c>
      <c r="P45" s="20">
        <f t="shared" si="21"/>
        <v>0.14759112302704941</v>
      </c>
      <c r="Q45" s="20">
        <f t="shared" si="21"/>
        <v>0.17795680024949589</v>
      </c>
      <c r="R45" s="50">
        <f t="shared" si="21"/>
        <v>0.21557492591605407</v>
      </c>
      <c r="S45" s="19">
        <f t="shared" si="21"/>
        <v>0.19722212844678569</v>
      </c>
      <c r="T45" s="20">
        <f t="shared" si="21"/>
        <v>0.17502369579097743</v>
      </c>
      <c r="U45" s="20">
        <f t="shared" si="21"/>
        <v>0.17969911294420157</v>
      </c>
      <c r="V45" s="20">
        <f t="shared" si="21"/>
        <v>0.17980671741243001</v>
      </c>
      <c r="W45" s="20">
        <f t="shared" si="21"/>
        <v>0.19108419464804879</v>
      </c>
      <c r="X45" s="50">
        <f t="shared" si="21"/>
        <v>0.22644377169917437</v>
      </c>
      <c r="Y45" s="19">
        <f t="shared" si="21"/>
        <v>0.20670050910286436</v>
      </c>
      <c r="Z45" s="66">
        <f t="shared" si="21"/>
        <v>0.1560492749720305</v>
      </c>
      <c r="AA45" s="66">
        <f>AA40-AA43</f>
        <v>8.8445010786206563E-2</v>
      </c>
      <c r="AB45" s="66">
        <f>AB40-AB43</f>
        <v>0.12212004168132086</v>
      </c>
      <c r="AC45" s="66">
        <f t="shared" si="21"/>
        <v>0.18313056611984646</v>
      </c>
      <c r="AD45" s="70">
        <f t="shared" si="21"/>
        <v>0.21473517094650649</v>
      </c>
      <c r="AE45" s="19">
        <f t="shared" si="21"/>
        <v>0.24654131901714144</v>
      </c>
      <c r="AF45" s="19">
        <f t="shared" si="21"/>
        <v>0.22513964643333437</v>
      </c>
    </row>
    <row r="46" spans="3:32" x14ac:dyDescent="0.2">
      <c r="C46" s="8"/>
      <c r="D46" s="7"/>
      <c r="E46" s="9"/>
      <c r="F46" s="75"/>
      <c r="G46" s="87"/>
      <c r="H46" s="13"/>
      <c r="I46" s="13"/>
      <c r="J46" s="13"/>
      <c r="K46" s="13"/>
      <c r="L46" s="48"/>
      <c r="M46" s="12"/>
      <c r="N46" s="13"/>
      <c r="O46" s="13"/>
      <c r="P46" s="13"/>
      <c r="Q46" s="13"/>
      <c r="R46" s="48"/>
      <c r="S46" s="12"/>
      <c r="T46" s="13"/>
      <c r="U46" s="13"/>
      <c r="V46" s="13"/>
      <c r="W46" s="13"/>
      <c r="X46" s="48"/>
      <c r="Y46" s="12"/>
      <c r="Z46" s="65"/>
      <c r="AA46" s="65"/>
      <c r="AB46" s="65"/>
      <c r="AC46" s="65"/>
      <c r="AD46" s="69"/>
      <c r="AE46" s="12"/>
      <c r="AF46" s="12"/>
    </row>
    <row r="47" spans="3:32" x14ac:dyDescent="0.2">
      <c r="C47" s="8">
        <v>17</v>
      </c>
      <c r="D47" s="7" t="s">
        <v>59</v>
      </c>
      <c r="E47" s="9"/>
      <c r="F47" s="74">
        <f>F36*F45+1</f>
        <v>15354160</v>
      </c>
      <c r="G47" s="86">
        <f>G36*G45+6</f>
        <v>15708616.219789013</v>
      </c>
      <c r="H47" s="11">
        <f>H36*H45+1</f>
        <v>15559726</v>
      </c>
      <c r="I47" s="11">
        <f>I36*I45+6</f>
        <v>12117401.219789013</v>
      </c>
      <c r="J47" s="11">
        <f>J36*J45+1</f>
        <v>11728772</v>
      </c>
      <c r="K47" s="11">
        <f>K36*K45+6</f>
        <v>13739422.219789015</v>
      </c>
      <c r="L47" s="47">
        <f>L36*L45+1</f>
        <v>14038731</v>
      </c>
      <c r="M47" s="10">
        <f>M36*M45+5</f>
        <v>12626201.219789015</v>
      </c>
      <c r="N47" s="11">
        <f>N36*N45+1</f>
        <v>11752693.999999998</v>
      </c>
      <c r="O47" s="11">
        <f>O36*O45+5</f>
        <v>8389755.985189015</v>
      </c>
      <c r="P47" s="11">
        <f>P36*P45</f>
        <v>11416558.136200003</v>
      </c>
      <c r="Q47" s="11">
        <f>Q36*Q45+4</f>
        <v>13684583.683589017</v>
      </c>
      <c r="R47" s="47">
        <f>R36*R45+1</f>
        <v>16589772.926600005</v>
      </c>
      <c r="S47" s="10">
        <f>S36*S45+4</f>
        <v>15393177.911389017</v>
      </c>
      <c r="T47" s="11">
        <f>T36*T45+1</f>
        <v>13676883.611000007</v>
      </c>
      <c r="U47" s="11">
        <f>U36*U45+4</f>
        <v>14017620.371989019</v>
      </c>
      <c r="V47" s="11">
        <f>V36*V45+1</f>
        <v>14118268.558800008</v>
      </c>
      <c r="W47" s="11">
        <f>W36*W45+4</f>
        <v>14915096.099989021</v>
      </c>
      <c r="X47" s="47">
        <f>X36*X45+1</f>
        <v>17510601.450599998</v>
      </c>
      <c r="Y47" s="10">
        <f>ROUND((Y36*Y45),0)</f>
        <v>16044676</v>
      </c>
      <c r="Z47" s="64">
        <f>Z36*Z45</f>
        <v>12218595.8106</v>
      </c>
      <c r="AA47" s="64">
        <f>AA36*AA45</f>
        <v>7109453.6329999994</v>
      </c>
      <c r="AB47" s="64">
        <f>AB36*AB45</f>
        <v>9904652.8355999999</v>
      </c>
      <c r="AC47" s="64">
        <f t="shared" ref="AC47:AF47" si="22">AC36*AC45</f>
        <v>14970727.281200001</v>
      </c>
      <c r="AD47" s="68">
        <f t="shared" si="22"/>
        <v>17437875.983800001</v>
      </c>
      <c r="AE47" s="10">
        <f t="shared" si="22"/>
        <v>19967994.822000001</v>
      </c>
      <c r="AF47" s="10">
        <f t="shared" si="22"/>
        <v>18342205.793800004</v>
      </c>
    </row>
    <row r="48" spans="3:32" x14ac:dyDescent="0.2">
      <c r="C48" s="8"/>
      <c r="D48" s="7"/>
      <c r="E48" s="9"/>
      <c r="F48" s="75"/>
      <c r="G48" s="87"/>
      <c r="H48" s="13"/>
      <c r="I48" s="13"/>
      <c r="J48" s="13"/>
      <c r="K48" s="13"/>
      <c r="L48" s="48"/>
      <c r="M48" s="12"/>
      <c r="N48" s="13"/>
      <c r="O48" s="13"/>
      <c r="P48" s="13"/>
      <c r="Q48" s="13"/>
      <c r="R48" s="48"/>
      <c r="S48" s="12"/>
      <c r="T48" s="13"/>
      <c r="U48" s="13"/>
      <c r="V48" s="13"/>
      <c r="W48" s="13"/>
      <c r="X48" s="48"/>
      <c r="Y48" s="12"/>
      <c r="Z48" s="65"/>
      <c r="AA48" s="65"/>
      <c r="AB48" s="65"/>
      <c r="AC48" s="65"/>
      <c r="AD48" s="69"/>
      <c r="AE48" s="12"/>
      <c r="AF48" s="12"/>
    </row>
    <row r="49" spans="3:34" x14ac:dyDescent="0.2">
      <c r="C49" s="8">
        <v>18</v>
      </c>
      <c r="D49" s="7" t="s">
        <v>60</v>
      </c>
      <c r="E49" s="9"/>
      <c r="F49" s="74">
        <v>10744640</v>
      </c>
      <c r="G49" s="86">
        <v>12067343</v>
      </c>
      <c r="H49" s="11">
        <v>15537267</v>
      </c>
      <c r="I49" s="11">
        <v>16192819</v>
      </c>
      <c r="J49" s="11">
        <v>10770471</v>
      </c>
      <c r="K49" s="11">
        <v>9941335</v>
      </c>
      <c r="L49" s="47">
        <v>13492574</v>
      </c>
      <c r="M49" s="10">
        <v>14771105</v>
      </c>
      <c r="N49" s="11">
        <v>17936769</v>
      </c>
      <c r="O49" s="11">
        <v>13318549</v>
      </c>
      <c r="P49" s="11">
        <v>8170736</v>
      </c>
      <c r="Q49" s="11">
        <v>8553561</v>
      </c>
      <c r="R49" s="47">
        <v>12204678</v>
      </c>
      <c r="S49" s="10">
        <v>16742520</v>
      </c>
      <c r="T49" s="11">
        <v>16049367</v>
      </c>
      <c r="U49" s="11">
        <v>14326695</v>
      </c>
      <c r="V49" s="11">
        <v>13881599</v>
      </c>
      <c r="W49" s="11">
        <v>11083492</v>
      </c>
      <c r="X49" s="47">
        <v>13118464</v>
      </c>
      <c r="Y49" s="10">
        <v>19423289</v>
      </c>
      <c r="Z49" s="64">
        <v>23867626</v>
      </c>
      <c r="AA49" s="64">
        <v>17465442</v>
      </c>
      <c r="AB49" s="64">
        <v>7435741</v>
      </c>
      <c r="AC49" s="64">
        <v>8018399</v>
      </c>
      <c r="AD49" s="68">
        <v>11364143</v>
      </c>
      <c r="AE49" s="10">
        <v>16125817</v>
      </c>
      <c r="AF49" s="10">
        <v>21478306</v>
      </c>
    </row>
    <row r="50" spans="3:34" x14ac:dyDescent="0.2">
      <c r="C50" s="8"/>
      <c r="D50" s="7"/>
      <c r="E50" s="9"/>
      <c r="F50" s="9"/>
      <c r="G50" s="91"/>
      <c r="H50" s="7"/>
      <c r="I50" s="7"/>
      <c r="J50" s="7"/>
      <c r="K50" s="7"/>
      <c r="L50" s="52"/>
      <c r="M50" s="23"/>
      <c r="N50" s="7"/>
      <c r="O50" s="7"/>
      <c r="P50" s="7"/>
      <c r="Q50" s="7"/>
      <c r="R50" s="52"/>
      <c r="S50" s="23"/>
      <c r="T50" s="7"/>
      <c r="U50" s="7"/>
      <c r="V50" s="7"/>
      <c r="W50" s="7"/>
      <c r="X50" s="52"/>
      <c r="Y50" s="23"/>
      <c r="Z50" s="65"/>
      <c r="AA50" s="65"/>
      <c r="AB50" s="65"/>
      <c r="AC50" s="65"/>
      <c r="AD50" s="69"/>
      <c r="AE50" s="23"/>
      <c r="AF50" s="23"/>
    </row>
    <row r="51" spans="3:34" x14ac:dyDescent="0.2">
      <c r="C51" s="8">
        <v>19</v>
      </c>
      <c r="D51" s="7" t="s">
        <v>61</v>
      </c>
      <c r="E51" s="9"/>
      <c r="F51" s="80">
        <v>2207119.2197890198</v>
      </c>
      <c r="G51" s="93">
        <f t="shared" ref="G51:M51" si="23">F47-G49</f>
        <v>3286817</v>
      </c>
      <c r="H51" s="27">
        <f t="shared" si="23"/>
        <v>171349.21978901327</v>
      </c>
      <c r="I51" s="27">
        <f t="shared" si="23"/>
        <v>-633093</v>
      </c>
      <c r="J51" s="27">
        <f t="shared" si="23"/>
        <v>1346930.2197890133</v>
      </c>
      <c r="K51" s="27">
        <f t="shared" si="23"/>
        <v>1787437</v>
      </c>
      <c r="L51" s="54">
        <f t="shared" si="23"/>
        <v>246848.21978901513</v>
      </c>
      <c r="M51" s="26">
        <f t="shared" si="23"/>
        <v>-732374</v>
      </c>
      <c r="N51" s="27">
        <f t="shared" ref="N51:Q51" si="24">M47-N49</f>
        <v>-5310567.7802109849</v>
      </c>
      <c r="O51" s="27">
        <f t="shared" si="24"/>
        <v>-1565855.0000000019</v>
      </c>
      <c r="P51" s="27">
        <f t="shared" si="24"/>
        <v>219019.98518901505</v>
      </c>
      <c r="Q51" s="27">
        <f t="shared" si="24"/>
        <v>2862997.1362000033</v>
      </c>
      <c r="R51" s="54">
        <f>Q47-R49</f>
        <v>1479905.683589017</v>
      </c>
      <c r="S51" s="26">
        <f>R47-S49</f>
        <v>-152747.07339999452</v>
      </c>
      <c r="T51" s="27">
        <f t="shared" ref="T51:U51" si="25">S47-T49</f>
        <v>-656189.08861098252</v>
      </c>
      <c r="U51" s="27">
        <f t="shared" si="25"/>
        <v>-649811.38899999298</v>
      </c>
      <c r="V51" s="27">
        <f>U47-V49</f>
        <v>136021.37198901922</v>
      </c>
      <c r="W51" s="27">
        <f>V47-W49</f>
        <v>3034776.5588000081</v>
      </c>
      <c r="X51" s="96">
        <f>W47-X49</f>
        <v>1796632.0999890212</v>
      </c>
      <c r="Y51" s="26">
        <f>X47-Y49-1</f>
        <v>-1912688.5494000018</v>
      </c>
      <c r="Z51" s="97">
        <f>Y47-Z49</f>
        <v>-7822950</v>
      </c>
      <c r="AA51" s="64">
        <f>Z47-AA49</f>
        <v>-5246846.1894000005</v>
      </c>
      <c r="AB51" s="64">
        <f>AA47-AB49+1</f>
        <v>-326286.36700000055</v>
      </c>
      <c r="AC51" s="64">
        <f>AB47-AC49</f>
        <v>1886253.8355999999</v>
      </c>
      <c r="AD51" s="68">
        <f>AC47-AD49</f>
        <v>3606584.281200001</v>
      </c>
      <c r="AE51" s="26">
        <f>AD47-AE49</f>
        <v>1312058.9838000014</v>
      </c>
      <c r="AF51" s="26">
        <f>AE47-AF49</f>
        <v>-1510311.1779999994</v>
      </c>
    </row>
    <row r="52" spans="3:34" x14ac:dyDescent="0.2">
      <c r="C52" s="30"/>
      <c r="D52" s="31" t="s">
        <v>62</v>
      </c>
      <c r="E52" s="32"/>
      <c r="F52" s="82"/>
      <c r="G52" s="95"/>
      <c r="H52" s="33"/>
      <c r="I52" s="33"/>
      <c r="J52" s="33"/>
      <c r="K52" s="33"/>
      <c r="L52" s="56"/>
      <c r="M52" s="40"/>
      <c r="N52" s="33"/>
      <c r="O52" s="33"/>
      <c r="P52" s="33"/>
      <c r="Q52" s="33"/>
      <c r="R52" s="56"/>
      <c r="S52" s="40"/>
      <c r="T52" s="33"/>
      <c r="U52" s="33"/>
      <c r="V52" s="33"/>
      <c r="W52" s="33"/>
      <c r="X52" s="56"/>
      <c r="Y52" s="40"/>
      <c r="Z52" s="33"/>
      <c r="AA52" s="33"/>
      <c r="AB52" s="33"/>
      <c r="AC52" s="33"/>
      <c r="AD52" s="56"/>
      <c r="AE52" s="40"/>
      <c r="AF52" s="40"/>
    </row>
    <row r="53" spans="3:34" x14ac:dyDescent="0.2">
      <c r="X53" s="42"/>
      <c r="Y53" s="43"/>
      <c r="AA53" s="43"/>
      <c r="AC53" s="43"/>
      <c r="AE53" s="43"/>
      <c r="AF53" s="43"/>
    </row>
    <row r="54" spans="3:34" x14ac:dyDescent="0.2">
      <c r="X54" s="43"/>
      <c r="Y54" s="43"/>
      <c r="AA54" s="43"/>
      <c r="AC54" s="43"/>
      <c r="AE54" s="43"/>
      <c r="AF54" s="43"/>
    </row>
    <row r="55" spans="3:34" x14ac:dyDescent="0.2"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</row>
  </sheetData>
  <phoneticPr fontId="6" type="noConversion"/>
  <pageMargins left="0.25" right="0.25" top="0.75" bottom="0.75" header="0.3" footer="0.3"/>
  <pageSetup scale="75" fitToWidth="0" orientation="landscape" verticalDpi="0" r:id="rId1"/>
  <ignoredErrors>
    <ignoredError sqref="I47 G47 K47 M47 R47:S47 T47:U47 V47 AB51 AB33 Y33 Z23 Y51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 xmlns="ae06fcea-541a-49e3-952a-5eaf56d381f3" xsi:nil="true"/>
    <TaxCatchAll xmlns="daea435f-7073-4c60-9060-e78a3a9f8d50" xsi:nil="true"/>
    <lcf76f155ced4ddcb4097134ff3c332f xmlns="ae06fcea-541a-49e3-952a-5eaf56d381f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F1761B99A93040A03A8E42C6E42200" ma:contentTypeVersion="17" ma:contentTypeDescription="Create a new document." ma:contentTypeScope="" ma:versionID="980b554da23a07fc20832a1dd7bf2e0e">
  <xsd:schema xmlns:xsd="http://www.w3.org/2001/XMLSchema" xmlns:xs="http://www.w3.org/2001/XMLSchema" xmlns:p="http://schemas.microsoft.com/office/2006/metadata/properties" xmlns:ns2="ae06fcea-541a-49e3-952a-5eaf56d381f3" xmlns:ns3="daea435f-7073-4c60-9060-e78a3a9f8d50" targetNamespace="http://schemas.microsoft.com/office/2006/metadata/properties" ma:root="true" ma:fieldsID="8e4adc7ef244004100da516e020dff9c" ns2:_="" ns3:_="">
    <xsd:import namespace="ae06fcea-541a-49e3-952a-5eaf56d381f3"/>
    <xsd:import namespace="daea435f-7073-4c60-9060-e78a3a9f8d50"/>
    <xsd:element name="properties">
      <xsd:complexType>
        <xsd:sequence>
          <xsd:element name="documentManagement">
            <xsd:complexType>
              <xsd:all>
                <xsd:element ref="ns2:Comment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06fcea-541a-49e3-952a-5eaf56d381f3" elementFormDefault="qualified">
    <xsd:import namespace="http://schemas.microsoft.com/office/2006/documentManagement/types"/>
    <xsd:import namespace="http://schemas.microsoft.com/office/infopath/2007/PartnerControls"/>
    <xsd:element name="Comment" ma:index="3" nillable="true" ma:displayName="Comment" ma:internalName="Comment" ma:readOnly="false">
      <xsd:simpleType>
        <xsd:restriction base="dms:Text">
          <xsd:maxLength value="255"/>
        </xsd:restriction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2f345f3-6a94-45cd-9be3-ab551ccca9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ea435f-7073-4c60-9060-e78a3a9f8d5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6" nillable="true" ma:displayName="Taxonomy Catch All Column" ma:hidden="true" ma:list="{fc3f6179-9671-476d-b47b-6bb1899845eb}" ma:internalName="TaxCatchAll" ma:readOnly="false" ma:showField="CatchAllData" ma:web="daea435f-7073-4c60-9060-e78a3a9f8d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7C02DD9-02DF-4143-BF16-A5D9549F3AC3}">
  <ds:schemaRefs>
    <ds:schemaRef ds:uri="http://schemas.microsoft.com/office/2006/metadata/properties"/>
    <ds:schemaRef ds:uri="http://schemas.microsoft.com/office/infopath/2007/PartnerControls"/>
    <ds:schemaRef ds:uri="ae06fcea-541a-49e3-952a-5eaf56d381f3"/>
    <ds:schemaRef ds:uri="daea435f-7073-4c60-9060-e78a3a9f8d50"/>
  </ds:schemaRefs>
</ds:datastoreItem>
</file>

<file path=customXml/itemProps2.xml><?xml version="1.0" encoding="utf-8"?>
<ds:datastoreItem xmlns:ds="http://schemas.openxmlformats.org/officeDocument/2006/customXml" ds:itemID="{C4D7368A-F5CB-4EDD-8874-18DF3FF85F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352723-8775-4DE1-86B3-EF053B1F26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06fcea-541a-49e3-952a-5eaf56d381f3"/>
    <ds:schemaRef ds:uri="daea435f-7073-4c60-9060-e78a3a9f8d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EKPC (Over)Under As Filed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 Bickham</dc:creator>
  <cp:keywords/>
  <dc:description/>
  <cp:lastModifiedBy>Jacob Watson</cp:lastModifiedBy>
  <cp:revision/>
  <dcterms:created xsi:type="dcterms:W3CDTF">2017-09-06T19:05:56Z</dcterms:created>
  <dcterms:modified xsi:type="dcterms:W3CDTF">2025-10-15T17:00:05Z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0x0101002BF1761B99A93040A03A8E42C6E42200</vt:lpwstr>
  </property>
  <property fmtid="{D5CDD505-2E9C-101B-9397-08002B2CF9AE}" pid="3" name="MediaServiceImageTags">
    <vt:lpwstr/>
  </property>
</Properties>
</file>