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2" documentId="8_{4C92B29B-35A2-4045-B41B-A50EC9A306BB}" xr6:coauthVersionLast="47" xr6:coauthVersionMax="47" xr10:uidLastSave="{A56E795B-A4C2-4458-AFF6-8157E67E4FB5}"/>
  <bookViews>
    <workbookView xWindow="-110" yWindow="-110" windowWidth="19420" windowHeight="11500" activeTab="1" xr2:uid="{AC3B5C9F-2CAC-4FB2-AB24-D1A50C9566CA}"/>
  </bookViews>
  <sheets>
    <sheet name="Chart1" sheetId="2" r:id="rId1"/>
    <sheet name="11 Mil. Infra. 2.25% growt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B9" i="1" l="1"/>
  <c r="C9" i="1" s="1"/>
  <c r="B8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C10" i="1"/>
  <c r="D10" i="1" s="1"/>
  <c r="E10" i="1" s="1"/>
  <c r="C11" i="1"/>
  <c r="D11" i="1" s="1"/>
  <c r="B28" i="1"/>
  <c r="C28" i="1" s="1"/>
  <c r="D28" i="1" s="1"/>
  <c r="E28" i="1" s="1"/>
  <c r="F28" i="1" s="1"/>
  <c r="C23" i="1"/>
  <c r="B20" i="1"/>
  <c r="B22" i="1" s="1"/>
  <c r="C27" i="1"/>
  <c r="D27" i="1" s="1"/>
  <c r="C24" i="1"/>
  <c r="C25" i="1" s="1"/>
  <c r="B25" i="1"/>
  <c r="B26" i="1" s="1"/>
  <c r="D24" i="1" l="1"/>
  <c r="D25" i="1" s="1"/>
  <c r="C22" i="1"/>
  <c r="B21" i="1"/>
  <c r="C26" i="1"/>
  <c r="C12" i="1"/>
  <c r="C13" i="1" s="1"/>
  <c r="E11" i="1"/>
  <c r="D12" i="1"/>
  <c r="D13" i="1" s="1"/>
  <c r="F10" i="1"/>
  <c r="B29" i="1"/>
  <c r="B30" i="1" s="1"/>
  <c r="B32" i="1" s="1"/>
  <c r="B33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D29" i="1"/>
  <c r="D30" i="1" s="1"/>
  <c r="E27" i="1"/>
  <c r="C29" i="1"/>
  <c r="C30" i="1" s="1"/>
  <c r="G28" i="1"/>
  <c r="E24" i="1" l="1"/>
  <c r="E25" i="1" s="1"/>
  <c r="E26" i="1" s="1"/>
  <c r="F11" i="1"/>
  <c r="E12" i="1"/>
  <c r="E13" i="1" s="1"/>
  <c r="G10" i="1"/>
  <c r="D26" i="1"/>
  <c r="Q23" i="1"/>
  <c r="F27" i="1"/>
  <c r="E29" i="1"/>
  <c r="E30" i="1" s="1"/>
  <c r="H28" i="1"/>
  <c r="F24" i="1" l="1"/>
  <c r="F25" i="1" s="1"/>
  <c r="F26" i="1" s="1"/>
  <c r="G24" i="1"/>
  <c r="G11" i="1"/>
  <c r="F12" i="1"/>
  <c r="F13" i="1" s="1"/>
  <c r="H10" i="1"/>
  <c r="R23" i="1"/>
  <c r="G27" i="1"/>
  <c r="F29" i="1"/>
  <c r="F30" i="1" s="1"/>
  <c r="I28" i="1"/>
  <c r="G25" i="1" l="1"/>
  <c r="G26" i="1" s="1"/>
  <c r="H24" i="1"/>
  <c r="H11" i="1"/>
  <c r="G12" i="1"/>
  <c r="G13" i="1" s="1"/>
  <c r="I10" i="1"/>
  <c r="S23" i="1"/>
  <c r="T23" i="1" s="1"/>
  <c r="H27" i="1"/>
  <c r="G29" i="1"/>
  <c r="G30" i="1" s="1"/>
  <c r="J28" i="1"/>
  <c r="H25" i="1" l="1"/>
  <c r="H26" i="1" s="1"/>
  <c r="I24" i="1"/>
  <c r="I11" i="1"/>
  <c r="H12" i="1"/>
  <c r="H13" i="1" s="1"/>
  <c r="J10" i="1"/>
  <c r="U23" i="1"/>
  <c r="I27" i="1"/>
  <c r="H29" i="1"/>
  <c r="H30" i="1" s="1"/>
  <c r="K28" i="1"/>
  <c r="I25" i="1" l="1"/>
  <c r="I26" i="1" s="1"/>
  <c r="J24" i="1"/>
  <c r="J11" i="1"/>
  <c r="I12" i="1"/>
  <c r="I13" i="1" s="1"/>
  <c r="K10" i="1"/>
  <c r="V23" i="1"/>
  <c r="J27" i="1"/>
  <c r="I29" i="1"/>
  <c r="I30" i="1" s="1"/>
  <c r="L28" i="1"/>
  <c r="J25" i="1" l="1"/>
  <c r="J26" i="1" s="1"/>
  <c r="K24" i="1"/>
  <c r="K11" i="1"/>
  <c r="J12" i="1"/>
  <c r="J13" i="1" s="1"/>
  <c r="L10" i="1"/>
  <c r="W23" i="1"/>
  <c r="K27" i="1"/>
  <c r="J29" i="1"/>
  <c r="J30" i="1" s="1"/>
  <c r="M28" i="1"/>
  <c r="K25" i="1" l="1"/>
  <c r="K26" i="1" s="1"/>
  <c r="L24" i="1"/>
  <c r="K12" i="1"/>
  <c r="K13" i="1" s="1"/>
  <c r="L11" i="1"/>
  <c r="M10" i="1"/>
  <c r="X23" i="1"/>
  <c r="L27" i="1"/>
  <c r="K29" i="1"/>
  <c r="K30" i="1" s="1"/>
  <c r="N28" i="1"/>
  <c r="L25" i="1" l="1"/>
  <c r="L26" i="1" s="1"/>
  <c r="M24" i="1"/>
  <c r="L12" i="1"/>
  <c r="L13" i="1" s="1"/>
  <c r="M11" i="1"/>
  <c r="N10" i="1"/>
  <c r="Y23" i="1"/>
  <c r="M27" i="1"/>
  <c r="L29" i="1"/>
  <c r="L30" i="1" s="1"/>
  <c r="O28" i="1"/>
  <c r="P28" i="1" l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N24" i="1"/>
  <c r="M25" i="1"/>
  <c r="M26" i="1" s="1"/>
  <c r="M12" i="1"/>
  <c r="M13" i="1" s="1"/>
  <c r="N11" i="1"/>
  <c r="O10" i="1"/>
  <c r="Z23" i="1"/>
  <c r="N27" i="1"/>
  <c r="M29" i="1"/>
  <c r="M30" i="1" s="1"/>
  <c r="B12" i="1"/>
  <c r="B13" i="1" s="1"/>
  <c r="B15" i="1" s="1"/>
  <c r="B16" i="1" s="1"/>
  <c r="B36" i="1" s="1"/>
  <c r="O24" i="1" l="1"/>
  <c r="P24" i="1" s="1"/>
  <c r="Q24" i="1" s="1"/>
  <c r="N25" i="1"/>
  <c r="N26" i="1" s="1"/>
  <c r="D9" i="1"/>
  <c r="C15" i="1"/>
  <c r="C16" i="1" s="1"/>
  <c r="N12" i="1"/>
  <c r="N13" i="1" s="1"/>
  <c r="O11" i="1"/>
  <c r="P10" i="1"/>
  <c r="AA23" i="1"/>
  <c r="O27" i="1"/>
  <c r="N29" i="1"/>
  <c r="N30" i="1" s="1"/>
  <c r="O25" i="1" l="1"/>
  <c r="O26" i="1" s="1"/>
  <c r="E9" i="1"/>
  <c r="D15" i="1"/>
  <c r="D16" i="1" s="1"/>
  <c r="O12" i="1"/>
  <c r="O13" i="1" s="1"/>
  <c r="P11" i="1"/>
  <c r="Q10" i="1"/>
  <c r="D22" i="1"/>
  <c r="C32" i="1"/>
  <c r="C33" i="1" s="1"/>
  <c r="C36" i="1" s="1"/>
  <c r="AB23" i="1"/>
  <c r="P27" i="1"/>
  <c r="O29" i="1"/>
  <c r="O30" i="1" s="1"/>
  <c r="P25" i="1" l="1"/>
  <c r="P26" i="1" s="1"/>
  <c r="F9" i="1"/>
  <c r="E15" i="1"/>
  <c r="E16" i="1" s="1"/>
  <c r="Q11" i="1"/>
  <c r="P12" i="1"/>
  <c r="P13" i="1" s="1"/>
  <c r="R10" i="1"/>
  <c r="E22" i="1"/>
  <c r="D32" i="1"/>
  <c r="D33" i="1" s="1"/>
  <c r="D36" i="1" s="1"/>
  <c r="AC23" i="1"/>
  <c r="Q27" i="1"/>
  <c r="P29" i="1"/>
  <c r="P30" i="1" s="1"/>
  <c r="Q25" i="1" l="1"/>
  <c r="Q26" i="1" s="1"/>
  <c r="R24" i="1"/>
  <c r="G9" i="1"/>
  <c r="F15" i="1"/>
  <c r="F16" i="1" s="1"/>
  <c r="R11" i="1"/>
  <c r="Q12" i="1"/>
  <c r="Q13" i="1" s="1"/>
  <c r="S10" i="1"/>
  <c r="F22" i="1"/>
  <c r="E32" i="1"/>
  <c r="E33" i="1" s="1"/>
  <c r="E36" i="1" s="1"/>
  <c r="AD23" i="1"/>
  <c r="R27" i="1"/>
  <c r="Q29" i="1"/>
  <c r="Q30" i="1" s="1"/>
  <c r="R25" i="1" l="1"/>
  <c r="R26" i="1" s="1"/>
  <c r="S24" i="1"/>
  <c r="H9" i="1"/>
  <c r="G15" i="1"/>
  <c r="G16" i="1" s="1"/>
  <c r="R12" i="1"/>
  <c r="R13" i="1" s="1"/>
  <c r="S11" i="1"/>
  <c r="T10" i="1"/>
  <c r="G22" i="1"/>
  <c r="F32" i="1"/>
  <c r="F33" i="1" s="1"/>
  <c r="F36" i="1" s="1"/>
  <c r="AE23" i="1"/>
  <c r="S27" i="1"/>
  <c r="R29" i="1"/>
  <c r="R30" i="1" s="1"/>
  <c r="S25" i="1" l="1"/>
  <c r="S26" i="1" s="1"/>
  <c r="T24" i="1"/>
  <c r="I9" i="1"/>
  <c r="H15" i="1"/>
  <c r="H16" i="1" s="1"/>
  <c r="T11" i="1"/>
  <c r="S12" i="1"/>
  <c r="S13" i="1" s="1"/>
  <c r="U10" i="1"/>
  <c r="H22" i="1"/>
  <c r="G32" i="1"/>
  <c r="G33" i="1" s="1"/>
  <c r="G36" i="1" s="1"/>
  <c r="AF23" i="1"/>
  <c r="T27" i="1"/>
  <c r="S29" i="1"/>
  <c r="S30" i="1" s="1"/>
  <c r="T25" i="1" l="1"/>
  <c r="T26" i="1" s="1"/>
  <c r="U24" i="1"/>
  <c r="V24" i="1" s="1"/>
  <c r="W24" i="1" s="1"/>
  <c r="X24" i="1" s="1"/>
  <c r="J9" i="1"/>
  <c r="I15" i="1"/>
  <c r="I16" i="1" s="1"/>
  <c r="U11" i="1"/>
  <c r="T12" i="1"/>
  <c r="T13" i="1" s="1"/>
  <c r="V10" i="1"/>
  <c r="I22" i="1"/>
  <c r="H32" i="1"/>
  <c r="H33" i="1" s="1"/>
  <c r="H36" i="1" s="1"/>
  <c r="U27" i="1"/>
  <c r="T29" i="1"/>
  <c r="T30" i="1" s="1"/>
  <c r="Y24" i="1" l="1"/>
  <c r="X25" i="1"/>
  <c r="U25" i="1"/>
  <c r="U26" i="1" s="1"/>
  <c r="K9" i="1"/>
  <c r="J15" i="1"/>
  <c r="J16" i="1" s="1"/>
  <c r="V11" i="1"/>
  <c r="U12" i="1"/>
  <c r="U13" i="1" s="1"/>
  <c r="W10" i="1"/>
  <c r="J22" i="1"/>
  <c r="I32" i="1"/>
  <c r="I33" i="1" s="1"/>
  <c r="I36" i="1" s="1"/>
  <c r="V27" i="1"/>
  <c r="U29" i="1"/>
  <c r="U30" i="1" s="1"/>
  <c r="Z24" i="1" l="1"/>
  <c r="AA24" i="1" s="1"/>
  <c r="AB24" i="1" s="1"/>
  <c r="AC24" i="1" s="1"/>
  <c r="AD24" i="1" s="1"/>
  <c r="AE24" i="1" s="1"/>
  <c r="AF24" i="1" s="1"/>
  <c r="Y25" i="1"/>
  <c r="V25" i="1"/>
  <c r="V26" i="1" s="1"/>
  <c r="L9" i="1"/>
  <c r="K15" i="1"/>
  <c r="K16" i="1" s="1"/>
  <c r="W11" i="1"/>
  <c r="V12" i="1"/>
  <c r="V13" i="1" s="1"/>
  <c r="X10" i="1"/>
  <c r="K22" i="1"/>
  <c r="J32" i="1"/>
  <c r="J33" i="1" s="1"/>
  <c r="J36" i="1" s="1"/>
  <c r="W27" i="1"/>
  <c r="V29" i="1"/>
  <c r="V30" i="1" s="1"/>
  <c r="W25" i="1" l="1"/>
  <c r="W26" i="1" s="1"/>
  <c r="M9" i="1"/>
  <c r="L15" i="1"/>
  <c r="L16" i="1" s="1"/>
  <c r="X11" i="1"/>
  <c r="W12" i="1"/>
  <c r="W13" i="1" s="1"/>
  <c r="W15" i="1" s="1"/>
  <c r="W16" i="1" s="1"/>
  <c r="Y10" i="1"/>
  <c r="L22" i="1"/>
  <c r="K32" i="1"/>
  <c r="K33" i="1" s="1"/>
  <c r="K36" i="1" s="1"/>
  <c r="W29" i="1"/>
  <c r="W30" i="1" s="1"/>
  <c r="X27" i="1"/>
  <c r="W32" i="1" l="1"/>
  <c r="W33" i="1" s="1"/>
  <c r="W36" i="1" s="1"/>
  <c r="X26" i="1"/>
  <c r="N9" i="1"/>
  <c r="M15" i="1"/>
  <c r="M16" i="1" s="1"/>
  <c r="X12" i="1"/>
  <c r="X13" i="1" s="1"/>
  <c r="X15" i="1" s="1"/>
  <c r="X16" i="1" s="1"/>
  <c r="Y11" i="1"/>
  <c r="Z10" i="1"/>
  <c r="M22" i="1"/>
  <c r="L32" i="1"/>
  <c r="L33" i="1" s="1"/>
  <c r="L36" i="1" s="1"/>
  <c r="L38" i="1" s="1"/>
  <c r="Y27" i="1"/>
  <c r="X29" i="1"/>
  <c r="X30" i="1" s="1"/>
  <c r="X32" i="1" l="1"/>
  <c r="X33" i="1" s="1"/>
  <c r="X36" i="1" s="1"/>
  <c r="Y26" i="1"/>
  <c r="Z25" i="1"/>
  <c r="O9" i="1"/>
  <c r="N15" i="1"/>
  <c r="N16" i="1" s="1"/>
  <c r="Y12" i="1"/>
  <c r="Y13" i="1" s="1"/>
  <c r="Y15" i="1" s="1"/>
  <c r="Y16" i="1" s="1"/>
  <c r="Z11" i="1"/>
  <c r="AA10" i="1"/>
  <c r="N22" i="1"/>
  <c r="M32" i="1"/>
  <c r="M33" i="1" s="1"/>
  <c r="M36" i="1" s="1"/>
  <c r="Z27" i="1"/>
  <c r="Y29" i="1"/>
  <c r="Y30" i="1" s="1"/>
  <c r="Y32" i="1" l="1"/>
  <c r="Y33" i="1" s="1"/>
  <c r="Y36" i="1" s="1"/>
  <c r="Z26" i="1"/>
  <c r="AA25" i="1"/>
  <c r="P9" i="1"/>
  <c r="O15" i="1"/>
  <c r="O16" i="1" s="1"/>
  <c r="Z12" i="1"/>
  <c r="Z13" i="1" s="1"/>
  <c r="Z15" i="1" s="1"/>
  <c r="Z16" i="1" s="1"/>
  <c r="AA11" i="1"/>
  <c r="AB10" i="1"/>
  <c r="O22" i="1"/>
  <c r="N32" i="1"/>
  <c r="N33" i="1" s="1"/>
  <c r="N36" i="1" s="1"/>
  <c r="AA27" i="1"/>
  <c r="Z29" i="1"/>
  <c r="Z30" i="1" s="1"/>
  <c r="Z32" i="1" l="1"/>
  <c r="Z33" i="1" s="1"/>
  <c r="Z36" i="1" s="1"/>
  <c r="AA26" i="1"/>
  <c r="Q9" i="1"/>
  <c r="P15" i="1"/>
  <c r="P16" i="1" s="1"/>
  <c r="AB11" i="1"/>
  <c r="AA12" i="1"/>
  <c r="AA13" i="1" s="1"/>
  <c r="AA15" i="1" s="1"/>
  <c r="AA16" i="1" s="1"/>
  <c r="AC10" i="1"/>
  <c r="P22" i="1"/>
  <c r="O32" i="1"/>
  <c r="O33" i="1" s="1"/>
  <c r="O36" i="1" s="1"/>
  <c r="AB27" i="1"/>
  <c r="AA29" i="1"/>
  <c r="AA30" i="1" s="1"/>
  <c r="AA32" i="1" l="1"/>
  <c r="AA33" i="1" s="1"/>
  <c r="AA36" i="1" s="1"/>
  <c r="AB25" i="1"/>
  <c r="AB26" i="1" s="1"/>
  <c r="R9" i="1"/>
  <c r="Q15" i="1"/>
  <c r="Q16" i="1" s="1"/>
  <c r="AB12" i="1"/>
  <c r="AB13" i="1" s="1"/>
  <c r="AB15" i="1" s="1"/>
  <c r="AB16" i="1" s="1"/>
  <c r="AC11" i="1"/>
  <c r="AD10" i="1"/>
  <c r="Q22" i="1"/>
  <c r="P32" i="1"/>
  <c r="P33" i="1" s="1"/>
  <c r="P36" i="1" s="1"/>
  <c r="AC27" i="1"/>
  <c r="AB29" i="1"/>
  <c r="AB30" i="1" s="1"/>
  <c r="AB32" i="1" l="1"/>
  <c r="AB33" i="1" s="1"/>
  <c r="AB36" i="1" s="1"/>
  <c r="AC25" i="1"/>
  <c r="AC26" i="1" s="1"/>
  <c r="S9" i="1"/>
  <c r="R15" i="1"/>
  <c r="R16" i="1" s="1"/>
  <c r="AD11" i="1"/>
  <c r="AC12" i="1"/>
  <c r="AC13" i="1" s="1"/>
  <c r="AC15" i="1" s="1"/>
  <c r="AC16" i="1" s="1"/>
  <c r="AE10" i="1"/>
  <c r="R22" i="1"/>
  <c r="Q32" i="1"/>
  <c r="Q33" i="1" s="1"/>
  <c r="Q36" i="1" s="1"/>
  <c r="AD27" i="1"/>
  <c r="AC29" i="1"/>
  <c r="AC30" i="1" s="1"/>
  <c r="AC32" i="1" l="1"/>
  <c r="AC33" i="1" s="1"/>
  <c r="AC36" i="1" s="1"/>
  <c r="AD25" i="1"/>
  <c r="AD26" i="1" s="1"/>
  <c r="T9" i="1"/>
  <c r="S15" i="1"/>
  <c r="S16" i="1" s="1"/>
  <c r="AE11" i="1"/>
  <c r="AD12" i="1"/>
  <c r="AD13" i="1" s="1"/>
  <c r="AD15" i="1" s="1"/>
  <c r="AD16" i="1" s="1"/>
  <c r="AF10" i="1"/>
  <c r="S22" i="1"/>
  <c r="R32" i="1"/>
  <c r="R33" i="1" s="1"/>
  <c r="R36" i="1" s="1"/>
  <c r="AE27" i="1"/>
  <c r="AD29" i="1"/>
  <c r="AD30" i="1" s="1"/>
  <c r="AD32" i="1" l="1"/>
  <c r="AD33" i="1" s="1"/>
  <c r="AD36" i="1" s="1"/>
  <c r="AF25" i="1"/>
  <c r="AF26" i="1" s="1"/>
  <c r="AE25" i="1"/>
  <c r="AE26" i="1" s="1"/>
  <c r="U9" i="1"/>
  <c r="T15" i="1"/>
  <c r="T16" i="1" s="1"/>
  <c r="AF11" i="1"/>
  <c r="AF12" i="1" s="1"/>
  <c r="AF13" i="1" s="1"/>
  <c r="AF15" i="1" s="1"/>
  <c r="AF16" i="1" s="1"/>
  <c r="AE12" i="1"/>
  <c r="AE13" i="1" s="1"/>
  <c r="AE15" i="1" s="1"/>
  <c r="AE16" i="1" s="1"/>
  <c r="T22" i="1"/>
  <c r="S32" i="1"/>
  <c r="S33" i="1" s="1"/>
  <c r="S36" i="1" s="1"/>
  <c r="AF27" i="1"/>
  <c r="AF29" i="1" s="1"/>
  <c r="AF30" i="1" s="1"/>
  <c r="AE29" i="1"/>
  <c r="AE30" i="1" s="1"/>
  <c r="AF32" i="1" l="1"/>
  <c r="AF33" i="1" s="1"/>
  <c r="AF36" i="1" s="1"/>
  <c r="AE32" i="1"/>
  <c r="AE33" i="1" s="1"/>
  <c r="AE36" i="1" s="1"/>
  <c r="V9" i="1"/>
  <c r="V15" i="1" s="1"/>
  <c r="V16" i="1" s="1"/>
  <c r="U15" i="1"/>
  <c r="U16" i="1" s="1"/>
  <c r="U22" i="1"/>
  <c r="T32" i="1"/>
  <c r="T33" i="1" s="1"/>
  <c r="T36" i="1" s="1"/>
  <c r="V22" i="1" l="1"/>
  <c r="V32" i="1" s="1"/>
  <c r="V33" i="1" s="1"/>
  <c r="V36" i="1" s="1"/>
  <c r="U32" i="1"/>
  <c r="U33" i="1" s="1"/>
  <c r="U36" i="1" s="1"/>
  <c r="AF38" i="1" l="1"/>
  <c r="V38" i="1"/>
</calcChain>
</file>

<file path=xl/sharedStrings.xml><?xml version="1.0" encoding="utf-8"?>
<sst xmlns="http://schemas.openxmlformats.org/spreadsheetml/2006/main" count="32" uniqueCount="23">
  <si>
    <t>100% purchase</t>
  </si>
  <si>
    <t>Capital Cost</t>
  </si>
  <si>
    <t>Interest Rate</t>
  </si>
  <si>
    <t>Annual Payment</t>
  </si>
  <si>
    <t>Monthly Payment</t>
  </si>
  <si>
    <t>Purchase Rate</t>
  </si>
  <si>
    <t>Monthly purchase amount</t>
  </si>
  <si>
    <t>Annual gallons purchased</t>
  </si>
  <si>
    <t>Monthly Cost</t>
  </si>
  <si>
    <t>2.0 MGD Plant</t>
  </si>
  <si>
    <t>average daily purchase volume</t>
  </si>
  <si>
    <t>Operating Cost</t>
  </si>
  <si>
    <t>Operating gallons per day</t>
  </si>
  <si>
    <t>Operating annual cost</t>
  </si>
  <si>
    <t>Monthly Operating Cost</t>
  </si>
  <si>
    <t>inflation</t>
  </si>
  <si>
    <t>water usage annual increase</t>
  </si>
  <si>
    <t>average daily water volume</t>
  </si>
  <si>
    <t>Yearly Cost</t>
  </si>
  <si>
    <t>Yearly  Savings</t>
  </si>
  <si>
    <t>10-year savings</t>
  </si>
  <si>
    <t>20-year savings</t>
  </si>
  <si>
    <t>30-year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</si>
</sst>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10" fontId="0" fillId="2" borderId="0" xfId="0" applyNumberFormat="1" applyFill="1"/>
    <xf numFmtId="166" fontId="0" fillId="0" borderId="0" xfId="1" applyNumberFormat="1" applyFont="1"/>
    <xf numFmtId="43" fontId="0" fillId="0" borderId="0" xfId="2" applyFont="1"/>
    <xf numFmtId="0" fontId="2" fillId="0" borderId="0" xfId="0" applyFont="1"/>
    <xf numFmtId="0" fontId="0" fillId="0" borderId="1" xfId="0" applyBorder="1"/>
    <xf numFmtId="164" fontId="0" fillId="0" borderId="2" xfId="0" applyNumberFormat="1" applyBorder="1"/>
    <xf numFmtId="0" fontId="0" fillId="2" borderId="2" xfId="0" applyFill="1" applyBorder="1"/>
    <xf numFmtId="8" fontId="0" fillId="0" borderId="2" xfId="0" applyNumberFormat="1" applyBorder="1"/>
    <xf numFmtId="164" fontId="0" fillId="2" borderId="2" xfId="0" applyNumberFormat="1" applyFill="1" applyBorder="1"/>
    <xf numFmtId="43" fontId="0" fillId="2" borderId="2" xfId="2" applyFont="1" applyFill="1" applyBorder="1"/>
    <xf numFmtId="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166" fontId="0" fillId="0" borderId="2" xfId="1" applyNumberFormat="1" applyFont="1" applyBorder="1"/>
    <xf numFmtId="44" fontId="0" fillId="0" borderId="3" xfId="1" applyFont="1" applyBorder="1"/>
    <xf numFmtId="43" fontId="0" fillId="0" borderId="2" xfId="2" applyFont="1" applyBorder="1"/>
    <xf numFmtId="0" fontId="0" fillId="0" borderId="4" xfId="0" applyBorder="1"/>
    <xf numFmtId="44" fontId="0" fillId="0" borderId="5" xfId="1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4" fontId="0" fillId="0" borderId="0" xfId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Cost of Water $18,475,00</a:t>
            </a:r>
            <a:r>
              <a:rPr lang="en-US" baseline="0"/>
              <a:t> Infrastructure Improvement</a:t>
            </a:r>
            <a:endParaRPr lang="en-US"/>
          </a:p>
        </c:rich>
      </c:tx>
      <c:layout>
        <c:manualLayout>
          <c:xMode val="edge"/>
          <c:yMode val="edge"/>
          <c:x val="0.24304570993450886"/>
          <c:y val="1.6161616161616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44333347696975"/>
          <c:y val="7.4738799049206162E-2"/>
          <c:w val="0.86711611805622613"/>
          <c:h val="0.87867636500493529"/>
        </c:manualLayout>
      </c:layout>
      <c:scatterChart>
        <c:scatterStyle val="smoothMarker"/>
        <c:varyColors val="0"/>
        <c:ser>
          <c:idx val="0"/>
          <c:order val="0"/>
          <c:tx>
            <c:v>100% Water Purchase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'11 Mil. Infra. 2.25% growth'!$B$5:$AF$5</c:f>
              <c:numCache>
                <c:formatCode>General</c:formatCode>
                <c:ptCount val="31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</c:numCache>
            </c:numRef>
          </c:xVal>
          <c:yVal>
            <c:numRef>
              <c:f>'11 Mil. Infra. 2.25% growth'!$B$15:$AF$15</c:f>
              <c:numCache>
                <c:formatCode>"$"#,##0</c:formatCode>
                <c:ptCount val="31"/>
                <c:pt idx="0">
                  <c:v>271831.18448770448</c:v>
                </c:pt>
                <c:pt idx="1">
                  <c:v>279325.21987561695</c:v>
                </c:pt>
                <c:pt idx="2">
                  <c:v>287142.1440216566</c:v>
                </c:pt>
                <c:pt idx="3">
                  <c:v>295295.86894314492</c:v>
                </c:pt>
                <c:pt idx="4">
                  <c:v>303800.90607197292</c:v>
                </c:pt>
                <c:pt idx="5">
                  <c:v>312672.3920810374</c:v>
                </c:pt>
                <c:pt idx="6">
                  <c:v>321926.11582343699</c:v>
                </c:pt>
                <c:pt idx="7">
                  <c:v>331578.54643237393</c:v>
                </c:pt>
                <c:pt idx="8">
                  <c:v>341646.86263177067</c:v>
                </c:pt>
                <c:pt idx="9">
                  <c:v>352148.98330976622</c:v>
                </c:pt>
                <c:pt idx="10">
                  <c:v>363103.59940950596</c:v>
                </c:pt>
                <c:pt idx="11">
                  <c:v>374530.20719398058</c:v>
                </c:pt>
                <c:pt idx="12">
                  <c:v>386449.14294411795</c:v>
                </c:pt>
                <c:pt idx="13">
                  <c:v>398881.61915187933</c:v>
                </c:pt>
                <c:pt idx="14">
                  <c:v>411849.76227277593</c:v>
                </c:pt>
                <c:pt idx="15">
                  <c:v>425376.65210499382</c:v>
                </c:pt>
                <c:pt idx="16">
                  <c:v>439486.3628652115</c:v>
                </c:pt>
                <c:pt idx="17">
                  <c:v>454204.00603421521</c:v>
                </c:pt>
                <c:pt idx="18">
                  <c:v>469555.77504856279</c:v>
                </c:pt>
                <c:pt idx="19">
                  <c:v>485568.99191783951</c:v>
                </c:pt>
                <c:pt idx="20">
                  <c:v>502272.1558504675</c:v>
                </c:pt>
                <c:pt idx="21">
                  <c:v>421795.43448690861</c:v>
                </c:pt>
                <c:pt idx="22">
                  <c:v>439968.95475675497</c:v>
                </c:pt>
                <c:pt idx="23">
                  <c:v>458925.50113829994</c:v>
                </c:pt>
                <c:pt idx="24">
                  <c:v>478698.81117289484</c:v>
                </c:pt>
                <c:pt idx="25">
                  <c:v>499324.07602097123</c:v>
                </c:pt>
                <c:pt idx="26">
                  <c:v>520838.0030928186</c:v>
                </c:pt>
                <c:pt idx="27">
                  <c:v>543278.88137787615</c:v>
                </c:pt>
                <c:pt idx="28">
                  <c:v>566686.64958881144</c:v>
                </c:pt>
                <c:pt idx="29">
                  <c:v>591102.96724165988</c:v>
                </c:pt>
                <c:pt idx="30">
                  <c:v>616571.28879853082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DF-480B-B207-8E8C9D116E2E}"/>
            </c:ext>
          </c:extLst>
        </c:ser>
        <c:ser>
          <c:idx val="1"/>
          <c:order val="1"/>
          <c:tx>
            <c:v>2 MGD Plant Minimum Water Purchase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'11 Mil. Infra. 2.25% growth'!$B$5:$AF$5</c:f>
              <c:numCache>
                <c:formatCode>General</c:formatCode>
                <c:ptCount val="31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  <c:pt idx="24">
                  <c:v>2051</c:v>
                </c:pt>
                <c:pt idx="25">
                  <c:v>2052</c:v>
                </c:pt>
                <c:pt idx="26">
                  <c:v>2053</c:v>
                </c:pt>
                <c:pt idx="27">
                  <c:v>2054</c:v>
                </c:pt>
                <c:pt idx="28">
                  <c:v>2055</c:v>
                </c:pt>
                <c:pt idx="29">
                  <c:v>2056</c:v>
                </c:pt>
                <c:pt idx="30">
                  <c:v>2057</c:v>
                </c:pt>
              </c:numCache>
            </c:numRef>
          </c:xVal>
          <c:yVal>
            <c:numRef>
              <c:f>'11 Mil. Infra. 2.25% growth'!$B$32:$AF$32</c:f>
              <c:numCache>
                <c:formatCode>_("$"* #,##0_);_("$"* \(#,##0\);_("$"* "-"??_);_(@_)</c:formatCode>
                <c:ptCount val="31"/>
                <c:pt idx="0">
                  <c:v>230831.87027311267</c:v>
                </c:pt>
                <c:pt idx="1">
                  <c:v>235333.79454370018</c:v>
                </c:pt>
                <c:pt idx="2">
                  <c:v>240003.62947387405</c:v>
                </c:pt>
                <c:pt idx="3">
                  <c:v>244847.83570602239</c:v>
                </c:pt>
                <c:pt idx="4">
                  <c:v>249873.12925941678</c:v>
                </c:pt>
                <c:pt idx="5">
                  <c:v>255086.49185069214</c:v>
                </c:pt>
                <c:pt idx="6">
                  <c:v>260495.18163871969</c:v>
                </c:pt>
                <c:pt idx="7">
                  <c:v>266106.74441155518</c:v>
                </c:pt>
                <c:pt idx="8">
                  <c:v>271929.02523389057</c:v>
                </c:pt>
                <c:pt idx="9">
                  <c:v>277970.18057421147</c:v>
                </c:pt>
                <c:pt idx="10">
                  <c:v>284238.6909316713</c:v>
                </c:pt>
                <c:pt idx="11">
                  <c:v>290743.37398353673</c:v>
                </c:pt>
                <c:pt idx="12">
                  <c:v>297493.39827493596</c:v>
                </c:pt>
                <c:pt idx="13">
                  <c:v>304498.29747355788</c:v>
                </c:pt>
                <c:pt idx="14">
                  <c:v>311767.98521290481</c:v>
                </c:pt>
                <c:pt idx="15">
                  <c:v>319312.77054869628</c:v>
                </c:pt>
                <c:pt idx="16">
                  <c:v>327143.37405405764</c:v>
                </c:pt>
                <c:pt idx="17">
                  <c:v>335270.94458020979</c:v>
                </c:pt>
                <c:pt idx="18">
                  <c:v>343707.07671050378</c:v>
                </c:pt>
                <c:pt idx="19">
                  <c:v>352463.82893681631</c:v>
                </c:pt>
                <c:pt idx="20">
                  <c:v>361553.74258855055</c:v>
                </c:pt>
                <c:pt idx="21">
                  <c:v>265009.28293931519</c:v>
                </c:pt>
                <c:pt idx="22">
                  <c:v>274805.17416280787</c:v>
                </c:pt>
                <c:pt idx="23">
                  <c:v>284974.94907545298</c:v>
                </c:pt>
                <c:pt idx="24">
                  <c:v>295533.28583039693</c:v>
                </c:pt>
                <c:pt idx="25">
                  <c:v>306495.452503365</c:v>
                </c:pt>
                <c:pt idx="26">
                  <c:v>317877.33124782192</c:v>
                </c:pt>
                <c:pt idx="27">
                  <c:v>329695.44345339236</c:v>
                </c:pt>
                <c:pt idx="28">
                  <c:v>341966.97594965697</c:v>
                </c:pt>
                <c:pt idx="29">
                  <c:v>354709.80829921656</c:v>
                </c:pt>
                <c:pt idx="30">
                  <c:v>367942.54122577712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DF-480B-B207-8E8C9D116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41775"/>
        <c:axId val="461340815"/>
      </c:scatterChart>
      <c:valAx>
        <c:axId val="46134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40815"/>
        <c:crosses val="autoZero"/>
        <c:crossBetween val="midCat"/>
      </c:valAx>
      <c:valAx>
        <c:axId val="461340815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3417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4925128944403721"/>
          <c:y val="0.38875685181950148"/>
          <c:w val="0.24664610899330616"/>
          <c:h val="0.138034879047644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44BC50-BEED-4981-B0B9-86A8B3693110}">
  <sheetPr/>
  <sheetViews>
    <sheetView zoomScale="14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897" cy="62843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7E6C99-D90E-7A3A-915D-A8BF3AB50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2E2-671A-4179-AB93-1E6FB512481C}">
  <sheetPr>
    <pageSetUpPr fitToPage="1"/>
  </sheetPr>
  <dimension ref="A2:AF38"/>
  <sheetViews>
    <sheetView tabSelected="1" view="pageLayout" topLeftCell="G1" zoomScaleNormal="100" workbookViewId="0">
      <selection activeCell="A34" sqref="A34:XFD34"/>
    </sheetView>
  </sheetViews>
  <sheetFormatPr defaultRowHeight="14.5" x14ac:dyDescent="0.35"/>
  <cols>
    <col min="1" max="1" width="25.81640625" bestFit="1" customWidth="1"/>
    <col min="2" max="2" width="24.08984375" bestFit="1" customWidth="1"/>
    <col min="3" max="3" width="13.54296875" customWidth="1"/>
    <col min="4" max="4" width="13.6328125" customWidth="1"/>
    <col min="5" max="7" width="13.90625" bestFit="1" customWidth="1"/>
    <col min="8" max="8" width="13.54296875" customWidth="1"/>
    <col min="9" max="25" width="13.90625" bestFit="1" customWidth="1"/>
    <col min="26" max="26" width="13.90625" customWidth="1"/>
    <col min="27" max="29" width="13.90625" bestFit="1" customWidth="1"/>
    <col min="30" max="32" width="15.36328125" bestFit="1" customWidth="1"/>
  </cols>
  <sheetData>
    <row r="2" spans="1:32" x14ac:dyDescent="0.35">
      <c r="B2" t="s">
        <v>15</v>
      </c>
      <c r="C2" s="2">
        <v>2.9700000000000001E-2</v>
      </c>
    </row>
    <row r="3" spans="1:32" x14ac:dyDescent="0.35">
      <c r="B3" t="s">
        <v>16</v>
      </c>
      <c r="C3" s="2">
        <v>1.2999999999999999E-2</v>
      </c>
    </row>
    <row r="4" spans="1:32" x14ac:dyDescent="0.35">
      <c r="A4" s="5" t="s">
        <v>0</v>
      </c>
    </row>
    <row r="5" spans="1:32" x14ac:dyDescent="0.35">
      <c r="B5" s="6">
        <v>2027</v>
      </c>
      <c r="C5" s="6">
        <f>1+B5</f>
        <v>2028</v>
      </c>
      <c r="D5" s="6">
        <f>1+C5</f>
        <v>2029</v>
      </c>
      <c r="E5" s="6">
        <f t="shared" ref="E5:O5" si="0">1+D5</f>
        <v>2030</v>
      </c>
      <c r="F5" s="6">
        <f t="shared" si="0"/>
        <v>2031</v>
      </c>
      <c r="G5" s="6">
        <f t="shared" si="0"/>
        <v>2032</v>
      </c>
      <c r="H5" s="6">
        <f t="shared" si="0"/>
        <v>2033</v>
      </c>
      <c r="I5" s="6">
        <f t="shared" si="0"/>
        <v>2034</v>
      </c>
      <c r="J5" s="6">
        <f t="shared" si="0"/>
        <v>2035</v>
      </c>
      <c r="K5" s="6">
        <f t="shared" si="0"/>
        <v>2036</v>
      </c>
      <c r="L5" s="6">
        <f t="shared" si="0"/>
        <v>2037</v>
      </c>
      <c r="M5" s="6">
        <f t="shared" si="0"/>
        <v>2038</v>
      </c>
      <c r="N5" s="6">
        <f t="shared" si="0"/>
        <v>2039</v>
      </c>
      <c r="O5" s="6">
        <f t="shared" si="0"/>
        <v>2040</v>
      </c>
      <c r="P5" s="6">
        <f t="shared" ref="P5:W5" si="1">1+O5</f>
        <v>2041</v>
      </c>
      <c r="Q5" s="6">
        <f t="shared" si="1"/>
        <v>2042</v>
      </c>
      <c r="R5" s="6">
        <f t="shared" si="1"/>
        <v>2043</v>
      </c>
      <c r="S5" s="6">
        <f t="shared" si="1"/>
        <v>2044</v>
      </c>
      <c r="T5" s="6">
        <f t="shared" si="1"/>
        <v>2045</v>
      </c>
      <c r="U5" s="6">
        <f t="shared" si="1"/>
        <v>2046</v>
      </c>
      <c r="V5" s="6">
        <f t="shared" si="1"/>
        <v>2047</v>
      </c>
      <c r="W5" s="6">
        <f t="shared" si="1"/>
        <v>2048</v>
      </c>
      <c r="X5" s="6">
        <f t="shared" ref="X5:AF5" si="2">1+W5</f>
        <v>2049</v>
      </c>
      <c r="Y5" s="6">
        <f t="shared" si="2"/>
        <v>2050</v>
      </c>
      <c r="Z5" s="6">
        <f t="shared" si="2"/>
        <v>2051</v>
      </c>
      <c r="AA5" s="6">
        <f t="shared" si="2"/>
        <v>2052</v>
      </c>
      <c r="AB5" s="6">
        <f t="shared" si="2"/>
        <v>2053</v>
      </c>
      <c r="AC5" s="6">
        <f t="shared" si="2"/>
        <v>2054</v>
      </c>
      <c r="AD5" s="6">
        <f t="shared" si="2"/>
        <v>2055</v>
      </c>
      <c r="AE5" s="6">
        <f t="shared" si="2"/>
        <v>2056</v>
      </c>
      <c r="AF5" s="6">
        <f t="shared" si="2"/>
        <v>2057</v>
      </c>
    </row>
    <row r="6" spans="1:32" x14ac:dyDescent="0.35">
      <c r="A6" t="s">
        <v>1</v>
      </c>
      <c r="B6" s="7">
        <v>18475000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x14ac:dyDescent="0.35">
      <c r="A7" t="s">
        <v>2</v>
      </c>
      <c r="B7" s="8">
        <v>2.5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x14ac:dyDescent="0.35">
      <c r="A8" t="s">
        <v>3</v>
      </c>
      <c r="B8" s="9">
        <f>B9*12</f>
        <v>1174794.7138524537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x14ac:dyDescent="0.35">
      <c r="A9" t="s">
        <v>4</v>
      </c>
      <c r="B9" s="9">
        <f>-(PMT(B7/100/12,240,B6))</f>
        <v>97899.559487704479</v>
      </c>
      <c r="C9" s="9">
        <f>B9</f>
        <v>97899.559487704479</v>
      </c>
      <c r="D9" s="9">
        <f>C9</f>
        <v>97899.559487704479</v>
      </c>
      <c r="E9" s="9">
        <f t="shared" ref="E9:O9" si="3">D9</f>
        <v>97899.559487704479</v>
      </c>
      <c r="F9" s="9">
        <f t="shared" si="3"/>
        <v>97899.559487704479</v>
      </c>
      <c r="G9" s="9">
        <f t="shared" si="3"/>
        <v>97899.559487704479</v>
      </c>
      <c r="H9" s="9">
        <f t="shared" si="3"/>
        <v>97899.559487704479</v>
      </c>
      <c r="I9" s="9">
        <f t="shared" si="3"/>
        <v>97899.559487704479</v>
      </c>
      <c r="J9" s="9">
        <f t="shared" si="3"/>
        <v>97899.559487704479</v>
      </c>
      <c r="K9" s="9">
        <f t="shared" si="3"/>
        <v>97899.559487704479</v>
      </c>
      <c r="L9" s="9">
        <f t="shared" si="3"/>
        <v>97899.559487704479</v>
      </c>
      <c r="M9" s="9">
        <f t="shared" si="3"/>
        <v>97899.559487704479</v>
      </c>
      <c r="N9" s="9">
        <f t="shared" si="3"/>
        <v>97899.559487704479</v>
      </c>
      <c r="O9" s="9">
        <f t="shared" si="3"/>
        <v>97899.559487704479</v>
      </c>
      <c r="P9" s="9">
        <f t="shared" ref="P9:V9" si="4">O9</f>
        <v>97899.559487704479</v>
      </c>
      <c r="Q9" s="9">
        <f t="shared" si="4"/>
        <v>97899.559487704479</v>
      </c>
      <c r="R9" s="9">
        <f t="shared" si="4"/>
        <v>97899.559487704479</v>
      </c>
      <c r="S9" s="9">
        <f t="shared" si="4"/>
        <v>97899.559487704479</v>
      </c>
      <c r="T9" s="9">
        <f t="shared" si="4"/>
        <v>97899.559487704479</v>
      </c>
      <c r="U9" s="9">
        <f t="shared" si="4"/>
        <v>97899.559487704479</v>
      </c>
      <c r="V9" s="9">
        <f t="shared" si="4"/>
        <v>97899.559487704479</v>
      </c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35">
      <c r="A10" t="s">
        <v>5</v>
      </c>
      <c r="B10" s="10">
        <v>3.89</v>
      </c>
      <c r="C10" s="7">
        <f>B10*(1+$C$2)</f>
        <v>4.0055330000000007</v>
      </c>
      <c r="D10" s="7">
        <f>C10*(1+$C$2)</f>
        <v>4.1244973301000005</v>
      </c>
      <c r="E10" s="7">
        <f t="shared" ref="E10:O10" si="5">D10*(1+$C$2)</f>
        <v>4.2469949008039709</v>
      </c>
      <c r="F10" s="7">
        <f t="shared" si="5"/>
        <v>4.373130649357849</v>
      </c>
      <c r="G10" s="7">
        <f t="shared" si="5"/>
        <v>4.5030126296437771</v>
      </c>
      <c r="H10" s="7">
        <f t="shared" si="5"/>
        <v>4.6367521047441977</v>
      </c>
      <c r="I10" s="7">
        <f t="shared" si="5"/>
        <v>4.7744636422551006</v>
      </c>
      <c r="J10" s="7">
        <f t="shared" si="5"/>
        <v>4.9162652124300772</v>
      </c>
      <c r="K10" s="7">
        <f t="shared" si="5"/>
        <v>5.0622782892392504</v>
      </c>
      <c r="L10" s="7">
        <f t="shared" si="5"/>
        <v>5.2126279544296565</v>
      </c>
      <c r="M10" s="7">
        <f t="shared" si="5"/>
        <v>5.3674430046762174</v>
      </c>
      <c r="N10" s="7">
        <f t="shared" si="5"/>
        <v>5.526856061915101</v>
      </c>
      <c r="O10" s="7">
        <f t="shared" si="5"/>
        <v>5.6910036869539802</v>
      </c>
      <c r="P10" s="7">
        <f t="shared" ref="P10:W10" si="6">O10*(1+$C$2)</f>
        <v>5.8600264964565136</v>
      </c>
      <c r="Q10" s="7">
        <f t="shared" si="6"/>
        <v>6.0340692834012728</v>
      </c>
      <c r="R10" s="7">
        <f t="shared" si="6"/>
        <v>6.2132811411182907</v>
      </c>
      <c r="S10" s="7">
        <f t="shared" si="6"/>
        <v>6.397815591009504</v>
      </c>
      <c r="T10" s="7">
        <f t="shared" si="6"/>
        <v>6.5878307140624868</v>
      </c>
      <c r="U10" s="7">
        <f t="shared" si="6"/>
        <v>6.783489286270143</v>
      </c>
      <c r="V10" s="7">
        <f t="shared" si="6"/>
        <v>6.9849589180723664</v>
      </c>
      <c r="W10" s="7">
        <f t="shared" si="6"/>
        <v>7.1924121979391158</v>
      </c>
      <c r="X10" s="7">
        <f t="shared" ref="X10:AF10" si="7">W10*(1+$C$2)</f>
        <v>7.4060268402179084</v>
      </c>
      <c r="Y10" s="7">
        <f t="shared" si="7"/>
        <v>7.6259858373723803</v>
      </c>
      <c r="Z10" s="7">
        <f t="shared" si="7"/>
        <v>7.8524776167423402</v>
      </c>
      <c r="AA10" s="7">
        <f t="shared" si="7"/>
        <v>8.085696201959589</v>
      </c>
      <c r="AB10" s="7">
        <f t="shared" si="7"/>
        <v>8.3258413791577901</v>
      </c>
      <c r="AC10" s="7">
        <f t="shared" si="7"/>
        <v>8.5731188681187778</v>
      </c>
      <c r="AD10" s="7">
        <f t="shared" si="7"/>
        <v>8.8277404985019068</v>
      </c>
      <c r="AE10" s="7">
        <f t="shared" si="7"/>
        <v>9.0899243913074148</v>
      </c>
      <c r="AF10" s="7">
        <f t="shared" si="7"/>
        <v>9.3598951457292454</v>
      </c>
    </row>
    <row r="11" spans="1:32" s="4" customFormat="1" x14ac:dyDescent="0.35">
      <c r="A11" s="4" t="s">
        <v>17</v>
      </c>
      <c r="B11" s="11">
        <v>1470000</v>
      </c>
      <c r="C11" s="17">
        <f>B11*(1+$C$3)</f>
        <v>1489109.9999999998</v>
      </c>
      <c r="D11" s="17">
        <f>C11*(1+$C$3)</f>
        <v>1508468.4299999997</v>
      </c>
      <c r="E11" s="17">
        <f t="shared" ref="E11:O11" si="8">D11*(1+$C$3)</f>
        <v>1528078.5195899995</v>
      </c>
      <c r="F11" s="17">
        <f t="shared" si="8"/>
        <v>1547943.5403446693</v>
      </c>
      <c r="G11" s="17">
        <f t="shared" si="8"/>
        <v>1568066.8063691498</v>
      </c>
      <c r="H11" s="17">
        <f t="shared" si="8"/>
        <v>1588451.6748519486</v>
      </c>
      <c r="I11" s="17">
        <f t="shared" si="8"/>
        <v>1609101.5466250237</v>
      </c>
      <c r="J11" s="17">
        <f t="shared" si="8"/>
        <v>1630019.8667311489</v>
      </c>
      <c r="K11" s="17">
        <f t="shared" si="8"/>
        <v>1651210.1249986538</v>
      </c>
      <c r="L11" s="17">
        <f t="shared" si="8"/>
        <v>1672675.8566236361</v>
      </c>
      <c r="M11" s="17">
        <f t="shared" si="8"/>
        <v>1694420.6427597431</v>
      </c>
      <c r="N11" s="17">
        <f t="shared" si="8"/>
        <v>1716448.1111156195</v>
      </c>
      <c r="O11" s="17">
        <f t="shared" si="8"/>
        <v>1738761.9365601225</v>
      </c>
      <c r="P11" s="17">
        <f t="shared" ref="P11:W11" si="9">O11*(1+$C$3)</f>
        <v>1761365.841735404</v>
      </c>
      <c r="Q11" s="17">
        <f t="shared" si="9"/>
        <v>1784263.597677964</v>
      </c>
      <c r="R11" s="17">
        <f t="shared" si="9"/>
        <v>1807459.0244477773</v>
      </c>
      <c r="S11" s="17">
        <f t="shared" si="9"/>
        <v>1830955.9917655983</v>
      </c>
      <c r="T11" s="17">
        <f t="shared" si="9"/>
        <v>1854758.419658551</v>
      </c>
      <c r="U11" s="17">
        <f t="shared" si="9"/>
        <v>1878870.279114112</v>
      </c>
      <c r="V11" s="17">
        <f t="shared" si="9"/>
        <v>1903295.5927425954</v>
      </c>
      <c r="W11" s="17">
        <f t="shared" si="9"/>
        <v>1928038.4354482489</v>
      </c>
      <c r="X11" s="17">
        <f t="shared" ref="X11:AF11" si="10">W11*(1+$C$3)</f>
        <v>1953102.9351090759</v>
      </c>
      <c r="Y11" s="17">
        <f t="shared" si="10"/>
        <v>1978493.2732654936</v>
      </c>
      <c r="Z11" s="17">
        <f t="shared" si="10"/>
        <v>2004213.6858179448</v>
      </c>
      <c r="AA11" s="17">
        <f t="shared" si="10"/>
        <v>2030268.4637335779</v>
      </c>
      <c r="AB11" s="17">
        <f t="shared" si="10"/>
        <v>2056661.9537621143</v>
      </c>
      <c r="AC11" s="17">
        <f t="shared" si="10"/>
        <v>2083398.5591610216</v>
      </c>
      <c r="AD11" s="17">
        <f t="shared" si="10"/>
        <v>2110482.7404301148</v>
      </c>
      <c r="AE11" s="17">
        <f t="shared" si="10"/>
        <v>2137919.016055706</v>
      </c>
      <c r="AF11" s="17">
        <f t="shared" si="10"/>
        <v>2165711.9632644299</v>
      </c>
    </row>
    <row r="12" spans="1:32" x14ac:dyDescent="0.35">
      <c r="A12" t="s">
        <v>7</v>
      </c>
      <c r="B12" s="12">
        <f>B11*365</f>
        <v>536550000</v>
      </c>
      <c r="C12" s="12">
        <f>C11*365</f>
        <v>543525149.99999988</v>
      </c>
      <c r="D12" s="12">
        <f>D11*365</f>
        <v>550590976.94999993</v>
      </c>
      <c r="E12" s="12">
        <f t="shared" ref="E12:O12" si="11">E11*365</f>
        <v>557748659.65034986</v>
      </c>
      <c r="F12" s="12">
        <f t="shared" si="11"/>
        <v>564999392.22580433</v>
      </c>
      <c r="G12" s="12">
        <f t="shared" si="11"/>
        <v>572344384.32473969</v>
      </c>
      <c r="H12" s="12">
        <f t="shared" si="11"/>
        <v>579784861.32096124</v>
      </c>
      <c r="I12" s="12">
        <f t="shared" si="11"/>
        <v>587322064.51813364</v>
      </c>
      <c r="J12" s="12">
        <f t="shared" si="11"/>
        <v>594957251.35686934</v>
      </c>
      <c r="K12" s="12">
        <f t="shared" si="11"/>
        <v>602691695.62450862</v>
      </c>
      <c r="L12" s="12">
        <f t="shared" si="11"/>
        <v>610526687.66762722</v>
      </c>
      <c r="M12" s="12">
        <f t="shared" si="11"/>
        <v>618463534.60730624</v>
      </c>
      <c r="N12" s="12">
        <f t="shared" si="11"/>
        <v>626503560.55720115</v>
      </c>
      <c r="O12" s="12">
        <f t="shared" si="11"/>
        <v>634648106.84444475</v>
      </c>
      <c r="P12" s="12">
        <f t="shared" ref="P12:W12" si="12">P11*365</f>
        <v>642898532.2334224</v>
      </c>
      <c r="Q12" s="12">
        <f t="shared" si="12"/>
        <v>651256213.15245688</v>
      </c>
      <c r="R12" s="12">
        <f t="shared" si="12"/>
        <v>659722543.92343867</v>
      </c>
      <c r="S12" s="12">
        <f t="shared" si="12"/>
        <v>668298936.99444342</v>
      </c>
      <c r="T12" s="12">
        <f t="shared" si="12"/>
        <v>676986823.17537117</v>
      </c>
      <c r="U12" s="12">
        <f t="shared" si="12"/>
        <v>685787651.87665093</v>
      </c>
      <c r="V12" s="12">
        <f t="shared" si="12"/>
        <v>694702891.35104728</v>
      </c>
      <c r="W12" s="12">
        <f t="shared" si="12"/>
        <v>703734028.93861079</v>
      </c>
      <c r="X12" s="12">
        <f t="shared" ref="X12:AF12" si="13">X11*365</f>
        <v>712882571.31481266</v>
      </c>
      <c r="Y12" s="12">
        <f t="shared" si="13"/>
        <v>722150044.74190509</v>
      </c>
      <c r="Z12" s="12">
        <f t="shared" si="13"/>
        <v>731537995.32354987</v>
      </c>
      <c r="AA12" s="12">
        <f t="shared" si="13"/>
        <v>741047989.26275587</v>
      </c>
      <c r="AB12" s="12">
        <f t="shared" si="13"/>
        <v>750681613.12317169</v>
      </c>
      <c r="AC12" s="12">
        <f t="shared" si="13"/>
        <v>760440474.09377289</v>
      </c>
      <c r="AD12" s="12">
        <f t="shared" si="13"/>
        <v>770326200.25699186</v>
      </c>
      <c r="AE12" s="12">
        <f t="shared" si="13"/>
        <v>780340440.86033273</v>
      </c>
      <c r="AF12" s="12">
        <f t="shared" si="13"/>
        <v>790484866.59151697</v>
      </c>
    </row>
    <row r="13" spans="1:32" x14ac:dyDescent="0.35">
      <c r="A13" t="s">
        <v>6</v>
      </c>
      <c r="B13" s="7">
        <f t="shared" ref="B13:AF13" si="14">B12/1000*B10/12</f>
        <v>173931.625</v>
      </c>
      <c r="C13" s="7">
        <f t="shared" si="14"/>
        <v>181425.6603879125</v>
      </c>
      <c r="D13" s="7">
        <f t="shared" si="14"/>
        <v>189242.58453395215</v>
      </c>
      <c r="E13" s="7">
        <f t="shared" si="14"/>
        <v>197396.30945544047</v>
      </c>
      <c r="F13" s="7">
        <f t="shared" si="14"/>
        <v>205901.34658426847</v>
      </c>
      <c r="G13" s="7">
        <f t="shared" si="14"/>
        <v>214772.83259333289</v>
      </c>
      <c r="H13" s="7">
        <f t="shared" si="14"/>
        <v>224026.55633573249</v>
      </c>
      <c r="I13" s="7">
        <f t="shared" si="14"/>
        <v>233678.98694466948</v>
      </c>
      <c r="J13" s="7">
        <f t="shared" si="14"/>
        <v>243747.30314406616</v>
      </c>
      <c r="K13" s="7">
        <f t="shared" si="14"/>
        <v>254249.42382206174</v>
      </c>
      <c r="L13" s="7">
        <f t="shared" si="14"/>
        <v>265204.03992180148</v>
      </c>
      <c r="M13" s="7">
        <f t="shared" si="14"/>
        <v>276630.6477062761</v>
      </c>
      <c r="N13" s="7">
        <f t="shared" si="14"/>
        <v>288549.58345641347</v>
      </c>
      <c r="O13" s="7">
        <f t="shared" si="14"/>
        <v>300982.05966417486</v>
      </c>
      <c r="P13" s="7">
        <f t="shared" si="14"/>
        <v>313950.20278507145</v>
      </c>
      <c r="Q13" s="7">
        <f t="shared" si="14"/>
        <v>327477.09261728934</v>
      </c>
      <c r="R13" s="7">
        <f t="shared" si="14"/>
        <v>341586.80337750702</v>
      </c>
      <c r="S13" s="7">
        <f t="shared" si="14"/>
        <v>356304.44654651074</v>
      </c>
      <c r="T13" s="7">
        <f t="shared" si="14"/>
        <v>371656.21556085831</v>
      </c>
      <c r="U13" s="7">
        <f t="shared" si="14"/>
        <v>387669.43243013503</v>
      </c>
      <c r="V13" s="7">
        <f t="shared" si="14"/>
        <v>404372.59636276303</v>
      </c>
      <c r="W13" s="7">
        <f t="shared" si="14"/>
        <v>421795.43448690861</v>
      </c>
      <c r="X13" s="7">
        <f t="shared" si="14"/>
        <v>439968.95475675497</v>
      </c>
      <c r="Y13" s="7">
        <f t="shared" si="14"/>
        <v>458925.50113829994</v>
      </c>
      <c r="Z13" s="7">
        <f t="shared" si="14"/>
        <v>478698.81117289484</v>
      </c>
      <c r="AA13" s="7">
        <f t="shared" si="14"/>
        <v>499324.07602097123</v>
      </c>
      <c r="AB13" s="7">
        <f t="shared" si="14"/>
        <v>520838.0030928186</v>
      </c>
      <c r="AC13" s="7">
        <f t="shared" si="14"/>
        <v>543278.88137787615</v>
      </c>
      <c r="AD13" s="7">
        <f t="shared" si="14"/>
        <v>566686.64958881144</v>
      </c>
      <c r="AE13" s="7">
        <f t="shared" si="14"/>
        <v>591102.96724165988</v>
      </c>
      <c r="AF13" s="7">
        <f t="shared" si="14"/>
        <v>616571.28879853082</v>
      </c>
    </row>
    <row r="14" spans="1:32" x14ac:dyDescent="0.3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x14ac:dyDescent="0.35">
      <c r="A15" t="s">
        <v>8</v>
      </c>
      <c r="B15" s="13">
        <f t="shared" ref="B15:AF15" si="15">B13+B9</f>
        <v>271831.18448770448</v>
      </c>
      <c r="C15" s="13">
        <f t="shared" si="15"/>
        <v>279325.21987561695</v>
      </c>
      <c r="D15" s="13">
        <f t="shared" si="15"/>
        <v>287142.1440216566</v>
      </c>
      <c r="E15" s="13">
        <f t="shared" si="15"/>
        <v>295295.86894314492</v>
      </c>
      <c r="F15" s="13">
        <f t="shared" si="15"/>
        <v>303800.90607197292</v>
      </c>
      <c r="G15" s="13">
        <f t="shared" si="15"/>
        <v>312672.3920810374</v>
      </c>
      <c r="H15" s="13">
        <f t="shared" si="15"/>
        <v>321926.11582343699</v>
      </c>
      <c r="I15" s="13">
        <f t="shared" si="15"/>
        <v>331578.54643237393</v>
      </c>
      <c r="J15" s="13">
        <f t="shared" si="15"/>
        <v>341646.86263177067</v>
      </c>
      <c r="K15" s="13">
        <f t="shared" si="15"/>
        <v>352148.98330976622</v>
      </c>
      <c r="L15" s="13">
        <f t="shared" si="15"/>
        <v>363103.59940950596</v>
      </c>
      <c r="M15" s="13">
        <f t="shared" si="15"/>
        <v>374530.20719398058</v>
      </c>
      <c r="N15" s="13">
        <f t="shared" si="15"/>
        <v>386449.14294411795</v>
      </c>
      <c r="O15" s="13">
        <f t="shared" si="15"/>
        <v>398881.61915187933</v>
      </c>
      <c r="P15" s="13">
        <f t="shared" si="15"/>
        <v>411849.76227277593</v>
      </c>
      <c r="Q15" s="13">
        <f t="shared" si="15"/>
        <v>425376.65210499382</v>
      </c>
      <c r="R15" s="13">
        <f t="shared" si="15"/>
        <v>439486.3628652115</v>
      </c>
      <c r="S15" s="13">
        <f t="shared" si="15"/>
        <v>454204.00603421521</v>
      </c>
      <c r="T15" s="13">
        <f t="shared" si="15"/>
        <v>469555.77504856279</v>
      </c>
      <c r="U15" s="13">
        <f t="shared" si="15"/>
        <v>485568.99191783951</v>
      </c>
      <c r="V15" s="13">
        <f t="shared" si="15"/>
        <v>502272.1558504675</v>
      </c>
      <c r="W15" s="13">
        <f t="shared" si="15"/>
        <v>421795.43448690861</v>
      </c>
      <c r="X15" s="13">
        <f t="shared" si="15"/>
        <v>439968.95475675497</v>
      </c>
      <c r="Y15" s="13">
        <f t="shared" si="15"/>
        <v>458925.50113829994</v>
      </c>
      <c r="Z15" s="13">
        <f t="shared" si="15"/>
        <v>478698.81117289484</v>
      </c>
      <c r="AA15" s="13">
        <f t="shared" si="15"/>
        <v>499324.07602097123</v>
      </c>
      <c r="AB15" s="13">
        <f t="shared" si="15"/>
        <v>520838.0030928186</v>
      </c>
      <c r="AC15" s="13">
        <f t="shared" si="15"/>
        <v>543278.88137787615</v>
      </c>
      <c r="AD15" s="13">
        <f t="shared" si="15"/>
        <v>566686.64958881144</v>
      </c>
      <c r="AE15" s="13">
        <f t="shared" si="15"/>
        <v>591102.96724165988</v>
      </c>
      <c r="AF15" s="13">
        <f t="shared" si="15"/>
        <v>616571.28879853082</v>
      </c>
    </row>
    <row r="16" spans="1:32" x14ac:dyDescent="0.35">
      <c r="A16" t="s">
        <v>18</v>
      </c>
      <c r="B16" s="7">
        <f>B15*12</f>
        <v>3261974.213852454</v>
      </c>
      <c r="C16" s="7">
        <f t="shared" ref="C16:E16" si="16">C15*12</f>
        <v>3351902.6385074034</v>
      </c>
      <c r="D16" s="7">
        <f t="shared" si="16"/>
        <v>3445705.7282598792</v>
      </c>
      <c r="E16" s="7">
        <f t="shared" si="16"/>
        <v>3543550.427317739</v>
      </c>
      <c r="F16" s="7">
        <f t="shared" ref="F16" si="17">F15*12</f>
        <v>3645610.872863675</v>
      </c>
      <c r="G16" s="7">
        <f t="shared" ref="G16:H16" si="18">G15*12</f>
        <v>3752068.7049724488</v>
      </c>
      <c r="H16" s="7">
        <f t="shared" si="18"/>
        <v>3863113.3898812439</v>
      </c>
      <c r="I16" s="7">
        <f t="shared" ref="I16" si="19">I15*12</f>
        <v>3978942.5571884871</v>
      </c>
      <c r="J16" s="7">
        <f t="shared" ref="J16:K16" si="20">J15*12</f>
        <v>4099762.351581248</v>
      </c>
      <c r="K16" s="7">
        <f t="shared" si="20"/>
        <v>4225787.7997171944</v>
      </c>
      <c r="L16" s="7">
        <f t="shared" ref="L16" si="21">L15*12</f>
        <v>4357243.1929140715</v>
      </c>
      <c r="M16" s="7">
        <f t="shared" ref="M16:N16" si="22">M15*12</f>
        <v>4494362.4863277674</v>
      </c>
      <c r="N16" s="7">
        <f t="shared" si="22"/>
        <v>4637389.7153294152</v>
      </c>
      <c r="O16" s="7">
        <f t="shared" ref="O16" si="23">O15*12</f>
        <v>4786579.429822552</v>
      </c>
      <c r="P16" s="7">
        <f t="shared" ref="P16:Q16" si="24">P15*12</f>
        <v>4942197.1472733114</v>
      </c>
      <c r="Q16" s="7">
        <f t="shared" si="24"/>
        <v>5104519.8252599258</v>
      </c>
      <c r="R16" s="7">
        <f t="shared" ref="R16" si="25">R15*12</f>
        <v>5273836.3543825382</v>
      </c>
      <c r="S16" s="7">
        <f t="shared" ref="S16:T16" si="26">S15*12</f>
        <v>5450448.0724105826</v>
      </c>
      <c r="T16" s="7">
        <f t="shared" si="26"/>
        <v>5634669.3005827535</v>
      </c>
      <c r="U16" s="7">
        <f t="shared" ref="U16" si="27">U15*12</f>
        <v>5826827.9030140741</v>
      </c>
      <c r="V16" s="7">
        <f t="shared" ref="V16:W16" si="28">V15*12</f>
        <v>6027265.8702056101</v>
      </c>
      <c r="W16" s="7">
        <f t="shared" si="28"/>
        <v>5061545.2138429033</v>
      </c>
      <c r="X16" s="7">
        <f t="shared" ref="X16" si="29">X15*12</f>
        <v>5279627.4570810599</v>
      </c>
      <c r="Y16" s="7">
        <f t="shared" ref="Y16:Z16" si="30">Y15*12</f>
        <v>5507106.0136595992</v>
      </c>
      <c r="Z16" s="7">
        <f t="shared" si="30"/>
        <v>5744385.7340747379</v>
      </c>
      <c r="AA16" s="7">
        <f t="shared" ref="AA16" si="31">AA15*12</f>
        <v>5991888.912251655</v>
      </c>
      <c r="AB16" s="7">
        <f t="shared" ref="AB16:AC16" si="32">AB15*12</f>
        <v>6250056.037113823</v>
      </c>
      <c r="AC16" s="7">
        <f t="shared" si="32"/>
        <v>6519346.5765345134</v>
      </c>
      <c r="AD16" s="7">
        <f t="shared" ref="AD16" si="33">AD15*12</f>
        <v>6800239.7950657373</v>
      </c>
      <c r="AE16" s="7">
        <f t="shared" ref="AE16:AF16" si="34">AE15*12</f>
        <v>7093235.606899919</v>
      </c>
      <c r="AF16" s="7">
        <f t="shared" si="34"/>
        <v>7398855.4655823698</v>
      </c>
    </row>
    <row r="17" spans="1:32" x14ac:dyDescent="0.3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35">
      <c r="A18" s="5" t="s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35">
      <c r="A19" t="s">
        <v>1</v>
      </c>
      <c r="B19" s="12">
        <v>20000000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35">
      <c r="A20" t="s">
        <v>2</v>
      </c>
      <c r="B20" s="14">
        <f>B7</f>
        <v>2.5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35">
      <c r="A21" t="s">
        <v>3</v>
      </c>
      <c r="B21" s="9">
        <f>B22*12</f>
        <v>1271766.943277352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35">
      <c r="A22" t="s">
        <v>4</v>
      </c>
      <c r="B22" s="9">
        <f>-(PMT(B20/100/12,240,B19))</f>
        <v>105980.578606446</v>
      </c>
      <c r="C22" s="9">
        <f>B22</f>
        <v>105980.578606446</v>
      </c>
      <c r="D22" s="9">
        <f>C22</f>
        <v>105980.578606446</v>
      </c>
      <c r="E22" s="9">
        <f t="shared" ref="E22:O22" si="35">D22</f>
        <v>105980.578606446</v>
      </c>
      <c r="F22" s="9">
        <f t="shared" si="35"/>
        <v>105980.578606446</v>
      </c>
      <c r="G22" s="9">
        <f t="shared" si="35"/>
        <v>105980.578606446</v>
      </c>
      <c r="H22" s="9">
        <f t="shared" si="35"/>
        <v>105980.578606446</v>
      </c>
      <c r="I22" s="9">
        <f t="shared" si="35"/>
        <v>105980.578606446</v>
      </c>
      <c r="J22" s="9">
        <f t="shared" si="35"/>
        <v>105980.578606446</v>
      </c>
      <c r="K22" s="9">
        <f t="shared" si="35"/>
        <v>105980.578606446</v>
      </c>
      <c r="L22" s="9">
        <f t="shared" si="35"/>
        <v>105980.578606446</v>
      </c>
      <c r="M22" s="9">
        <f t="shared" si="35"/>
        <v>105980.578606446</v>
      </c>
      <c r="N22" s="9">
        <f t="shared" si="35"/>
        <v>105980.578606446</v>
      </c>
      <c r="O22" s="9">
        <f t="shared" si="35"/>
        <v>105980.578606446</v>
      </c>
      <c r="P22" s="9">
        <f t="shared" ref="P22:V22" si="36">O22</f>
        <v>105980.578606446</v>
      </c>
      <c r="Q22" s="9">
        <f t="shared" si="36"/>
        <v>105980.578606446</v>
      </c>
      <c r="R22" s="9">
        <f t="shared" si="36"/>
        <v>105980.578606446</v>
      </c>
      <c r="S22" s="9">
        <f t="shared" si="36"/>
        <v>105980.578606446</v>
      </c>
      <c r="T22" s="9">
        <f t="shared" si="36"/>
        <v>105980.578606446</v>
      </c>
      <c r="U22" s="9">
        <f t="shared" si="36"/>
        <v>105980.578606446</v>
      </c>
      <c r="V22" s="9">
        <f t="shared" si="36"/>
        <v>105980.578606446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35">
      <c r="A23" t="s">
        <v>5</v>
      </c>
      <c r="B23" s="7">
        <v>4.3099999999999996</v>
      </c>
      <c r="C23" s="7">
        <f>B23*(1+$C$2)</f>
        <v>4.4380069999999998</v>
      </c>
      <c r="D23" s="7">
        <f>C23*(1+$C$2)</f>
        <v>4.5698158079000004</v>
      </c>
      <c r="E23" s="7">
        <f t="shared" ref="E23:O23" si="37">D23*(1+$C$2)</f>
        <v>4.7055393373946304</v>
      </c>
      <c r="F23" s="7">
        <f t="shared" si="37"/>
        <v>4.8452938557152514</v>
      </c>
      <c r="G23" s="7">
        <f t="shared" si="37"/>
        <v>4.9891990832299946</v>
      </c>
      <c r="H23" s="7">
        <f t="shared" si="37"/>
        <v>5.1373782960019261</v>
      </c>
      <c r="I23" s="7">
        <f t="shared" si="37"/>
        <v>5.2899584313931838</v>
      </c>
      <c r="J23" s="7">
        <f t="shared" si="37"/>
        <v>5.4470701968055613</v>
      </c>
      <c r="K23" s="7">
        <f t="shared" si="37"/>
        <v>5.6088481816506865</v>
      </c>
      <c r="L23" s="7">
        <f t="shared" si="37"/>
        <v>5.7754309726457125</v>
      </c>
      <c r="M23" s="7">
        <f t="shared" si="37"/>
        <v>5.9469612725332901</v>
      </c>
      <c r="N23" s="7">
        <f t="shared" si="37"/>
        <v>6.1235860223275296</v>
      </c>
      <c r="O23" s="7">
        <f t="shared" si="37"/>
        <v>6.3054565271906577</v>
      </c>
      <c r="P23" s="7">
        <f t="shared" ref="P23:W23" si="38">O23*(1+$C$2)</f>
        <v>6.4927285860482202</v>
      </c>
      <c r="Q23" s="7">
        <f t="shared" si="38"/>
        <v>6.6855626250538531</v>
      </c>
      <c r="R23" s="7">
        <f t="shared" si="38"/>
        <v>6.8841238350179532</v>
      </c>
      <c r="S23" s="7">
        <f t="shared" si="38"/>
        <v>7.0885823129179872</v>
      </c>
      <c r="T23" s="7">
        <f t="shared" si="38"/>
        <v>7.2991132076116516</v>
      </c>
      <c r="U23" s="7">
        <f t="shared" si="38"/>
        <v>7.515896869877718</v>
      </c>
      <c r="V23" s="7">
        <f t="shared" si="38"/>
        <v>7.7391190069130866</v>
      </c>
      <c r="W23" s="7">
        <f t="shared" si="38"/>
        <v>7.9689708414184057</v>
      </c>
      <c r="X23" s="7">
        <f t="shared" ref="X23:AF23" si="39">W23*(1+$C$2)</f>
        <v>8.2056492754085326</v>
      </c>
      <c r="Y23" s="7">
        <f t="shared" si="39"/>
        <v>8.4493570588881663</v>
      </c>
      <c r="Z23" s="7">
        <f t="shared" si="39"/>
        <v>8.7003029635371458</v>
      </c>
      <c r="AA23" s="7">
        <f t="shared" si="39"/>
        <v>8.9587019615541994</v>
      </c>
      <c r="AB23" s="7">
        <f t="shared" si="39"/>
        <v>9.2247754098123593</v>
      </c>
      <c r="AC23" s="7">
        <f t="shared" si="39"/>
        <v>9.4987512394837861</v>
      </c>
      <c r="AD23" s="7">
        <f t="shared" si="39"/>
        <v>9.7808641512964556</v>
      </c>
      <c r="AE23" s="7">
        <f t="shared" si="39"/>
        <v>10.071355816589961</v>
      </c>
      <c r="AF23" s="7">
        <f t="shared" si="39"/>
        <v>10.370475084342683</v>
      </c>
    </row>
    <row r="24" spans="1:32" x14ac:dyDescent="0.35">
      <c r="A24" t="s">
        <v>10</v>
      </c>
      <c r="B24" s="12">
        <v>500000</v>
      </c>
      <c r="C24" s="12">
        <f>B24</f>
        <v>500000</v>
      </c>
      <c r="D24" s="12">
        <f>C24</f>
        <v>500000</v>
      </c>
      <c r="E24" s="12">
        <f t="shared" ref="E24:O24" si="40">D24</f>
        <v>500000</v>
      </c>
      <c r="F24" s="12">
        <f t="shared" si="40"/>
        <v>500000</v>
      </c>
      <c r="G24" s="12">
        <f t="shared" si="40"/>
        <v>500000</v>
      </c>
      <c r="H24" s="12">
        <f t="shared" si="40"/>
        <v>500000</v>
      </c>
      <c r="I24" s="12">
        <f t="shared" si="40"/>
        <v>500000</v>
      </c>
      <c r="J24" s="12">
        <f t="shared" si="40"/>
        <v>500000</v>
      </c>
      <c r="K24" s="12">
        <f t="shared" si="40"/>
        <v>500000</v>
      </c>
      <c r="L24" s="12">
        <f t="shared" si="40"/>
        <v>500000</v>
      </c>
      <c r="M24" s="12">
        <f t="shared" si="40"/>
        <v>500000</v>
      </c>
      <c r="N24" s="12">
        <f t="shared" si="40"/>
        <v>500000</v>
      </c>
      <c r="O24" s="12">
        <f t="shared" si="40"/>
        <v>500000</v>
      </c>
      <c r="P24" s="12">
        <f t="shared" ref="P24:U24" si="41">O24</f>
        <v>500000</v>
      </c>
      <c r="Q24" s="12">
        <f t="shared" si="41"/>
        <v>500000</v>
      </c>
      <c r="R24" s="12">
        <f t="shared" si="41"/>
        <v>500000</v>
      </c>
      <c r="S24" s="12">
        <f t="shared" si="41"/>
        <v>500000</v>
      </c>
      <c r="T24" s="12">
        <f t="shared" si="41"/>
        <v>500000</v>
      </c>
      <c r="U24" s="12">
        <f t="shared" si="41"/>
        <v>500000</v>
      </c>
      <c r="V24" s="12">
        <f t="shared" ref="V24" si="42">U24</f>
        <v>500000</v>
      </c>
      <c r="W24" s="12">
        <f t="shared" ref="W24" si="43">V24</f>
        <v>500000</v>
      </c>
      <c r="X24" s="12">
        <f t="shared" ref="X24" si="44">W24</f>
        <v>500000</v>
      </c>
      <c r="Y24" s="12">
        <f t="shared" ref="Y24" si="45">X24</f>
        <v>500000</v>
      </c>
      <c r="Z24" s="12">
        <f t="shared" ref="Z24" si="46">Y24</f>
        <v>500000</v>
      </c>
      <c r="AA24" s="12">
        <f t="shared" ref="AA24" si="47">Z24</f>
        <v>500000</v>
      </c>
      <c r="AB24" s="12">
        <f t="shared" ref="AB24" si="48">AA24</f>
        <v>500000</v>
      </c>
      <c r="AC24" s="12">
        <f t="shared" ref="AC24" si="49">AB24</f>
        <v>500000</v>
      </c>
      <c r="AD24" s="12">
        <f t="shared" ref="AD24" si="50">AC24</f>
        <v>500000</v>
      </c>
      <c r="AE24" s="12">
        <f t="shared" ref="AE24" si="51">AD24</f>
        <v>500000</v>
      </c>
      <c r="AF24" s="12">
        <f t="shared" ref="AF24" si="52">AE24</f>
        <v>500000</v>
      </c>
    </row>
    <row r="25" spans="1:32" x14ac:dyDescent="0.35">
      <c r="A25" t="s">
        <v>7</v>
      </c>
      <c r="B25" s="12">
        <f>B24*365</f>
        <v>182500000</v>
      </c>
      <c r="C25" s="12">
        <f>C24*365</f>
        <v>182500000</v>
      </c>
      <c r="D25" s="12">
        <f>D24*365</f>
        <v>182500000</v>
      </c>
      <c r="E25" s="12">
        <f t="shared" ref="E25:O25" si="53">E24*365</f>
        <v>182500000</v>
      </c>
      <c r="F25" s="12">
        <f t="shared" si="53"/>
        <v>182500000</v>
      </c>
      <c r="G25" s="12">
        <f t="shared" si="53"/>
        <v>182500000</v>
      </c>
      <c r="H25" s="12">
        <f t="shared" si="53"/>
        <v>182500000</v>
      </c>
      <c r="I25" s="12">
        <f t="shared" si="53"/>
        <v>182500000</v>
      </c>
      <c r="J25" s="12">
        <f t="shared" si="53"/>
        <v>182500000</v>
      </c>
      <c r="K25" s="12">
        <f t="shared" si="53"/>
        <v>182500000</v>
      </c>
      <c r="L25" s="12">
        <f t="shared" si="53"/>
        <v>182500000</v>
      </c>
      <c r="M25" s="12">
        <f t="shared" si="53"/>
        <v>182500000</v>
      </c>
      <c r="N25" s="12">
        <f t="shared" si="53"/>
        <v>182500000</v>
      </c>
      <c r="O25" s="12">
        <f t="shared" si="53"/>
        <v>182500000</v>
      </c>
      <c r="P25" s="12">
        <f t="shared" ref="P25:W25" si="54">P24*365</f>
        <v>182500000</v>
      </c>
      <c r="Q25" s="12">
        <f t="shared" si="54"/>
        <v>182500000</v>
      </c>
      <c r="R25" s="12">
        <f t="shared" si="54"/>
        <v>182500000</v>
      </c>
      <c r="S25" s="12">
        <f t="shared" si="54"/>
        <v>182500000</v>
      </c>
      <c r="T25" s="12">
        <f t="shared" si="54"/>
        <v>182500000</v>
      </c>
      <c r="U25" s="12">
        <f t="shared" si="54"/>
        <v>182500000</v>
      </c>
      <c r="V25" s="12">
        <f t="shared" si="54"/>
        <v>182500000</v>
      </c>
      <c r="W25" s="12">
        <f t="shared" si="54"/>
        <v>182500000</v>
      </c>
      <c r="X25" s="12">
        <f t="shared" ref="X25:AF25" si="55">X24*365</f>
        <v>182500000</v>
      </c>
      <c r="Y25" s="12">
        <f t="shared" si="55"/>
        <v>182500000</v>
      </c>
      <c r="Z25" s="12">
        <f t="shared" si="55"/>
        <v>182500000</v>
      </c>
      <c r="AA25" s="12">
        <f t="shared" si="55"/>
        <v>182500000</v>
      </c>
      <c r="AB25" s="12">
        <f t="shared" si="55"/>
        <v>182500000</v>
      </c>
      <c r="AC25" s="12">
        <f t="shared" si="55"/>
        <v>182500000</v>
      </c>
      <c r="AD25" s="12">
        <f t="shared" si="55"/>
        <v>182500000</v>
      </c>
      <c r="AE25" s="12">
        <f t="shared" si="55"/>
        <v>182500000</v>
      </c>
      <c r="AF25" s="12">
        <f t="shared" si="55"/>
        <v>182500000</v>
      </c>
    </row>
    <row r="26" spans="1:32" x14ac:dyDescent="0.35">
      <c r="A26" t="s">
        <v>6</v>
      </c>
      <c r="B26" s="7">
        <f>B25/1000*B23/12</f>
        <v>65547.916666666657</v>
      </c>
      <c r="C26" s="7">
        <f>C25/1000*C23/12</f>
        <v>67494.689791666664</v>
      </c>
      <c r="D26" s="7">
        <f>D25/1000*D23/12</f>
        <v>69499.282078479169</v>
      </c>
      <c r="E26" s="7">
        <f t="shared" ref="E26:O26" si="56">E25/1000*E23/12</f>
        <v>71563.410756209996</v>
      </c>
      <c r="F26" s="7">
        <f t="shared" si="56"/>
        <v>73688.844055669455</v>
      </c>
      <c r="G26" s="7">
        <f t="shared" si="56"/>
        <v>75877.402724122832</v>
      </c>
      <c r="H26" s="7">
        <f t="shared" si="56"/>
        <v>78130.96158502929</v>
      </c>
      <c r="I26" s="7">
        <f t="shared" si="56"/>
        <v>80451.451144104663</v>
      </c>
      <c r="J26" s="7">
        <f t="shared" si="56"/>
        <v>82840.859243084575</v>
      </c>
      <c r="K26" s="7">
        <f t="shared" si="56"/>
        <v>85301.232762604195</v>
      </c>
      <c r="L26" s="7">
        <f t="shared" si="56"/>
        <v>87834.679375653548</v>
      </c>
      <c r="M26" s="7">
        <f t="shared" si="56"/>
        <v>90443.369353110451</v>
      </c>
      <c r="N26" s="7">
        <f t="shared" si="56"/>
        <v>93129.537422897833</v>
      </c>
      <c r="O26" s="7">
        <f t="shared" si="56"/>
        <v>95895.484684357929</v>
      </c>
      <c r="P26" s="7">
        <f t="shared" ref="P26:W26" si="57">P25/1000*P23/12</f>
        <v>98743.580579483358</v>
      </c>
      <c r="Q26" s="7">
        <f t="shared" si="57"/>
        <v>101676.26492269401</v>
      </c>
      <c r="R26" s="7">
        <f t="shared" si="57"/>
        <v>104696.04999089804</v>
      </c>
      <c r="S26" s="7">
        <f t="shared" si="57"/>
        <v>107805.52267562773</v>
      </c>
      <c r="T26" s="7">
        <f t="shared" si="57"/>
        <v>111007.34669909388</v>
      </c>
      <c r="U26" s="7">
        <f t="shared" si="57"/>
        <v>114304.26489605696</v>
      </c>
      <c r="V26" s="7">
        <f t="shared" si="57"/>
        <v>117699.10156346986</v>
      </c>
      <c r="W26" s="7">
        <f t="shared" si="57"/>
        <v>121194.76487990492</v>
      </c>
      <c r="X26" s="7">
        <f t="shared" ref="X26:AF26" si="58">X25/1000*X23/12</f>
        <v>124794.24939683809</v>
      </c>
      <c r="Y26" s="7">
        <f t="shared" si="58"/>
        <v>128500.63860392419</v>
      </c>
      <c r="Z26" s="7">
        <f t="shared" si="58"/>
        <v>132317.10757046076</v>
      </c>
      <c r="AA26" s="7">
        <f t="shared" si="58"/>
        <v>136246.92566530345</v>
      </c>
      <c r="AB26" s="7">
        <f t="shared" si="58"/>
        <v>140293.45935756297</v>
      </c>
      <c r="AC26" s="7">
        <f t="shared" si="58"/>
        <v>144460.17510048256</v>
      </c>
      <c r="AD26" s="7">
        <f t="shared" si="58"/>
        <v>148750.64230096692</v>
      </c>
      <c r="AE26" s="7">
        <f t="shared" si="58"/>
        <v>153168.53637730566</v>
      </c>
      <c r="AF26" s="7">
        <f t="shared" si="58"/>
        <v>157717.64190771163</v>
      </c>
    </row>
    <row r="27" spans="1:32" x14ac:dyDescent="0.35">
      <c r="A27" t="s">
        <v>11</v>
      </c>
      <c r="B27" s="10">
        <v>2.0099999999999998</v>
      </c>
      <c r="C27" s="7">
        <f>B27*(1+$C$2)</f>
        <v>2.0696970000000001</v>
      </c>
      <c r="D27" s="7">
        <f>C27*(1+$C$2)</f>
        <v>2.1311670009000001</v>
      </c>
      <c r="E27" s="7">
        <f t="shared" ref="E27:O27" si="59">D27*(1+$C$2)</f>
        <v>2.1944626608267304</v>
      </c>
      <c r="F27" s="7">
        <f t="shared" si="59"/>
        <v>2.2596382018532846</v>
      </c>
      <c r="G27" s="7">
        <f t="shared" si="59"/>
        <v>2.3267494564483271</v>
      </c>
      <c r="H27" s="7">
        <f t="shared" si="59"/>
        <v>2.3958539153048424</v>
      </c>
      <c r="I27" s="7">
        <f t="shared" si="59"/>
        <v>2.4670107765893965</v>
      </c>
      <c r="J27" s="7">
        <f t="shared" si="59"/>
        <v>2.5402809966541016</v>
      </c>
      <c r="K27" s="7">
        <f t="shared" si="59"/>
        <v>2.6157273422547287</v>
      </c>
      <c r="L27" s="7">
        <f t="shared" si="59"/>
        <v>2.6934144443196941</v>
      </c>
      <c r="M27" s="7">
        <f t="shared" si="59"/>
        <v>2.7734088533159893</v>
      </c>
      <c r="N27" s="7">
        <f t="shared" si="59"/>
        <v>2.8557790962594742</v>
      </c>
      <c r="O27" s="7">
        <f t="shared" si="59"/>
        <v>2.9405957354183809</v>
      </c>
      <c r="P27" s="7">
        <f t="shared" ref="P27:W27" si="60">O27*(1+$C$2)</f>
        <v>3.027931428760307</v>
      </c>
      <c r="Q27" s="7">
        <f t="shared" si="60"/>
        <v>3.1178609921944882</v>
      </c>
      <c r="R27" s="7">
        <f t="shared" si="60"/>
        <v>3.2104614636626647</v>
      </c>
      <c r="S27" s="7">
        <f t="shared" si="60"/>
        <v>3.3058121691334459</v>
      </c>
      <c r="T27" s="7">
        <f t="shared" si="60"/>
        <v>3.4039947905567094</v>
      </c>
      <c r="U27" s="7">
        <f t="shared" si="60"/>
        <v>3.505093435836244</v>
      </c>
      <c r="V27" s="7">
        <f t="shared" si="60"/>
        <v>3.6091947108805806</v>
      </c>
      <c r="W27" s="7">
        <f t="shared" si="60"/>
        <v>3.716387793793734</v>
      </c>
      <c r="X27" s="7">
        <f t="shared" ref="X27:AF27" si="61">W27*(1+$C$2)</f>
        <v>3.826764511269408</v>
      </c>
      <c r="Y27" s="7">
        <f t="shared" si="61"/>
        <v>3.9404194172541098</v>
      </c>
      <c r="Z27" s="7">
        <f t="shared" si="61"/>
        <v>4.057449873946557</v>
      </c>
      <c r="AA27" s="7">
        <f t="shared" si="61"/>
        <v>4.1779561352027699</v>
      </c>
      <c r="AB27" s="7">
        <f t="shared" si="61"/>
        <v>4.3020414324182923</v>
      </c>
      <c r="AC27" s="7">
        <f t="shared" si="61"/>
        <v>4.4298120629611155</v>
      </c>
      <c r="AD27" s="7">
        <f t="shared" si="61"/>
        <v>4.5613774812310606</v>
      </c>
      <c r="AE27" s="7">
        <f t="shared" si="61"/>
        <v>4.6968503924236229</v>
      </c>
      <c r="AF27" s="7">
        <f t="shared" si="61"/>
        <v>4.8363468490786046</v>
      </c>
    </row>
    <row r="28" spans="1:32" x14ac:dyDescent="0.35">
      <c r="A28" t="s">
        <v>12</v>
      </c>
      <c r="B28" s="12">
        <f>B11-B24</f>
        <v>970000</v>
      </c>
      <c r="C28" s="12">
        <f>B28*(1+$C$3)</f>
        <v>982609.99999999988</v>
      </c>
      <c r="D28" s="12">
        <f>C28*(1+$C$3)</f>
        <v>995383.92999999982</v>
      </c>
      <c r="E28" s="12">
        <f t="shared" ref="E28:O28" si="62">D28*(1+$C$3)</f>
        <v>1008323.9210899997</v>
      </c>
      <c r="F28" s="12">
        <f t="shared" si="62"/>
        <v>1021432.1320641696</v>
      </c>
      <c r="G28" s="12">
        <f t="shared" si="62"/>
        <v>1034710.7497810037</v>
      </c>
      <c r="H28" s="12">
        <f t="shared" si="62"/>
        <v>1048161.9895281566</v>
      </c>
      <c r="I28" s="12">
        <f t="shared" si="62"/>
        <v>1061788.0953920225</v>
      </c>
      <c r="J28" s="12">
        <f t="shared" si="62"/>
        <v>1075591.3406321188</v>
      </c>
      <c r="K28" s="12">
        <f t="shared" si="62"/>
        <v>1089574.0280603361</v>
      </c>
      <c r="L28" s="12">
        <f t="shared" si="62"/>
        <v>1103738.4904251203</v>
      </c>
      <c r="M28" s="12">
        <f t="shared" si="62"/>
        <v>1118087.0908006467</v>
      </c>
      <c r="N28" s="12">
        <f t="shared" si="62"/>
        <v>1132622.222981055</v>
      </c>
      <c r="O28" s="12">
        <f t="shared" si="62"/>
        <v>1147346.3118798085</v>
      </c>
      <c r="P28" s="12">
        <f t="shared" ref="P28:W28" si="63">O28*(1+$C$3)</f>
        <v>1162261.8139342458</v>
      </c>
      <c r="Q28" s="12">
        <f t="shared" si="63"/>
        <v>1177371.2175153908</v>
      </c>
      <c r="R28" s="12">
        <f t="shared" si="63"/>
        <v>1192677.0433430907</v>
      </c>
      <c r="S28" s="12">
        <f t="shared" si="63"/>
        <v>1208181.8449065508</v>
      </c>
      <c r="T28" s="12">
        <f t="shared" si="63"/>
        <v>1223888.2088903359</v>
      </c>
      <c r="U28" s="12">
        <f t="shared" si="63"/>
        <v>1239798.7556059102</v>
      </c>
      <c r="V28" s="12">
        <f t="shared" si="63"/>
        <v>1255916.1394287869</v>
      </c>
      <c r="W28" s="12">
        <f t="shared" si="63"/>
        <v>1272243.049241361</v>
      </c>
      <c r="X28" s="12">
        <f t="shared" ref="X28" si="64">W28*(1+$C$3)</f>
        <v>1288782.2088814985</v>
      </c>
      <c r="Y28" s="12">
        <f t="shared" ref="Y28" si="65">X28*(1+$C$3)</f>
        <v>1305536.3775969578</v>
      </c>
      <c r="Z28" s="12">
        <f t="shared" ref="Z28" si="66">Y28*(1+$C$3)</f>
        <v>1322508.3505057183</v>
      </c>
      <c r="AA28" s="12">
        <f t="shared" ref="AA28" si="67">Z28*(1+$C$3)</f>
        <v>1339700.9590622925</v>
      </c>
      <c r="AB28" s="12">
        <f t="shared" ref="AB28" si="68">AA28*(1+$C$3)</f>
        <v>1357117.0715301021</v>
      </c>
      <c r="AC28" s="12">
        <f t="shared" ref="AC28" si="69">AB28*(1+$C$3)</f>
        <v>1374759.5934599931</v>
      </c>
      <c r="AD28" s="12">
        <f t="shared" ref="AD28" si="70">AC28*(1+$C$3)</f>
        <v>1392631.4681749728</v>
      </c>
      <c r="AE28" s="12">
        <f t="shared" ref="AE28" si="71">AD28*(1+$C$3)</f>
        <v>1410735.6772612473</v>
      </c>
      <c r="AF28" s="12">
        <f t="shared" ref="AF28" si="72">AE28*(1+$C$3)</f>
        <v>1429075.2410656433</v>
      </c>
    </row>
    <row r="29" spans="1:32" x14ac:dyDescent="0.35">
      <c r="A29" t="s">
        <v>13</v>
      </c>
      <c r="B29" s="7">
        <f>B28*365/1000*B27</f>
        <v>711640.49999999988</v>
      </c>
      <c r="C29" s="7">
        <f>C28*365/1000*C27</f>
        <v>742302.31374705001</v>
      </c>
      <c r="D29" s="7">
        <f>D28*365/1000*D27</f>
        <v>774285.22546738666</v>
      </c>
      <c r="E29" s="7">
        <f t="shared" ref="E29:O29" si="73">E28*365/1000*E27</f>
        <v>807646.15612039703</v>
      </c>
      <c r="F29" s="7">
        <f t="shared" si="73"/>
        <v>842444.47916761599</v>
      </c>
      <c r="G29" s="7">
        <f t="shared" si="73"/>
        <v>878742.12624147988</v>
      </c>
      <c r="H29" s="7">
        <f t="shared" si="73"/>
        <v>916603.69736693276</v>
      </c>
      <c r="I29" s="7">
        <f t="shared" si="73"/>
        <v>956096.5759320542</v>
      </c>
      <c r="J29" s="7">
        <f t="shared" si="73"/>
        <v>997291.0486123201</v>
      </c>
      <c r="K29" s="7">
        <f t="shared" si="73"/>
        <v>1040260.4304619355</v>
      </c>
      <c r="L29" s="7">
        <f t="shared" si="73"/>
        <v>1085081.1953948613</v>
      </c>
      <c r="M29" s="7">
        <f t="shared" si="73"/>
        <v>1131833.1122877637</v>
      </c>
      <c r="N29" s="7">
        <f t="shared" si="73"/>
        <v>1180599.3869471054</v>
      </c>
      <c r="O29" s="7">
        <f t="shared" si="73"/>
        <v>1231466.8101930472</v>
      </c>
      <c r="P29" s="7">
        <f t="shared" ref="P29:W29" si="74">P28*365/1000*P27</f>
        <v>1284525.9123237054</v>
      </c>
      <c r="Q29" s="7">
        <f t="shared" si="74"/>
        <v>1339871.1242346757</v>
      </c>
      <c r="R29" s="7">
        <f t="shared" si="74"/>
        <v>1397600.9454805632</v>
      </c>
      <c r="S29" s="7">
        <f t="shared" si="74"/>
        <v>1457818.1195776332</v>
      </c>
      <c r="T29" s="7">
        <f t="shared" si="74"/>
        <v>1520629.8168595671</v>
      </c>
      <c r="U29" s="7">
        <f t="shared" si="74"/>
        <v>1586147.8252117604</v>
      </c>
      <c r="V29" s="7">
        <f t="shared" si="74"/>
        <v>1654488.7490236165</v>
      </c>
      <c r="W29" s="7">
        <f t="shared" si="74"/>
        <v>1725774.2167129228</v>
      </c>
      <c r="X29" s="7">
        <f t="shared" ref="X29:AF29" si="75">X28*365/1000*X27</f>
        <v>1800131.0971916371</v>
      </c>
      <c r="Y29" s="7">
        <f t="shared" si="75"/>
        <v>1877691.725658346</v>
      </c>
      <c r="Z29" s="7">
        <f t="shared" si="75"/>
        <v>1958594.1391192339</v>
      </c>
      <c r="AA29" s="7">
        <f t="shared" si="75"/>
        <v>2042982.3220567389</v>
      </c>
      <c r="AB29" s="7">
        <f t="shared" si="75"/>
        <v>2131006.4626831077</v>
      </c>
      <c r="AC29" s="7">
        <f t="shared" si="75"/>
        <v>2222823.2202349179</v>
      </c>
      <c r="AD29" s="7">
        <f t="shared" si="75"/>
        <v>2318596.0037842807</v>
      </c>
      <c r="AE29" s="7">
        <f t="shared" si="75"/>
        <v>2418495.2630629307</v>
      </c>
      <c r="AF29" s="7">
        <f t="shared" si="75"/>
        <v>2522698.7918167859</v>
      </c>
    </row>
    <row r="30" spans="1:32" x14ac:dyDescent="0.35">
      <c r="A30" t="s">
        <v>14</v>
      </c>
      <c r="B30" s="7">
        <f>B29/12</f>
        <v>59303.374999999993</v>
      </c>
      <c r="C30" s="7">
        <f>C29/12</f>
        <v>61858.526145587501</v>
      </c>
      <c r="D30" s="7">
        <f>D29/12</f>
        <v>64523.768788948888</v>
      </c>
      <c r="E30" s="7">
        <f t="shared" ref="E30:O30" si="76">E29/12</f>
        <v>67303.846343366415</v>
      </c>
      <c r="F30" s="7">
        <f t="shared" si="76"/>
        <v>70203.706597301338</v>
      </c>
      <c r="G30" s="7">
        <f t="shared" si="76"/>
        <v>73228.510520123324</v>
      </c>
      <c r="H30" s="7">
        <f t="shared" si="76"/>
        <v>76383.641447244401</v>
      </c>
      <c r="I30" s="7">
        <f t="shared" si="76"/>
        <v>79674.714661004517</v>
      </c>
      <c r="J30" s="7">
        <f t="shared" si="76"/>
        <v>83107.587384360013</v>
      </c>
      <c r="K30" s="7">
        <f t="shared" si="76"/>
        <v>86688.369205161289</v>
      </c>
      <c r="L30" s="7">
        <f t="shared" si="76"/>
        <v>90423.432949571768</v>
      </c>
      <c r="M30" s="7">
        <f t="shared" si="76"/>
        <v>94319.426023980312</v>
      </c>
      <c r="N30" s="7">
        <f t="shared" si="76"/>
        <v>98383.282245592112</v>
      </c>
      <c r="O30" s="7">
        <f t="shared" si="76"/>
        <v>102622.23418275393</v>
      </c>
      <c r="P30" s="7">
        <f t="shared" ref="P30:W30" si="77">P29/12</f>
        <v>107043.82602697545</v>
      </c>
      <c r="Q30" s="7">
        <f t="shared" si="77"/>
        <v>111655.9270195563</v>
      </c>
      <c r="R30" s="7">
        <f t="shared" si="77"/>
        <v>116466.7454567136</v>
      </c>
      <c r="S30" s="7">
        <f t="shared" si="77"/>
        <v>121484.8432981361</v>
      </c>
      <c r="T30" s="7">
        <f t="shared" si="77"/>
        <v>126719.15140496392</v>
      </c>
      <c r="U30" s="7">
        <f t="shared" si="77"/>
        <v>132178.98543431336</v>
      </c>
      <c r="V30" s="7">
        <f t="shared" si="77"/>
        <v>137874.06241863471</v>
      </c>
      <c r="W30" s="7">
        <f t="shared" si="77"/>
        <v>143814.51805941024</v>
      </c>
      <c r="X30" s="7">
        <f t="shared" ref="X30:AF30" si="78">X29/12</f>
        <v>150010.92476596977</v>
      </c>
      <c r="Y30" s="7">
        <f t="shared" si="78"/>
        <v>156474.31047152882</v>
      </c>
      <c r="Z30" s="7">
        <f t="shared" si="78"/>
        <v>163216.17825993616</v>
      </c>
      <c r="AA30" s="7">
        <f t="shared" si="78"/>
        <v>170248.52683806157</v>
      </c>
      <c r="AB30" s="7">
        <f t="shared" si="78"/>
        <v>177583.87189025898</v>
      </c>
      <c r="AC30" s="7">
        <f t="shared" si="78"/>
        <v>185235.26835290983</v>
      </c>
      <c r="AD30" s="7">
        <f t="shared" si="78"/>
        <v>193216.33364869005</v>
      </c>
      <c r="AE30" s="7">
        <f t="shared" si="78"/>
        <v>201541.2719219109</v>
      </c>
      <c r="AF30" s="7">
        <f t="shared" si="78"/>
        <v>210224.89931806549</v>
      </c>
    </row>
    <row r="31" spans="1:32" x14ac:dyDescent="0.3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s="3" customFormat="1" x14ac:dyDescent="0.35">
      <c r="A32" s="3" t="s">
        <v>8</v>
      </c>
      <c r="B32" s="15">
        <f t="shared" ref="B32:AF32" si="79">B30+B26+B22</f>
        <v>230831.87027311267</v>
      </c>
      <c r="C32" s="15">
        <f t="shared" si="79"/>
        <v>235333.79454370018</v>
      </c>
      <c r="D32" s="15">
        <f t="shared" si="79"/>
        <v>240003.62947387405</v>
      </c>
      <c r="E32" s="15">
        <f t="shared" si="79"/>
        <v>244847.83570602239</v>
      </c>
      <c r="F32" s="15">
        <f t="shared" si="79"/>
        <v>249873.12925941678</v>
      </c>
      <c r="G32" s="15">
        <f t="shared" si="79"/>
        <v>255086.49185069214</v>
      </c>
      <c r="H32" s="15">
        <f t="shared" si="79"/>
        <v>260495.18163871969</v>
      </c>
      <c r="I32" s="15">
        <f t="shared" si="79"/>
        <v>266106.74441155518</v>
      </c>
      <c r="J32" s="15">
        <f t="shared" si="79"/>
        <v>271929.02523389057</v>
      </c>
      <c r="K32" s="15">
        <f t="shared" si="79"/>
        <v>277970.18057421147</v>
      </c>
      <c r="L32" s="15">
        <f t="shared" si="79"/>
        <v>284238.6909316713</v>
      </c>
      <c r="M32" s="15">
        <f t="shared" si="79"/>
        <v>290743.37398353673</v>
      </c>
      <c r="N32" s="15">
        <f t="shared" si="79"/>
        <v>297493.39827493596</v>
      </c>
      <c r="O32" s="15">
        <f t="shared" si="79"/>
        <v>304498.29747355788</v>
      </c>
      <c r="P32" s="15">
        <f t="shared" si="79"/>
        <v>311767.98521290481</v>
      </c>
      <c r="Q32" s="15">
        <f t="shared" si="79"/>
        <v>319312.77054869628</v>
      </c>
      <c r="R32" s="15">
        <f t="shared" si="79"/>
        <v>327143.37405405764</v>
      </c>
      <c r="S32" s="15">
        <f t="shared" si="79"/>
        <v>335270.94458020979</v>
      </c>
      <c r="T32" s="15">
        <f t="shared" si="79"/>
        <v>343707.07671050378</v>
      </c>
      <c r="U32" s="15">
        <f t="shared" si="79"/>
        <v>352463.82893681631</v>
      </c>
      <c r="V32" s="15">
        <f t="shared" si="79"/>
        <v>361553.74258855055</v>
      </c>
      <c r="W32" s="15">
        <f t="shared" si="79"/>
        <v>265009.28293931519</v>
      </c>
      <c r="X32" s="15">
        <f t="shared" si="79"/>
        <v>274805.17416280787</v>
      </c>
      <c r="Y32" s="15">
        <f t="shared" si="79"/>
        <v>284974.94907545298</v>
      </c>
      <c r="Z32" s="15">
        <f t="shared" si="79"/>
        <v>295533.28583039693</v>
      </c>
      <c r="AA32" s="15">
        <f t="shared" si="79"/>
        <v>306495.452503365</v>
      </c>
      <c r="AB32" s="15">
        <f t="shared" si="79"/>
        <v>317877.33124782192</v>
      </c>
      <c r="AC32" s="15">
        <f t="shared" si="79"/>
        <v>329695.44345339236</v>
      </c>
      <c r="AD32" s="15">
        <f t="shared" si="79"/>
        <v>341966.97594965697</v>
      </c>
      <c r="AE32" s="15">
        <f t="shared" si="79"/>
        <v>354709.80829921656</v>
      </c>
      <c r="AF32" s="15">
        <f t="shared" si="79"/>
        <v>367942.54122577712</v>
      </c>
    </row>
    <row r="33" spans="1:32" s="19" customFormat="1" x14ac:dyDescent="0.35">
      <c r="A33" s="19" t="s">
        <v>18</v>
      </c>
      <c r="B33" s="16">
        <f>B32*12</f>
        <v>2769982.443277352</v>
      </c>
      <c r="C33" s="16">
        <f t="shared" ref="C33:E33" si="80">C32*12</f>
        <v>2824005.5345244021</v>
      </c>
      <c r="D33" s="16">
        <f t="shared" si="80"/>
        <v>2880043.5536864884</v>
      </c>
      <c r="E33" s="16">
        <f t="shared" si="80"/>
        <v>2938174.028472269</v>
      </c>
      <c r="F33" s="16">
        <f t="shared" ref="F33" si="81">F32*12</f>
        <v>2998477.5511130011</v>
      </c>
      <c r="G33" s="16">
        <f t="shared" ref="G33" si="82">G32*12</f>
        <v>3061037.9022083059</v>
      </c>
      <c r="H33" s="16">
        <f t="shared" ref="H33" si="83">H32*12</f>
        <v>3125942.179664636</v>
      </c>
      <c r="I33" s="16">
        <f t="shared" ref="I33" si="84">I32*12</f>
        <v>3193280.9329386624</v>
      </c>
      <c r="J33" s="16">
        <f t="shared" ref="J33" si="85">J32*12</f>
        <v>3263148.3028066866</v>
      </c>
      <c r="K33" s="16">
        <f t="shared" ref="K33" si="86">K32*12</f>
        <v>3335642.1668905374</v>
      </c>
      <c r="L33" s="16">
        <f t="shared" ref="L33" si="87">L32*12</f>
        <v>3410864.2911800556</v>
      </c>
      <c r="M33" s="16">
        <f t="shared" ref="M33" si="88">M32*12</f>
        <v>3488920.4878024408</v>
      </c>
      <c r="N33" s="16">
        <f t="shared" ref="N33" si="89">N32*12</f>
        <v>3569920.7792992312</v>
      </c>
      <c r="O33" s="16">
        <f t="shared" ref="O33" si="90">O32*12</f>
        <v>3653979.5696826945</v>
      </c>
      <c r="P33" s="16">
        <f t="shared" ref="P33" si="91">P32*12</f>
        <v>3741215.8225548575</v>
      </c>
      <c r="Q33" s="16">
        <f t="shared" ref="Q33" si="92">Q32*12</f>
        <v>3831753.2465843554</v>
      </c>
      <c r="R33" s="16">
        <f t="shared" ref="R33" si="93">R32*12</f>
        <v>3925720.4886486917</v>
      </c>
      <c r="S33" s="16">
        <f t="shared" ref="S33" si="94">S32*12</f>
        <v>4023251.3349625175</v>
      </c>
      <c r="T33" s="16">
        <f t="shared" ref="T33" si="95">T32*12</f>
        <v>4124484.9205260454</v>
      </c>
      <c r="U33" s="16">
        <f t="shared" ref="U33" si="96">U32*12</f>
        <v>4229565.9472417962</v>
      </c>
      <c r="V33" s="16">
        <f t="shared" ref="V33" si="97">V32*12</f>
        <v>4338644.9110626066</v>
      </c>
      <c r="W33" s="16">
        <f t="shared" ref="W33" si="98">W32*12</f>
        <v>3180111.3952717823</v>
      </c>
      <c r="X33" s="16">
        <f t="shared" ref="X33" si="99">X32*12</f>
        <v>3297662.0899536945</v>
      </c>
      <c r="Y33" s="16">
        <f t="shared" ref="Y33" si="100">Y32*12</f>
        <v>3419699.3889054358</v>
      </c>
      <c r="Z33" s="16">
        <f t="shared" ref="Z33" si="101">Z32*12</f>
        <v>3546399.4299647631</v>
      </c>
      <c r="AA33" s="16">
        <f t="shared" ref="AA33" si="102">AA32*12</f>
        <v>3677945.43004038</v>
      </c>
      <c r="AB33" s="16">
        <f t="shared" ref="AB33" si="103">AB32*12</f>
        <v>3814527.974973863</v>
      </c>
      <c r="AC33" s="16">
        <f t="shared" ref="AC33" si="104">AC32*12</f>
        <v>3956345.3214407084</v>
      </c>
      <c r="AD33" s="16">
        <f t="shared" ref="AD33" si="105">AD32*12</f>
        <v>4103603.7113958839</v>
      </c>
      <c r="AE33" s="16">
        <f t="shared" ref="AE33" si="106">AE32*12</f>
        <v>4256517.6995905992</v>
      </c>
      <c r="AF33" s="16">
        <f t="shared" ref="AF33" si="107">AF32*12</f>
        <v>4415310.494709326</v>
      </c>
    </row>
    <row r="34" spans="1:32" s="25" customFormat="1" x14ac:dyDescent="0.35"/>
    <row r="35" spans="1:32" s="18" customFormat="1" x14ac:dyDescent="0.35">
      <c r="B35" s="18">
        <v>2027</v>
      </c>
      <c r="C35" s="18">
        <f>1+B35</f>
        <v>2028</v>
      </c>
      <c r="D35" s="18">
        <f>1+C35</f>
        <v>2029</v>
      </c>
      <c r="E35" s="18">
        <f t="shared" ref="E35" si="108">1+D35</f>
        <v>2030</v>
      </c>
      <c r="F35" s="18">
        <f t="shared" ref="F35" si="109">1+E35</f>
        <v>2031</v>
      </c>
      <c r="G35" s="18">
        <f t="shared" ref="G35" si="110">1+F35</f>
        <v>2032</v>
      </c>
      <c r="H35" s="18">
        <f t="shared" ref="H35" si="111">1+G35</f>
        <v>2033</v>
      </c>
      <c r="I35" s="18">
        <f t="shared" ref="I35" si="112">1+H35</f>
        <v>2034</v>
      </c>
      <c r="J35" s="18">
        <f t="shared" ref="J35" si="113">1+I35</f>
        <v>2035</v>
      </c>
      <c r="K35" s="18">
        <f t="shared" ref="K35" si="114">1+J35</f>
        <v>2036</v>
      </c>
      <c r="L35" s="18">
        <f t="shared" ref="L35" si="115">1+K35</f>
        <v>2037</v>
      </c>
      <c r="M35" s="18">
        <f t="shared" ref="M35" si="116">1+L35</f>
        <v>2038</v>
      </c>
      <c r="N35" s="18">
        <f t="shared" ref="N35" si="117">1+M35</f>
        <v>2039</v>
      </c>
      <c r="O35" s="18">
        <f t="shared" ref="O35" si="118">1+N35</f>
        <v>2040</v>
      </c>
      <c r="P35" s="18">
        <f t="shared" ref="P35" si="119">1+O35</f>
        <v>2041</v>
      </c>
      <c r="Q35" s="18">
        <f t="shared" ref="Q35" si="120">1+P35</f>
        <v>2042</v>
      </c>
      <c r="R35" s="18">
        <f t="shared" ref="R35" si="121">1+Q35</f>
        <v>2043</v>
      </c>
      <c r="S35" s="18">
        <f t="shared" ref="S35" si="122">1+R35</f>
        <v>2044</v>
      </c>
      <c r="T35" s="18">
        <f t="shared" ref="T35" si="123">1+S35</f>
        <v>2045</v>
      </c>
      <c r="U35" s="18">
        <f t="shared" ref="U35" si="124">1+T35</f>
        <v>2046</v>
      </c>
      <c r="V35" s="18">
        <f t="shared" ref="V35" si="125">1+U35</f>
        <v>2047</v>
      </c>
      <c r="W35" s="18">
        <f t="shared" ref="W35" si="126">1+V35</f>
        <v>2048</v>
      </c>
      <c r="X35" s="18">
        <f t="shared" ref="X35" si="127">1+W35</f>
        <v>2049</v>
      </c>
      <c r="Y35" s="18">
        <f t="shared" ref="Y35" si="128">1+X35</f>
        <v>2050</v>
      </c>
      <c r="Z35" s="18">
        <f t="shared" ref="Z35" si="129">1+Y35</f>
        <v>2051</v>
      </c>
      <c r="AA35" s="18">
        <f t="shared" ref="AA35" si="130">1+Z35</f>
        <v>2052</v>
      </c>
      <c r="AB35" s="18">
        <f t="shared" ref="AB35" si="131">1+AA35</f>
        <v>2053</v>
      </c>
      <c r="AC35" s="18">
        <f t="shared" ref="AC35" si="132">1+AB35</f>
        <v>2054</v>
      </c>
      <c r="AD35" s="18">
        <f t="shared" ref="AD35" si="133">1+AC35</f>
        <v>2055</v>
      </c>
      <c r="AE35" s="18">
        <f t="shared" ref="AE35" si="134">1+AD35</f>
        <v>2056</v>
      </c>
      <c r="AF35" s="18">
        <f t="shared" ref="AF35" si="135">1+AE35</f>
        <v>2057</v>
      </c>
    </row>
    <row r="36" spans="1:32" x14ac:dyDescent="0.35">
      <c r="A36" t="s">
        <v>19</v>
      </c>
      <c r="B36" s="1">
        <f>B16-B33</f>
        <v>491991.77057510195</v>
      </c>
      <c r="C36" s="1">
        <f>C16-C33</f>
        <v>527897.10398300132</v>
      </c>
      <c r="D36" s="1">
        <f>D16-D33</f>
        <v>565662.17457339074</v>
      </c>
      <c r="E36" s="1">
        <f>E16-E33</f>
        <v>605376.39884547004</v>
      </c>
      <c r="F36" s="1">
        <f t="shared" ref="F36:AF36" si="136">F16-F33</f>
        <v>647133.32175067393</v>
      </c>
      <c r="G36" s="1">
        <f t="shared" si="136"/>
        <v>691030.80276414286</v>
      </c>
      <c r="H36" s="1">
        <f t="shared" si="136"/>
        <v>737171.2102166079</v>
      </c>
      <c r="I36" s="1">
        <f t="shared" si="136"/>
        <v>785661.62424982479</v>
      </c>
      <c r="J36" s="1">
        <f t="shared" si="136"/>
        <v>836614.04877456138</v>
      </c>
      <c r="K36" s="1">
        <f t="shared" si="136"/>
        <v>890145.63282665703</v>
      </c>
      <c r="L36" s="1">
        <f t="shared" si="136"/>
        <v>946378.9017340159</v>
      </c>
      <c r="M36" s="1">
        <f t="shared" si="136"/>
        <v>1005441.9985253266</v>
      </c>
      <c r="N36" s="1">
        <f t="shared" si="136"/>
        <v>1067468.9360301839</v>
      </c>
      <c r="O36" s="1">
        <f t="shared" si="136"/>
        <v>1132599.8601398575</v>
      </c>
      <c r="P36" s="1">
        <f t="shared" si="136"/>
        <v>1200981.3247184539</v>
      </c>
      <c r="Q36" s="1">
        <f t="shared" si="136"/>
        <v>1272766.5786755704</v>
      </c>
      <c r="R36" s="1">
        <f t="shared" si="136"/>
        <v>1348115.8657338466</v>
      </c>
      <c r="S36" s="1">
        <f t="shared" si="136"/>
        <v>1427196.7374480651</v>
      </c>
      <c r="T36" s="1">
        <f t="shared" si="136"/>
        <v>1510184.3800567081</v>
      </c>
      <c r="U36" s="1">
        <f t="shared" si="136"/>
        <v>1597261.9557722779</v>
      </c>
      <c r="V36" s="1">
        <f t="shared" si="136"/>
        <v>1688620.9591430034</v>
      </c>
      <c r="W36" s="1">
        <f t="shared" si="136"/>
        <v>1881433.818571121</v>
      </c>
      <c r="X36" s="1">
        <f t="shared" si="136"/>
        <v>1981965.3671273654</v>
      </c>
      <c r="Y36" s="1">
        <f t="shared" si="136"/>
        <v>2087406.6247541634</v>
      </c>
      <c r="Z36" s="1">
        <f t="shared" si="136"/>
        <v>2197986.3041099748</v>
      </c>
      <c r="AA36" s="1">
        <f t="shared" si="136"/>
        <v>2313943.482211275</v>
      </c>
      <c r="AB36" s="1">
        <f t="shared" si="136"/>
        <v>2435528.06213996</v>
      </c>
      <c r="AC36" s="1">
        <f t="shared" si="136"/>
        <v>2563001.255093805</v>
      </c>
      <c r="AD36" s="1">
        <f t="shared" si="136"/>
        <v>2696636.0836698534</v>
      </c>
      <c r="AE36" s="1">
        <f t="shared" si="136"/>
        <v>2836717.9073093198</v>
      </c>
      <c r="AF36" s="1">
        <f t="shared" si="136"/>
        <v>2983544.9708730439</v>
      </c>
    </row>
    <row r="37" spans="1:32" s="20" customFormat="1" x14ac:dyDescent="0.35">
      <c r="L37" s="21" t="s">
        <v>20</v>
      </c>
      <c r="V37" s="21" t="s">
        <v>21</v>
      </c>
      <c r="AF37" s="23" t="s">
        <v>22</v>
      </c>
    </row>
    <row r="38" spans="1:32" s="20" customFormat="1" x14ac:dyDescent="0.35">
      <c r="L38" s="22">
        <f>L36+K36+J36+I36+H36+F36+G36+E36+D36+C36+B36</f>
        <v>7725062.9902934488</v>
      </c>
      <c r="V38" s="22">
        <f>V36+U36+T36+S36+R36+Q36+P36+O36+M36+N36+L36+K36+J36+I36+H36+G36+F36+E36+D36+C36+B36</f>
        <v>20975701.586536746</v>
      </c>
      <c r="AF38" s="24">
        <f>AF36+AE36+AD36+AC36+AB36+AA36+Z36+Y36+X36+W36+U36+V36+T36+S36+R36+Q36+P36+O36+N36+M36+L36+K36+J36+I36+H36+G36+F36+E36+D36+C36+B36</f>
        <v>44953865.462396629</v>
      </c>
    </row>
  </sheetData>
  <pageMargins left="0.7" right="0.7" top="0.75" bottom="0.75" header="0.3" footer="0.3"/>
  <pageSetup paperSize="5" scale="34" fitToHeight="0" orientation="landscape" r:id="rId1"/>
  <headerFooter>
    <oddHeader>&amp;C&amp;"-,Bold"&amp;14Comparative Analysis Based on $18,475,000 Infrastructure Improvement Cost Estimate 
Weighted average Purchase Rate Including Boone Florence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11 Mil. Infra. 2.25% growth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2025-09-23T16:59:30Z</dcterms:created>
  <dcterms:modified xsi:type="dcterms:W3CDTF">2025-09-23T16:59:38Z</dcterms:modified>
</cp:coreProperties>
</file>