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5" documentId="8_{7F23D9F4-2353-4FA1-A492-BBEDE32A5815}" xr6:coauthVersionLast="47" xr6:coauthVersionMax="47" xr10:uidLastSave="{1682B406-023C-451D-90C7-7652E11E1576}"/>
  <bookViews>
    <workbookView xWindow="-110" yWindow="-110" windowWidth="19420" windowHeight="11500" firstSheet="4" activeTab="5" xr2:uid="{AC3B5C9F-2CAC-4FB2-AB24-D1A50C9566CA}"/>
  </bookViews>
  <sheets>
    <sheet name="Chart_$5M_Infra_Improvements" sheetId="2" r:id="rId1"/>
    <sheet name="Table_$5M_Infra_Improvements" sheetId="1" r:id="rId2"/>
    <sheet name="Chart_$7M_Infra_Improvements" sheetId="3" r:id="rId3"/>
    <sheet name="Table_$7M_Infra_Improvements" sheetId="4" r:id="rId4"/>
    <sheet name="Chart_$10M_Infra_Improvements" sheetId="5" r:id="rId5"/>
    <sheet name="Table_$10M_Infra_Improvements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6" l="1"/>
  <c r="C28" i="6" s="1"/>
  <c r="C27" i="6"/>
  <c r="D27" i="6" s="1"/>
  <c r="E27" i="6" s="1"/>
  <c r="F27" i="6" s="1"/>
  <c r="G27" i="6" s="1"/>
  <c r="H27" i="6" s="1"/>
  <c r="I27" i="6" s="1"/>
  <c r="J27" i="6" s="1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Z27" i="6" s="1"/>
  <c r="AA27" i="6" s="1"/>
  <c r="AB27" i="6" s="1"/>
  <c r="AC27" i="6" s="1"/>
  <c r="AD27" i="6" s="1"/>
  <c r="AE27" i="6" s="1"/>
  <c r="AF27" i="6" s="1"/>
  <c r="B24" i="6"/>
  <c r="B25" i="6" s="1"/>
  <c r="C23" i="6"/>
  <c r="D23" i="6" s="1"/>
  <c r="C22" i="6"/>
  <c r="D22" i="6" s="1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AC22" i="6" s="1"/>
  <c r="AD22" i="6" s="1"/>
  <c r="AE22" i="6" s="1"/>
  <c r="AF22" i="6" s="1"/>
  <c r="B21" i="6"/>
  <c r="C21" i="6" s="1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B19" i="6"/>
  <c r="B12" i="6"/>
  <c r="B14" i="6" s="1"/>
  <c r="C11" i="6"/>
  <c r="C12" i="6" s="1"/>
  <c r="C14" i="6" s="1"/>
  <c r="B11" i="6"/>
  <c r="D10" i="6"/>
  <c r="D11" i="6" s="1"/>
  <c r="D12" i="6" s="1"/>
  <c r="D14" i="6" s="1"/>
  <c r="C10" i="6"/>
  <c r="C9" i="6"/>
  <c r="D9" i="6" s="1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B8" i="6"/>
  <c r="C8" i="6" s="1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C4" i="6"/>
  <c r="D4" i="6" s="1"/>
  <c r="E4" i="6" s="1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E23" i="6" l="1"/>
  <c r="D24" i="6"/>
  <c r="D25" i="6" s="1"/>
  <c r="D28" i="6"/>
  <c r="C29" i="6"/>
  <c r="C30" i="6" s="1"/>
  <c r="C24" i="6"/>
  <c r="C25" i="6" s="1"/>
  <c r="B29" i="6"/>
  <c r="B30" i="6" s="1"/>
  <c r="B32" i="6" s="1"/>
  <c r="E10" i="6"/>
  <c r="E28" i="6" l="1"/>
  <c r="D29" i="6"/>
  <c r="D30" i="6" s="1"/>
  <c r="D32" i="6" s="1"/>
  <c r="E11" i="6"/>
  <c r="E12" i="6" s="1"/>
  <c r="E14" i="6" s="1"/>
  <c r="F10" i="6"/>
  <c r="C32" i="6"/>
  <c r="F23" i="6"/>
  <c r="E24" i="6"/>
  <c r="E25" i="6" s="1"/>
  <c r="G23" i="6" l="1"/>
  <c r="F24" i="6"/>
  <c r="F25" i="6" s="1"/>
  <c r="F11" i="6"/>
  <c r="F12" i="6" s="1"/>
  <c r="F14" i="6" s="1"/>
  <c r="G10" i="6"/>
  <c r="E29" i="6"/>
  <c r="E30" i="6" s="1"/>
  <c r="E32" i="6" s="1"/>
  <c r="F28" i="6"/>
  <c r="G11" i="6" l="1"/>
  <c r="G12" i="6" s="1"/>
  <c r="G14" i="6" s="1"/>
  <c r="H10" i="6"/>
  <c r="F29" i="6"/>
  <c r="F30" i="6" s="1"/>
  <c r="F32" i="6" s="1"/>
  <c r="G28" i="6"/>
  <c r="H23" i="6"/>
  <c r="G24" i="6"/>
  <c r="G25" i="6" s="1"/>
  <c r="G29" i="6" l="1"/>
  <c r="G30" i="6" s="1"/>
  <c r="G32" i="6" s="1"/>
  <c r="H28" i="6"/>
  <c r="H24" i="6"/>
  <c r="H25" i="6" s="1"/>
  <c r="I23" i="6"/>
  <c r="H11" i="6"/>
  <c r="H12" i="6" s="1"/>
  <c r="H14" i="6" s="1"/>
  <c r="I10" i="6"/>
  <c r="J10" i="6" l="1"/>
  <c r="I11" i="6"/>
  <c r="I12" i="6" s="1"/>
  <c r="I14" i="6" s="1"/>
  <c r="I24" i="6"/>
  <c r="I25" i="6" s="1"/>
  <c r="J23" i="6"/>
  <c r="H29" i="6"/>
  <c r="H30" i="6" s="1"/>
  <c r="H32" i="6" s="1"/>
  <c r="I28" i="6"/>
  <c r="I29" i="6" l="1"/>
  <c r="I30" i="6" s="1"/>
  <c r="I32" i="6" s="1"/>
  <c r="J28" i="6"/>
  <c r="J24" i="6"/>
  <c r="J25" i="6" s="1"/>
  <c r="K23" i="6"/>
  <c r="K10" i="6"/>
  <c r="J11" i="6"/>
  <c r="J12" i="6" s="1"/>
  <c r="J14" i="6" s="1"/>
  <c r="L10" i="6" l="1"/>
  <c r="K11" i="6"/>
  <c r="K12" i="6" s="1"/>
  <c r="K14" i="6" s="1"/>
  <c r="K24" i="6"/>
  <c r="K25" i="6" s="1"/>
  <c r="L23" i="6"/>
  <c r="J29" i="6"/>
  <c r="J30" i="6" s="1"/>
  <c r="J32" i="6" s="1"/>
  <c r="K28" i="6"/>
  <c r="L28" i="6" l="1"/>
  <c r="K29" i="6"/>
  <c r="K30" i="6" s="1"/>
  <c r="K32" i="6" s="1"/>
  <c r="M10" i="6"/>
  <c r="L11" i="6"/>
  <c r="L12" i="6" s="1"/>
  <c r="L14" i="6" s="1"/>
  <c r="L24" i="6"/>
  <c r="L25" i="6" s="1"/>
  <c r="M23" i="6"/>
  <c r="M24" i="6" l="1"/>
  <c r="M25" i="6" s="1"/>
  <c r="N23" i="6"/>
  <c r="N10" i="6"/>
  <c r="M11" i="6"/>
  <c r="M12" i="6" s="1"/>
  <c r="M14" i="6" s="1"/>
  <c r="M28" i="6"/>
  <c r="L29" i="6"/>
  <c r="L30" i="6" s="1"/>
  <c r="L32" i="6" s="1"/>
  <c r="N28" i="6" l="1"/>
  <c r="M29" i="6"/>
  <c r="M30" i="6" s="1"/>
  <c r="M32" i="6" s="1"/>
  <c r="O10" i="6"/>
  <c r="N11" i="6"/>
  <c r="N12" i="6" s="1"/>
  <c r="N14" i="6" s="1"/>
  <c r="O23" i="6"/>
  <c r="N24" i="6"/>
  <c r="N25" i="6" s="1"/>
  <c r="P23" i="6" l="1"/>
  <c r="O24" i="6"/>
  <c r="O25" i="6" s="1"/>
  <c r="O11" i="6"/>
  <c r="O12" i="6" s="1"/>
  <c r="O14" i="6" s="1"/>
  <c r="P10" i="6"/>
  <c r="O28" i="6"/>
  <c r="N29" i="6"/>
  <c r="N30" i="6" s="1"/>
  <c r="N32" i="6" s="1"/>
  <c r="P11" i="6" l="1"/>
  <c r="P12" i="6" s="1"/>
  <c r="P14" i="6" s="1"/>
  <c r="Q10" i="6"/>
  <c r="P28" i="6"/>
  <c r="O29" i="6"/>
  <c r="O30" i="6" s="1"/>
  <c r="O32" i="6" s="1"/>
  <c r="Q23" i="6"/>
  <c r="P24" i="6"/>
  <c r="P25" i="6" s="1"/>
  <c r="R23" i="6" l="1"/>
  <c r="Q24" i="6"/>
  <c r="Q25" i="6" s="1"/>
  <c r="Q28" i="6"/>
  <c r="P29" i="6"/>
  <c r="P30" i="6" s="1"/>
  <c r="P32" i="6" s="1"/>
  <c r="Q11" i="6"/>
  <c r="Q12" i="6" s="1"/>
  <c r="Q14" i="6" s="1"/>
  <c r="R10" i="6"/>
  <c r="R11" i="6" l="1"/>
  <c r="R12" i="6" s="1"/>
  <c r="R14" i="6" s="1"/>
  <c r="S10" i="6"/>
  <c r="Q29" i="6"/>
  <c r="Q30" i="6" s="1"/>
  <c r="Q32" i="6" s="1"/>
  <c r="R28" i="6"/>
  <c r="S23" i="6"/>
  <c r="R24" i="6"/>
  <c r="R25" i="6" s="1"/>
  <c r="T23" i="6" l="1"/>
  <c r="S24" i="6"/>
  <c r="S25" i="6" s="1"/>
  <c r="R29" i="6"/>
  <c r="R30" i="6" s="1"/>
  <c r="R32" i="6" s="1"/>
  <c r="S28" i="6"/>
  <c r="S11" i="6"/>
  <c r="S12" i="6" s="1"/>
  <c r="S14" i="6" s="1"/>
  <c r="T10" i="6"/>
  <c r="S29" i="6" l="1"/>
  <c r="S30" i="6" s="1"/>
  <c r="S32" i="6" s="1"/>
  <c r="T28" i="6"/>
  <c r="T11" i="6"/>
  <c r="T12" i="6" s="1"/>
  <c r="T14" i="6" s="1"/>
  <c r="U10" i="6"/>
  <c r="T24" i="6"/>
  <c r="T25" i="6" s="1"/>
  <c r="U23" i="6"/>
  <c r="V10" i="6" l="1"/>
  <c r="U11" i="6"/>
  <c r="U12" i="6" s="1"/>
  <c r="U14" i="6" s="1"/>
  <c r="U24" i="6"/>
  <c r="U25" i="6" s="1"/>
  <c r="V23" i="6"/>
  <c r="T29" i="6"/>
  <c r="T30" i="6" s="1"/>
  <c r="T32" i="6" s="1"/>
  <c r="U28" i="6"/>
  <c r="V24" i="6" l="1"/>
  <c r="V25" i="6" s="1"/>
  <c r="W23" i="6"/>
  <c r="U29" i="6"/>
  <c r="U30" i="6" s="1"/>
  <c r="U32" i="6" s="1"/>
  <c r="V28" i="6"/>
  <c r="W10" i="6"/>
  <c r="V11" i="6"/>
  <c r="V12" i="6" s="1"/>
  <c r="V14" i="6" s="1"/>
  <c r="V29" i="6" l="1"/>
  <c r="V30" i="6" s="1"/>
  <c r="V32" i="6" s="1"/>
  <c r="W28" i="6"/>
  <c r="X10" i="6"/>
  <c r="W11" i="6"/>
  <c r="W12" i="6" s="1"/>
  <c r="W14" i="6" s="1"/>
  <c r="W24" i="6"/>
  <c r="W25" i="6" s="1"/>
  <c r="X23" i="6"/>
  <c r="X24" i="6" l="1"/>
  <c r="X25" i="6" s="1"/>
  <c r="Y23" i="6"/>
  <c r="Y10" i="6"/>
  <c r="X11" i="6"/>
  <c r="X12" i="6" s="1"/>
  <c r="X14" i="6" s="1"/>
  <c r="X28" i="6"/>
  <c r="W29" i="6"/>
  <c r="W30" i="6" s="1"/>
  <c r="W32" i="6" s="1"/>
  <c r="Y28" i="6" l="1"/>
  <c r="X29" i="6"/>
  <c r="X30" i="6" s="1"/>
  <c r="X32" i="6" s="1"/>
  <c r="Y24" i="6"/>
  <c r="Y25" i="6" s="1"/>
  <c r="Z23" i="6"/>
  <c r="Z10" i="6"/>
  <c r="Y11" i="6"/>
  <c r="Y12" i="6" s="1"/>
  <c r="Y14" i="6" s="1"/>
  <c r="AA10" i="6" l="1"/>
  <c r="Z11" i="6"/>
  <c r="Z12" i="6" s="1"/>
  <c r="Z14" i="6" s="1"/>
  <c r="AA23" i="6"/>
  <c r="Z24" i="6"/>
  <c r="Z25" i="6" s="1"/>
  <c r="Z28" i="6"/>
  <c r="Y29" i="6"/>
  <c r="Y30" i="6" s="1"/>
  <c r="Y32" i="6" s="1"/>
  <c r="AA28" i="6" l="1"/>
  <c r="Z29" i="6"/>
  <c r="Z30" i="6" s="1"/>
  <c r="Z32" i="6" s="1"/>
  <c r="AB23" i="6"/>
  <c r="AA24" i="6"/>
  <c r="AA25" i="6" s="1"/>
  <c r="AA11" i="6"/>
  <c r="AA12" i="6" s="1"/>
  <c r="AA14" i="6" s="1"/>
  <c r="AB10" i="6"/>
  <c r="AB11" i="6" l="1"/>
  <c r="AB12" i="6" s="1"/>
  <c r="AB14" i="6" s="1"/>
  <c r="AC10" i="6"/>
  <c r="AC23" i="6"/>
  <c r="AB24" i="6"/>
  <c r="AB25" i="6" s="1"/>
  <c r="AB28" i="6"/>
  <c r="AA29" i="6"/>
  <c r="AA30" i="6" s="1"/>
  <c r="AA32" i="6" s="1"/>
  <c r="AD23" i="6" l="1"/>
  <c r="AC24" i="6"/>
  <c r="AC25" i="6" s="1"/>
  <c r="AC11" i="6"/>
  <c r="AC12" i="6" s="1"/>
  <c r="AC14" i="6" s="1"/>
  <c r="AD10" i="6"/>
  <c r="AC28" i="6"/>
  <c r="AB29" i="6"/>
  <c r="AB30" i="6" s="1"/>
  <c r="AB32" i="6" s="1"/>
  <c r="AC29" i="6" l="1"/>
  <c r="AC30" i="6" s="1"/>
  <c r="AC32" i="6" s="1"/>
  <c r="AD28" i="6"/>
  <c r="AD11" i="6"/>
  <c r="AD12" i="6" s="1"/>
  <c r="AD14" i="6" s="1"/>
  <c r="AE10" i="6"/>
  <c r="AE23" i="6"/>
  <c r="AD24" i="6"/>
  <c r="AD25" i="6" s="1"/>
  <c r="AF23" i="6" l="1"/>
  <c r="AF24" i="6" s="1"/>
  <c r="AF25" i="6" s="1"/>
  <c r="AE24" i="6"/>
  <c r="AE25" i="6" s="1"/>
  <c r="AE11" i="6"/>
  <c r="AE12" i="6" s="1"/>
  <c r="AE14" i="6" s="1"/>
  <c r="AF10" i="6"/>
  <c r="AF11" i="6" s="1"/>
  <c r="AF12" i="6" s="1"/>
  <c r="AF14" i="6" s="1"/>
  <c r="AD29" i="6"/>
  <c r="AD30" i="6" s="1"/>
  <c r="AD32" i="6" s="1"/>
  <c r="AE28" i="6"/>
  <c r="AE29" i="6" l="1"/>
  <c r="AE30" i="6" s="1"/>
  <c r="AE32" i="6" s="1"/>
  <c r="AF28" i="6"/>
  <c r="AF29" i="6" s="1"/>
  <c r="AF30" i="6" s="1"/>
  <c r="AF32" i="6" s="1"/>
  <c r="B28" i="4" l="1"/>
  <c r="C28" i="4" s="1"/>
  <c r="D27" i="4"/>
  <c r="E27" i="4" s="1"/>
  <c r="F27" i="4" s="1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X27" i="4" s="1"/>
  <c r="Y27" i="4" s="1"/>
  <c r="Z27" i="4" s="1"/>
  <c r="AA27" i="4" s="1"/>
  <c r="AB27" i="4" s="1"/>
  <c r="AC27" i="4" s="1"/>
  <c r="AD27" i="4" s="1"/>
  <c r="AE27" i="4" s="1"/>
  <c r="AF27" i="4" s="1"/>
  <c r="C27" i="4"/>
  <c r="B25" i="4"/>
  <c r="B24" i="4"/>
  <c r="C23" i="4"/>
  <c r="D23" i="4" s="1"/>
  <c r="D22" i="4"/>
  <c r="E22" i="4" s="1"/>
  <c r="F22" i="4" s="1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AD22" i="4" s="1"/>
  <c r="AE22" i="4" s="1"/>
  <c r="AF22" i="4" s="1"/>
  <c r="C22" i="4"/>
  <c r="B21" i="4"/>
  <c r="C21" i="4" s="1"/>
  <c r="D21" i="4" s="1"/>
  <c r="E21" i="4" s="1"/>
  <c r="F21" i="4" s="1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T21" i="4" s="1"/>
  <c r="U21" i="4" s="1"/>
  <c r="V21" i="4" s="1"/>
  <c r="B19" i="4"/>
  <c r="C11" i="4"/>
  <c r="C12" i="4" s="1"/>
  <c r="C14" i="4" s="1"/>
  <c r="B11" i="4"/>
  <c r="B12" i="4" s="1"/>
  <c r="B14" i="4" s="1"/>
  <c r="C10" i="4"/>
  <c r="D10" i="4" s="1"/>
  <c r="C9" i="4"/>
  <c r="D9" i="4" s="1"/>
  <c r="E9" i="4" s="1"/>
  <c r="F9" i="4" s="1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B8" i="4"/>
  <c r="C8" i="4" s="1"/>
  <c r="D8" i="4" s="1"/>
  <c r="E8" i="4" s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D4" i="4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C4" i="4"/>
  <c r="D24" i="4" l="1"/>
  <c r="D25" i="4" s="1"/>
  <c r="E23" i="4"/>
  <c r="D11" i="4"/>
  <c r="D12" i="4" s="1"/>
  <c r="D14" i="4" s="1"/>
  <c r="E10" i="4"/>
  <c r="D28" i="4"/>
  <c r="C29" i="4"/>
  <c r="C30" i="4" s="1"/>
  <c r="C32" i="4" s="1"/>
  <c r="C24" i="4"/>
  <c r="C25" i="4" s="1"/>
  <c r="B29" i="4"/>
  <c r="B30" i="4" s="1"/>
  <c r="B32" i="4" s="1"/>
  <c r="F23" i="4" l="1"/>
  <c r="E24" i="4"/>
  <c r="E25" i="4" s="1"/>
  <c r="E28" i="4"/>
  <c r="D29" i="4"/>
  <c r="D30" i="4" s="1"/>
  <c r="D32" i="4" s="1"/>
  <c r="F10" i="4"/>
  <c r="E11" i="4"/>
  <c r="E12" i="4" s="1"/>
  <c r="E14" i="4" s="1"/>
  <c r="F11" i="4" l="1"/>
  <c r="F12" i="4" s="1"/>
  <c r="F14" i="4" s="1"/>
  <c r="G10" i="4"/>
  <c r="E29" i="4"/>
  <c r="E30" i="4" s="1"/>
  <c r="E32" i="4" s="1"/>
  <c r="F28" i="4"/>
  <c r="G23" i="4"/>
  <c r="F24" i="4"/>
  <c r="F25" i="4" s="1"/>
  <c r="F29" i="4" l="1"/>
  <c r="F30" i="4" s="1"/>
  <c r="F32" i="4" s="1"/>
  <c r="G28" i="4"/>
  <c r="G11" i="4"/>
  <c r="G12" i="4" s="1"/>
  <c r="G14" i="4" s="1"/>
  <c r="H10" i="4"/>
  <c r="H23" i="4"/>
  <c r="G24" i="4"/>
  <c r="G25" i="4" s="1"/>
  <c r="H24" i="4" l="1"/>
  <c r="H25" i="4" s="1"/>
  <c r="I23" i="4"/>
  <c r="G29" i="4"/>
  <c r="G30" i="4" s="1"/>
  <c r="G32" i="4" s="1"/>
  <c r="H28" i="4"/>
  <c r="H11" i="4"/>
  <c r="H12" i="4" s="1"/>
  <c r="H14" i="4" s="1"/>
  <c r="I10" i="4"/>
  <c r="J23" i="4" l="1"/>
  <c r="I24" i="4"/>
  <c r="I25" i="4" s="1"/>
  <c r="J10" i="4"/>
  <c r="I11" i="4"/>
  <c r="I12" i="4" s="1"/>
  <c r="I14" i="4" s="1"/>
  <c r="H29" i="4"/>
  <c r="H30" i="4" s="1"/>
  <c r="H32" i="4" s="1"/>
  <c r="I28" i="4"/>
  <c r="J11" i="4" l="1"/>
  <c r="J12" i="4" s="1"/>
  <c r="J14" i="4" s="1"/>
  <c r="K10" i="4"/>
  <c r="I29" i="4"/>
  <c r="I30" i="4" s="1"/>
  <c r="I32" i="4" s="1"/>
  <c r="J28" i="4"/>
  <c r="K23" i="4"/>
  <c r="J24" i="4"/>
  <c r="J25" i="4" s="1"/>
  <c r="L10" i="4" l="1"/>
  <c r="K11" i="4"/>
  <c r="K12" i="4" s="1"/>
  <c r="K14" i="4" s="1"/>
  <c r="K24" i="4"/>
  <c r="K25" i="4" s="1"/>
  <c r="L23" i="4"/>
  <c r="J29" i="4"/>
  <c r="J30" i="4" s="1"/>
  <c r="J32" i="4" s="1"/>
  <c r="K28" i="4"/>
  <c r="K29" i="4" l="1"/>
  <c r="K30" i="4" s="1"/>
  <c r="K32" i="4" s="1"/>
  <c r="L28" i="4"/>
  <c r="L24" i="4"/>
  <c r="L25" i="4" s="1"/>
  <c r="M23" i="4"/>
  <c r="M10" i="4"/>
  <c r="L11" i="4"/>
  <c r="L12" i="4" s="1"/>
  <c r="L14" i="4" s="1"/>
  <c r="N10" i="4" l="1"/>
  <c r="M11" i="4"/>
  <c r="M12" i="4" s="1"/>
  <c r="M14" i="4" s="1"/>
  <c r="M24" i="4"/>
  <c r="M25" i="4" s="1"/>
  <c r="N23" i="4"/>
  <c r="M28" i="4"/>
  <c r="L29" i="4"/>
  <c r="L30" i="4" s="1"/>
  <c r="L32" i="4" s="1"/>
  <c r="M29" i="4" l="1"/>
  <c r="M30" i="4" s="1"/>
  <c r="M32" i="4" s="1"/>
  <c r="N28" i="4"/>
  <c r="N24" i="4"/>
  <c r="N25" i="4" s="1"/>
  <c r="O23" i="4"/>
  <c r="O10" i="4"/>
  <c r="N11" i="4"/>
  <c r="N12" i="4" s="1"/>
  <c r="N14" i="4" s="1"/>
  <c r="O11" i="4" l="1"/>
  <c r="O12" i="4" s="1"/>
  <c r="O14" i="4" s="1"/>
  <c r="P10" i="4"/>
  <c r="O28" i="4"/>
  <c r="N29" i="4"/>
  <c r="N30" i="4" s="1"/>
  <c r="N32" i="4" s="1"/>
  <c r="P23" i="4"/>
  <c r="O24" i="4"/>
  <c r="O25" i="4" s="1"/>
  <c r="Q10" i="4" l="1"/>
  <c r="P11" i="4"/>
  <c r="P12" i="4" s="1"/>
  <c r="P14" i="4" s="1"/>
  <c r="Q23" i="4"/>
  <c r="P24" i="4"/>
  <c r="P25" i="4" s="1"/>
  <c r="P28" i="4"/>
  <c r="O29" i="4"/>
  <c r="O30" i="4" s="1"/>
  <c r="O32" i="4" s="1"/>
  <c r="R23" i="4" l="1"/>
  <c r="Q24" i="4"/>
  <c r="Q25" i="4" s="1"/>
  <c r="Q28" i="4"/>
  <c r="P29" i="4"/>
  <c r="P30" i="4" s="1"/>
  <c r="P32" i="4" s="1"/>
  <c r="Q11" i="4"/>
  <c r="Q12" i="4" s="1"/>
  <c r="Q14" i="4" s="1"/>
  <c r="R10" i="4"/>
  <c r="R11" i="4" l="1"/>
  <c r="R12" i="4" s="1"/>
  <c r="R14" i="4" s="1"/>
  <c r="S10" i="4"/>
  <c r="Q29" i="4"/>
  <c r="Q30" i="4" s="1"/>
  <c r="Q32" i="4" s="1"/>
  <c r="R28" i="4"/>
  <c r="S23" i="4"/>
  <c r="R24" i="4"/>
  <c r="R25" i="4" s="1"/>
  <c r="T23" i="4" l="1"/>
  <c r="S24" i="4"/>
  <c r="S25" i="4" s="1"/>
  <c r="S28" i="4"/>
  <c r="R29" i="4"/>
  <c r="R30" i="4" s="1"/>
  <c r="R32" i="4" s="1"/>
  <c r="S11" i="4"/>
  <c r="S12" i="4" s="1"/>
  <c r="S14" i="4" s="1"/>
  <c r="T10" i="4"/>
  <c r="T11" i="4" l="1"/>
  <c r="T12" i="4" s="1"/>
  <c r="T14" i="4" s="1"/>
  <c r="U10" i="4"/>
  <c r="S29" i="4"/>
  <c r="S30" i="4" s="1"/>
  <c r="S32" i="4" s="1"/>
  <c r="T28" i="4"/>
  <c r="T24" i="4"/>
  <c r="T25" i="4" s="1"/>
  <c r="U23" i="4"/>
  <c r="U24" i="4" l="1"/>
  <c r="U25" i="4" s="1"/>
  <c r="V23" i="4"/>
  <c r="T29" i="4"/>
  <c r="T30" i="4" s="1"/>
  <c r="T32" i="4" s="1"/>
  <c r="U28" i="4"/>
  <c r="U11" i="4"/>
  <c r="U12" i="4" s="1"/>
  <c r="U14" i="4" s="1"/>
  <c r="V10" i="4"/>
  <c r="V24" i="4" l="1"/>
  <c r="V25" i="4" s="1"/>
  <c r="W23" i="4"/>
  <c r="W10" i="4"/>
  <c r="V11" i="4"/>
  <c r="V12" i="4" s="1"/>
  <c r="V14" i="4" s="1"/>
  <c r="U29" i="4"/>
  <c r="U30" i="4" s="1"/>
  <c r="U32" i="4" s="1"/>
  <c r="V28" i="4"/>
  <c r="V29" i="4" l="1"/>
  <c r="V30" i="4" s="1"/>
  <c r="V32" i="4" s="1"/>
  <c r="W28" i="4"/>
  <c r="W24" i="4"/>
  <c r="W25" i="4" s="1"/>
  <c r="X23" i="4"/>
  <c r="X10" i="4"/>
  <c r="W11" i="4"/>
  <c r="W12" i="4" s="1"/>
  <c r="W14" i="4" s="1"/>
  <c r="Y10" i="4" l="1"/>
  <c r="X11" i="4"/>
  <c r="X12" i="4" s="1"/>
  <c r="X14" i="4" s="1"/>
  <c r="X28" i="4"/>
  <c r="W29" i="4"/>
  <c r="W30" i="4" s="1"/>
  <c r="W32" i="4" s="1"/>
  <c r="X24" i="4"/>
  <c r="X25" i="4" s="1"/>
  <c r="Y23" i="4"/>
  <c r="Y24" i="4" l="1"/>
  <c r="Y25" i="4" s="1"/>
  <c r="Z23" i="4"/>
  <c r="Y28" i="4"/>
  <c r="X29" i="4"/>
  <c r="X30" i="4" s="1"/>
  <c r="X32" i="4" s="1"/>
  <c r="Z10" i="4"/>
  <c r="Y11" i="4"/>
  <c r="Y12" i="4" s="1"/>
  <c r="Y14" i="4" s="1"/>
  <c r="AA23" i="4" l="1"/>
  <c r="Z24" i="4"/>
  <c r="Z25" i="4" s="1"/>
  <c r="AA10" i="4"/>
  <c r="Z11" i="4"/>
  <c r="Z12" i="4" s="1"/>
  <c r="Z14" i="4" s="1"/>
  <c r="Z28" i="4"/>
  <c r="Y29" i="4"/>
  <c r="Y30" i="4" s="1"/>
  <c r="Y32" i="4" s="1"/>
  <c r="AA28" i="4" l="1"/>
  <c r="Z29" i="4"/>
  <c r="Z30" i="4" s="1"/>
  <c r="Z32" i="4" s="1"/>
  <c r="AA11" i="4"/>
  <c r="AA12" i="4" s="1"/>
  <c r="AA14" i="4" s="1"/>
  <c r="AB10" i="4"/>
  <c r="AB23" i="4"/>
  <c r="AA24" i="4"/>
  <c r="AA25" i="4" s="1"/>
  <c r="AC23" i="4" l="1"/>
  <c r="AB24" i="4"/>
  <c r="AB25" i="4" s="1"/>
  <c r="AB11" i="4"/>
  <c r="AB12" i="4" s="1"/>
  <c r="AB14" i="4" s="1"/>
  <c r="AC10" i="4"/>
  <c r="AB28" i="4"/>
  <c r="AA29" i="4"/>
  <c r="AA30" i="4" s="1"/>
  <c r="AA32" i="4" s="1"/>
  <c r="AC11" i="4" l="1"/>
  <c r="AC12" i="4" s="1"/>
  <c r="AC14" i="4" s="1"/>
  <c r="AD10" i="4"/>
  <c r="AC28" i="4"/>
  <c r="AB29" i="4"/>
  <c r="AB30" i="4" s="1"/>
  <c r="AB32" i="4" s="1"/>
  <c r="AD23" i="4"/>
  <c r="AC24" i="4"/>
  <c r="AC25" i="4" s="1"/>
  <c r="AE23" i="4" l="1"/>
  <c r="AD24" i="4"/>
  <c r="AD25" i="4" s="1"/>
  <c r="AC29" i="4"/>
  <c r="AC30" i="4" s="1"/>
  <c r="AC32" i="4" s="1"/>
  <c r="AD28" i="4"/>
  <c r="AD11" i="4"/>
  <c r="AD12" i="4" s="1"/>
  <c r="AD14" i="4" s="1"/>
  <c r="AE10" i="4"/>
  <c r="AD29" i="4" l="1"/>
  <c r="AD30" i="4" s="1"/>
  <c r="AD32" i="4" s="1"/>
  <c r="AE28" i="4"/>
  <c r="AE11" i="4"/>
  <c r="AE12" i="4" s="1"/>
  <c r="AE14" i="4" s="1"/>
  <c r="AF10" i="4"/>
  <c r="AF11" i="4" s="1"/>
  <c r="AF12" i="4" s="1"/>
  <c r="AF14" i="4" s="1"/>
  <c r="AF23" i="4"/>
  <c r="AF24" i="4" s="1"/>
  <c r="AF25" i="4" s="1"/>
  <c r="AE24" i="4"/>
  <c r="AE25" i="4" s="1"/>
  <c r="AE29" i="4" l="1"/>
  <c r="AE30" i="4" s="1"/>
  <c r="AE32" i="4" s="1"/>
  <c r="AF28" i="4"/>
  <c r="AF29" i="4" s="1"/>
  <c r="AF30" i="4" s="1"/>
  <c r="AF32" i="4" s="1"/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C9" i="1"/>
  <c r="D9" i="1" s="1"/>
  <c r="E9" i="1" s="1"/>
  <c r="C10" i="1"/>
  <c r="D10" i="1" s="1"/>
  <c r="B28" i="1"/>
  <c r="C28" i="1" s="1"/>
  <c r="D28" i="1" s="1"/>
  <c r="E28" i="1" s="1"/>
  <c r="F28" i="1" s="1"/>
  <c r="C22" i="1"/>
  <c r="C25" i="1" s="1"/>
  <c r="B19" i="1"/>
  <c r="X23" i="1"/>
  <c r="X24" i="1" s="1"/>
  <c r="Y23" i="1"/>
  <c r="Y24" i="1" s="1"/>
  <c r="Z23" i="1"/>
  <c r="Z24" i="1" s="1"/>
  <c r="AA23" i="1"/>
  <c r="AA24" i="1" s="1"/>
  <c r="W23" i="1"/>
  <c r="W24" i="1"/>
  <c r="V23" i="1"/>
  <c r="V24" i="1"/>
  <c r="S23" i="1"/>
  <c r="T23" i="1"/>
  <c r="U23" i="1"/>
  <c r="S24" i="1"/>
  <c r="T24" i="1"/>
  <c r="U24" i="1"/>
  <c r="P23" i="1"/>
  <c r="Q23" i="1"/>
  <c r="R23" i="1"/>
  <c r="P24" i="1"/>
  <c r="Q24" i="1"/>
  <c r="R24" i="1"/>
  <c r="E23" i="1"/>
  <c r="E24" i="1" s="1"/>
  <c r="F23" i="1"/>
  <c r="F24" i="1" s="1"/>
  <c r="G23" i="1"/>
  <c r="G24" i="1" s="1"/>
  <c r="H23" i="1"/>
  <c r="H24" i="1" s="1"/>
  <c r="I23" i="1"/>
  <c r="I24" i="1" s="1"/>
  <c r="J23" i="1"/>
  <c r="J24" i="1" s="1"/>
  <c r="K23" i="1"/>
  <c r="K24" i="1" s="1"/>
  <c r="L23" i="1"/>
  <c r="L24" i="1" s="1"/>
  <c r="M23" i="1"/>
  <c r="N23" i="1" s="1"/>
  <c r="D23" i="1"/>
  <c r="D24" i="1" s="1"/>
  <c r="C27" i="1"/>
  <c r="D27" i="1" s="1"/>
  <c r="C24" i="1"/>
  <c r="C23" i="1"/>
  <c r="B24" i="1"/>
  <c r="B25" i="1" s="1"/>
  <c r="C11" i="1" l="1"/>
  <c r="C12" i="1" s="1"/>
  <c r="E10" i="1"/>
  <c r="D11" i="1"/>
  <c r="D12" i="1" s="1"/>
  <c r="F9" i="1"/>
  <c r="B29" i="1"/>
  <c r="B30" i="1" s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P25" i="1" s="1"/>
  <c r="D29" i="1"/>
  <c r="D30" i="1" s="1"/>
  <c r="E27" i="1"/>
  <c r="C29" i="1"/>
  <c r="C30" i="1" s="1"/>
  <c r="AB23" i="1"/>
  <c r="G28" i="1"/>
  <c r="O23" i="1"/>
  <c r="O24" i="1" s="1"/>
  <c r="N24" i="1"/>
  <c r="M24" i="1"/>
  <c r="N25" i="1" l="1"/>
  <c r="F10" i="1"/>
  <c r="E11" i="1"/>
  <c r="E12" i="1" s="1"/>
  <c r="G9" i="1"/>
  <c r="O25" i="1"/>
  <c r="D25" i="1"/>
  <c r="Q22" i="1"/>
  <c r="Q25" i="1" s="1"/>
  <c r="E25" i="1"/>
  <c r="J25" i="1"/>
  <c r="L25" i="1"/>
  <c r="G25" i="1"/>
  <c r="F25" i="1"/>
  <c r="I25" i="1"/>
  <c r="H25" i="1"/>
  <c r="K25" i="1"/>
  <c r="M25" i="1"/>
  <c r="F27" i="1"/>
  <c r="E29" i="1"/>
  <c r="E30" i="1" s="1"/>
  <c r="AB24" i="1"/>
  <c r="AC23" i="1"/>
  <c r="H28" i="1"/>
  <c r="G10" i="1" l="1"/>
  <c r="F11" i="1"/>
  <c r="F12" i="1" s="1"/>
  <c r="H9" i="1"/>
  <c r="R22" i="1"/>
  <c r="R25" i="1" s="1"/>
  <c r="G27" i="1"/>
  <c r="F29" i="1"/>
  <c r="F30" i="1" s="1"/>
  <c r="AC24" i="1"/>
  <c r="AD23" i="1"/>
  <c r="I28" i="1"/>
  <c r="H10" i="1" l="1"/>
  <c r="G11" i="1"/>
  <c r="G12" i="1" s="1"/>
  <c r="I9" i="1"/>
  <c r="S22" i="1"/>
  <c r="T22" i="1"/>
  <c r="S25" i="1"/>
  <c r="H27" i="1"/>
  <c r="G29" i="1"/>
  <c r="G30" i="1" s="1"/>
  <c r="AD24" i="1"/>
  <c r="AE23" i="1"/>
  <c r="J28" i="1"/>
  <c r="I10" i="1" l="1"/>
  <c r="H11" i="1"/>
  <c r="H12" i="1" s="1"/>
  <c r="J9" i="1"/>
  <c r="T25" i="1"/>
  <c r="U22" i="1"/>
  <c r="I27" i="1"/>
  <c r="H29" i="1"/>
  <c r="H30" i="1" s="1"/>
  <c r="AF23" i="1"/>
  <c r="AF24" i="1" s="1"/>
  <c r="AE24" i="1"/>
  <c r="K28" i="1"/>
  <c r="J10" i="1" l="1"/>
  <c r="I11" i="1"/>
  <c r="I12" i="1" s="1"/>
  <c r="K9" i="1"/>
  <c r="U25" i="1"/>
  <c r="V22" i="1"/>
  <c r="J27" i="1"/>
  <c r="I29" i="1"/>
  <c r="I30" i="1" s="1"/>
  <c r="L28" i="1"/>
  <c r="K10" i="1" l="1"/>
  <c r="J11" i="1"/>
  <c r="J12" i="1" s="1"/>
  <c r="L9" i="1"/>
  <c r="W22" i="1"/>
  <c r="V25" i="1"/>
  <c r="K27" i="1"/>
  <c r="J29" i="1"/>
  <c r="J30" i="1" s="1"/>
  <c r="M28" i="1"/>
  <c r="K11" i="1" l="1"/>
  <c r="K12" i="1" s="1"/>
  <c r="L10" i="1"/>
  <c r="M9" i="1"/>
  <c r="W25" i="1"/>
  <c r="X22" i="1"/>
  <c r="L27" i="1"/>
  <c r="K29" i="1"/>
  <c r="K30" i="1" s="1"/>
  <c r="N28" i="1"/>
  <c r="L11" i="1" l="1"/>
  <c r="L12" i="1" s="1"/>
  <c r="M10" i="1"/>
  <c r="N9" i="1"/>
  <c r="Y22" i="1"/>
  <c r="X25" i="1"/>
  <c r="M27" i="1"/>
  <c r="L29" i="1"/>
  <c r="L30" i="1" s="1"/>
  <c r="O28" i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M11" i="1" l="1"/>
  <c r="M12" i="1" s="1"/>
  <c r="N10" i="1"/>
  <c r="O9" i="1"/>
  <c r="Z22" i="1"/>
  <c r="Y25" i="1"/>
  <c r="N27" i="1"/>
  <c r="M29" i="1"/>
  <c r="M30" i="1" s="1"/>
  <c r="B21" i="1"/>
  <c r="B8" i="1"/>
  <c r="C8" i="1" s="1"/>
  <c r="B11" i="1"/>
  <c r="B12" i="1" s="1"/>
  <c r="D8" i="1" l="1"/>
  <c r="C14" i="1"/>
  <c r="N11" i="1"/>
  <c r="N12" i="1" s="1"/>
  <c r="O10" i="1"/>
  <c r="P9" i="1"/>
  <c r="C21" i="1"/>
  <c r="B32" i="1"/>
  <c r="AA22" i="1"/>
  <c r="Z25" i="1"/>
  <c r="B14" i="1"/>
  <c r="O27" i="1"/>
  <c r="N29" i="1"/>
  <c r="N30" i="1" s="1"/>
  <c r="E8" i="1" l="1"/>
  <c r="D14" i="1"/>
  <c r="O11" i="1"/>
  <c r="O12" i="1" s="1"/>
  <c r="P10" i="1"/>
  <c r="Q9" i="1"/>
  <c r="D21" i="1"/>
  <c r="C32" i="1"/>
  <c r="AB22" i="1"/>
  <c r="AA25" i="1"/>
  <c r="P27" i="1"/>
  <c r="O29" i="1"/>
  <c r="O30" i="1" s="1"/>
  <c r="F8" i="1" l="1"/>
  <c r="E14" i="1"/>
  <c r="Q10" i="1"/>
  <c r="P11" i="1"/>
  <c r="P12" i="1" s="1"/>
  <c r="R9" i="1"/>
  <c r="E21" i="1"/>
  <c r="D32" i="1"/>
  <c r="AC22" i="1"/>
  <c r="AB25" i="1"/>
  <c r="Q27" i="1"/>
  <c r="P29" i="1"/>
  <c r="P30" i="1" s="1"/>
  <c r="G8" i="1" l="1"/>
  <c r="F14" i="1"/>
  <c r="R10" i="1"/>
  <c r="Q11" i="1"/>
  <c r="Q12" i="1" s="1"/>
  <c r="S9" i="1"/>
  <c r="F21" i="1"/>
  <c r="E32" i="1"/>
  <c r="AD22" i="1"/>
  <c r="AC25" i="1"/>
  <c r="R27" i="1"/>
  <c r="Q29" i="1"/>
  <c r="Q30" i="1" s="1"/>
  <c r="H8" i="1" l="1"/>
  <c r="G14" i="1"/>
  <c r="R11" i="1"/>
  <c r="R12" i="1" s="1"/>
  <c r="S10" i="1"/>
  <c r="T9" i="1"/>
  <c r="G21" i="1"/>
  <c r="F32" i="1"/>
  <c r="AE22" i="1"/>
  <c r="AD25" i="1"/>
  <c r="S27" i="1"/>
  <c r="R29" i="1"/>
  <c r="R30" i="1" s="1"/>
  <c r="I8" i="1" l="1"/>
  <c r="H14" i="1"/>
  <c r="T10" i="1"/>
  <c r="S11" i="1"/>
  <c r="S12" i="1" s="1"/>
  <c r="U9" i="1"/>
  <c r="H21" i="1"/>
  <c r="G32" i="1"/>
  <c r="AF22" i="1"/>
  <c r="AF25" i="1" s="1"/>
  <c r="AE25" i="1"/>
  <c r="T27" i="1"/>
  <c r="S29" i="1"/>
  <c r="S30" i="1" s="1"/>
  <c r="J8" i="1" l="1"/>
  <c r="I14" i="1"/>
  <c r="U10" i="1"/>
  <c r="T11" i="1"/>
  <c r="T12" i="1" s="1"/>
  <c r="V9" i="1"/>
  <c r="I21" i="1"/>
  <c r="H32" i="1"/>
  <c r="U27" i="1"/>
  <c r="T29" i="1"/>
  <c r="T30" i="1" s="1"/>
  <c r="K8" i="1" l="1"/>
  <c r="J14" i="1"/>
  <c r="V10" i="1"/>
  <c r="U11" i="1"/>
  <c r="U12" i="1" s="1"/>
  <c r="W9" i="1"/>
  <c r="J21" i="1"/>
  <c r="I32" i="1"/>
  <c r="V27" i="1"/>
  <c r="U29" i="1"/>
  <c r="U30" i="1" s="1"/>
  <c r="L8" i="1" l="1"/>
  <c r="K14" i="1"/>
  <c r="W10" i="1"/>
  <c r="V11" i="1"/>
  <c r="V12" i="1" s="1"/>
  <c r="X9" i="1"/>
  <c r="K21" i="1"/>
  <c r="J32" i="1"/>
  <c r="W27" i="1"/>
  <c r="V29" i="1"/>
  <c r="V30" i="1" s="1"/>
  <c r="M8" i="1" l="1"/>
  <c r="L14" i="1"/>
  <c r="X10" i="1"/>
  <c r="W11" i="1"/>
  <c r="W12" i="1" s="1"/>
  <c r="W14" i="1" s="1"/>
  <c r="Y9" i="1"/>
  <c r="L21" i="1"/>
  <c r="K32" i="1"/>
  <c r="W29" i="1"/>
  <c r="W30" i="1" s="1"/>
  <c r="W32" i="1" s="1"/>
  <c r="X27" i="1"/>
  <c r="N8" i="1" l="1"/>
  <c r="M14" i="1"/>
  <c r="X11" i="1"/>
  <c r="X12" i="1" s="1"/>
  <c r="X14" i="1" s="1"/>
  <c r="Y10" i="1"/>
  <c r="Z9" i="1"/>
  <c r="M21" i="1"/>
  <c r="L32" i="1"/>
  <c r="Y27" i="1"/>
  <c r="X29" i="1"/>
  <c r="X30" i="1" s="1"/>
  <c r="X32" i="1" s="1"/>
  <c r="O8" i="1" l="1"/>
  <c r="N14" i="1"/>
  <c r="Y11" i="1"/>
  <c r="Y12" i="1" s="1"/>
  <c r="Y14" i="1" s="1"/>
  <c r="Z10" i="1"/>
  <c r="AA9" i="1"/>
  <c r="N21" i="1"/>
  <c r="M32" i="1"/>
  <c r="Z27" i="1"/>
  <c r="Y29" i="1"/>
  <c r="Y30" i="1" s="1"/>
  <c r="Y32" i="1" s="1"/>
  <c r="P8" i="1" l="1"/>
  <c r="O14" i="1"/>
  <c r="Z11" i="1"/>
  <c r="Z12" i="1" s="1"/>
  <c r="Z14" i="1" s="1"/>
  <c r="AA10" i="1"/>
  <c r="AB9" i="1"/>
  <c r="O21" i="1"/>
  <c r="N32" i="1"/>
  <c r="AA27" i="1"/>
  <c r="Z29" i="1"/>
  <c r="Z30" i="1" s="1"/>
  <c r="Z32" i="1" s="1"/>
  <c r="Q8" i="1" l="1"/>
  <c r="P14" i="1"/>
  <c r="AB10" i="1"/>
  <c r="AA11" i="1"/>
  <c r="AA12" i="1" s="1"/>
  <c r="AA14" i="1" s="1"/>
  <c r="AC9" i="1"/>
  <c r="P21" i="1"/>
  <c r="O32" i="1"/>
  <c r="AB27" i="1"/>
  <c r="AA29" i="1"/>
  <c r="AA30" i="1" s="1"/>
  <c r="AA32" i="1" s="1"/>
  <c r="R8" i="1" l="1"/>
  <c r="Q14" i="1"/>
  <c r="AB11" i="1"/>
  <c r="AB12" i="1" s="1"/>
  <c r="AB14" i="1" s="1"/>
  <c r="AC10" i="1"/>
  <c r="AD9" i="1"/>
  <c r="Q21" i="1"/>
  <c r="P32" i="1"/>
  <c r="AC27" i="1"/>
  <c r="AB29" i="1"/>
  <c r="AB30" i="1" s="1"/>
  <c r="AB32" i="1" s="1"/>
  <c r="S8" i="1" l="1"/>
  <c r="R14" i="1"/>
  <c r="AD10" i="1"/>
  <c r="AC11" i="1"/>
  <c r="AC12" i="1" s="1"/>
  <c r="AC14" i="1" s="1"/>
  <c r="AE9" i="1"/>
  <c r="R21" i="1"/>
  <c r="Q32" i="1"/>
  <c r="AD27" i="1"/>
  <c r="AC29" i="1"/>
  <c r="AC30" i="1" s="1"/>
  <c r="AC32" i="1" s="1"/>
  <c r="T8" i="1" l="1"/>
  <c r="S14" i="1"/>
  <c r="AE10" i="1"/>
  <c r="AD11" i="1"/>
  <c r="AD12" i="1" s="1"/>
  <c r="AD14" i="1" s="1"/>
  <c r="AF9" i="1"/>
  <c r="S21" i="1"/>
  <c r="R32" i="1"/>
  <c r="AE27" i="1"/>
  <c r="AD29" i="1"/>
  <c r="AD30" i="1" s="1"/>
  <c r="AD32" i="1" s="1"/>
  <c r="U8" i="1" l="1"/>
  <c r="T14" i="1"/>
  <c r="AF10" i="1"/>
  <c r="AF11" i="1" s="1"/>
  <c r="AF12" i="1" s="1"/>
  <c r="AF14" i="1" s="1"/>
  <c r="AE11" i="1"/>
  <c r="AE12" i="1" s="1"/>
  <c r="AE14" i="1" s="1"/>
  <c r="T21" i="1"/>
  <c r="S32" i="1"/>
  <c r="AF27" i="1"/>
  <c r="AF29" i="1" s="1"/>
  <c r="AF30" i="1" s="1"/>
  <c r="AF32" i="1" s="1"/>
  <c r="AE29" i="1"/>
  <c r="AE30" i="1" s="1"/>
  <c r="AE32" i="1" s="1"/>
  <c r="V8" i="1" l="1"/>
  <c r="V14" i="1" s="1"/>
  <c r="U14" i="1"/>
  <c r="U21" i="1"/>
  <c r="T32" i="1"/>
  <c r="V21" i="1" l="1"/>
  <c r="V32" i="1" s="1"/>
  <c r="U32" i="1"/>
</calcChain>
</file>

<file path=xl/sharedStrings.xml><?xml version="1.0" encoding="utf-8"?>
<sst xmlns="http://schemas.openxmlformats.org/spreadsheetml/2006/main" count="78" uniqueCount="18">
  <si>
    <t>100% purchase</t>
  </si>
  <si>
    <t>Capital Cost</t>
  </si>
  <si>
    <t>Interest Rate</t>
  </si>
  <si>
    <t>Annual Payment</t>
  </si>
  <si>
    <t>Monthly Payment</t>
  </si>
  <si>
    <t>Purchase Rate</t>
  </si>
  <si>
    <t>Monthly purchase amount</t>
  </si>
  <si>
    <t>Annual gallons purchased</t>
  </si>
  <si>
    <t>Monthly Cost</t>
  </si>
  <si>
    <t>2.0 MGD Plant</t>
  </si>
  <si>
    <t>average daily purchase volume</t>
  </si>
  <si>
    <t>Operating Cost</t>
  </si>
  <si>
    <t>Operating gallons per day</t>
  </si>
  <si>
    <t>Operating annual cost</t>
  </si>
  <si>
    <t>Monthly Operating Cost</t>
  </si>
  <si>
    <t>inflation</t>
  </si>
  <si>
    <t>water usage annual increase</t>
  </si>
  <si>
    <t>average daily water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</si>
</sst>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4" fontId="0" fillId="0" borderId="0" xfId="0" applyNumberFormat="1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0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Cost of Water $5,000,00</a:t>
            </a:r>
            <a:r>
              <a:rPr lang="en-US" baseline="0"/>
              <a:t> Infrastructure Improvement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44333347696975"/>
          <c:y val="7.4738799049206162E-2"/>
          <c:w val="0.86711611805622613"/>
          <c:h val="0.87867636500493529"/>
        </c:manualLayout>
      </c:layout>
      <c:scatterChart>
        <c:scatterStyle val="smoothMarker"/>
        <c:varyColors val="0"/>
        <c:ser>
          <c:idx val="0"/>
          <c:order val="0"/>
          <c:tx>
            <c:v>100% Water Purchase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'Table_$5M_Infra_Improvements'!$B$4:$AF$4</c:f>
              <c:numCache>
                <c:formatCode>General</c:formatCode>
                <c:ptCount val="31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</c:numCache>
            </c:numRef>
          </c:xVal>
          <c:yVal>
            <c:numRef>
              <c:f>'Table_$5M_Infra_Improvements'!$B$14:$AF$14</c:f>
              <c:numCache>
                <c:formatCode>"$"#,##0</c:formatCode>
                <c:ptCount val="31"/>
                <c:pt idx="0">
                  <c:v>231501.95250000001</c:v>
                </c:pt>
                <c:pt idx="1">
                  <c:v>238210.80043906247</c:v>
                </c:pt>
                <c:pt idx="2">
                  <c:v>245139.19542693079</c:v>
                </c:pt>
                <c:pt idx="3">
                  <c:v>252294.32214077713</c:v>
                </c:pt>
                <c:pt idx="4">
                  <c:v>259683.60037633404</c:v>
                </c:pt>
                <c:pt idx="5">
                  <c:v>267314.69274214958</c:v>
                </c:pt>
                <c:pt idx="6">
                  <c:v>275195.51260563638</c:v>
                </c:pt>
                <c:pt idx="7">
                  <c:v>283334.23229915585</c:v>
                </c:pt>
                <c:pt idx="8">
                  <c:v>291739.29159464577</c:v>
                </c:pt>
                <c:pt idx="9">
                  <c:v>300419.40645558055</c:v>
                </c:pt>
                <c:pt idx="10">
                  <c:v>309383.57807533944</c:v>
                </c:pt>
                <c:pt idx="11">
                  <c:v>318641.10221135482</c:v>
                </c:pt>
                <c:pt idx="12">
                  <c:v>328201.57882472151</c:v>
                </c:pt>
                <c:pt idx="13">
                  <c:v>338074.92203526053</c:v>
                </c:pt>
                <c:pt idx="14">
                  <c:v>348271.37040236435</c:v>
                </c:pt>
                <c:pt idx="15">
                  <c:v>358801.49754228175</c:v>
                </c:pt>
                <c:pt idx="16">
                  <c:v>369676.22309285292</c:v>
                </c:pt>
                <c:pt idx="17">
                  <c:v>380906.82403706649</c:v>
                </c:pt>
                <c:pt idx="18">
                  <c:v>392504.94639717945</c:v>
                </c:pt>
                <c:pt idx="19">
                  <c:v>404482.61731152708</c:v>
                </c:pt>
                <c:pt idx="20">
                  <c:v>416852.25750654686</c:v>
                </c:pt>
                <c:pt idx="21">
                  <c:v>403131.55417694856</c:v>
                </c:pt>
                <c:pt idx="22">
                  <c:v>416324.03428738919</c:v>
                </c:pt>
                <c:pt idx="23">
                  <c:v>429948.2383094441</c:v>
                </c:pt>
                <c:pt idx="24">
                  <c:v>444018.29440812051</c:v>
                </c:pt>
                <c:pt idx="25">
                  <c:v>458548.79309262632</c:v>
                </c:pt>
                <c:pt idx="26">
                  <c:v>473554.80234658247</c:v>
                </c:pt>
                <c:pt idx="27">
                  <c:v>489051.88325337437</c:v>
                </c:pt>
                <c:pt idx="28">
                  <c:v>505056.10613284115</c:v>
                </c:pt>
                <c:pt idx="29">
                  <c:v>521584.06720603822</c:v>
                </c:pt>
                <c:pt idx="30">
                  <c:v>538652.90580535587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DF-480B-B207-8E8C9D116E2E}"/>
            </c:ext>
          </c:extLst>
        </c:ser>
        <c:ser>
          <c:idx val="1"/>
          <c:order val="1"/>
          <c:tx>
            <c:v>2 MGD Plant Minimum Water Purchase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'Table_$5M_Infra_Improvements'!$B$4:$AF$4</c:f>
              <c:numCache>
                <c:formatCode>General</c:formatCode>
                <c:ptCount val="31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</c:numCache>
            </c:numRef>
          </c:xVal>
          <c:yVal>
            <c:numRef>
              <c:f>'Table_$5M_Infra_Improvements'!$B$32:$AF$32</c:f>
              <c:numCache>
                <c:formatCode>#,##0</c:formatCode>
                <c:ptCount val="31"/>
                <c:pt idx="0">
                  <c:v>257151.41333333333</c:v>
                </c:pt>
                <c:pt idx="1">
                  <c:v>260674.56822916667</c:v>
                </c:pt>
                <c:pt idx="2">
                  <c:v>264298.77926271613</c:v>
                </c:pt>
                <c:pt idx="3">
                  <c:v>268027.21110502607</c:v>
                </c:pt>
                <c:pt idx="4">
                  <c:v>271863.13056708989</c:v>
                </c:pt>
                <c:pt idx="5">
                  <c:v>275809.90992814128</c:v>
                </c:pt>
                <c:pt idx="6">
                  <c:v>279871.03037272056</c:v>
                </c:pt>
                <c:pt idx="7">
                  <c:v>284050.08554007544</c:v>
                </c:pt>
                <c:pt idx="8">
                  <c:v>288350.78518957109</c:v>
                </c:pt>
                <c:pt idx="9">
                  <c:v>292776.95898590347</c:v>
                </c:pt>
                <c:pt idx="10">
                  <c:v>297332.56040803588</c:v>
                </c:pt>
                <c:pt idx="11">
                  <c:v>302021.67078590574</c:v>
                </c:pt>
                <c:pt idx="12">
                  <c:v>306848.50346908165</c:v>
                </c:pt>
                <c:pt idx="13">
                  <c:v>311817.40813168645</c:v>
                </c:pt>
                <c:pt idx="14">
                  <c:v>316932.87521804584</c:v>
                </c:pt>
                <c:pt idx="15">
                  <c:v>322199.54053366376</c:v>
                </c:pt>
                <c:pt idx="16">
                  <c:v>327622.18998628139</c:v>
                </c:pt>
                <c:pt idx="17">
                  <c:v>333205.7644819275</c:v>
                </c:pt>
                <c:pt idx="18">
                  <c:v>338955.36498103209</c:v>
                </c:pt>
                <c:pt idx="19">
                  <c:v>344876.25771983917</c:v>
                </c:pt>
                <c:pt idx="20">
                  <c:v>350973.87960252678</c:v>
                </c:pt>
                <c:pt idx="21">
                  <c:v>251273.26376961841</c:v>
                </c:pt>
                <c:pt idx="22">
                  <c:v>257741.36534845404</c:v>
                </c:pt>
                <c:pt idx="23">
                  <c:v>264403.58739167691</c:v>
                </c:pt>
                <c:pt idx="24">
                  <c:v>271266.10700988607</c:v>
                </c:pt>
                <c:pt idx="25">
                  <c:v>278335.30170480942</c:v>
                </c:pt>
                <c:pt idx="26">
                  <c:v>285617.75590955431</c:v>
                </c:pt>
                <c:pt idx="27">
                  <c:v>293120.26774271397</c:v>
                </c:pt>
                <c:pt idx="28">
                  <c:v>300849.85598332406</c:v>
                </c:pt>
                <c:pt idx="29">
                  <c:v>308813.76727389544</c:v>
                </c:pt>
                <c:pt idx="30">
                  <c:v>317019.48355898587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DF-480B-B207-8E8C9D116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41775"/>
        <c:axId val="461340815"/>
      </c:scatterChart>
      <c:valAx>
        <c:axId val="4613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40815"/>
        <c:crosses val="autoZero"/>
        <c:crossBetween val="midCat"/>
      </c:valAx>
      <c:valAx>
        <c:axId val="461340815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4925128944403721"/>
          <c:y val="0.38875685181950148"/>
          <c:w val="0.24664610899330616"/>
          <c:h val="0.138034879047644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Cost of Water $7,000,000 Infrastructure Improvement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44333347696975"/>
          <c:y val="7.4738799049206162E-2"/>
          <c:w val="0.86711611805622613"/>
          <c:h val="0.87867636500493529"/>
        </c:manualLayout>
      </c:layout>
      <c:scatterChart>
        <c:scatterStyle val="smoothMarker"/>
        <c:varyColors val="0"/>
        <c:ser>
          <c:idx val="0"/>
          <c:order val="0"/>
          <c:tx>
            <c:v>100% Water Purchase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[1]Sheet1!$B$4:$AF$4</c:f>
              <c:numCache>
                <c:formatCode>General</c:formatCode>
                <c:ptCount val="31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</c:numCache>
            </c:numRef>
          </c:xVal>
          <c:yVal>
            <c:numRef>
              <c:f>[1]Sheet1!$B$14:$AF$14</c:f>
              <c:numCache>
                <c:formatCode>"$"#,##0</c:formatCode>
                <c:ptCount val="31"/>
                <c:pt idx="0">
                  <c:v>242100.01250000001</c:v>
                </c:pt>
                <c:pt idx="1">
                  <c:v>248808.8604390625</c:v>
                </c:pt>
                <c:pt idx="2">
                  <c:v>255737.25542693082</c:v>
                </c:pt>
                <c:pt idx="3">
                  <c:v>262892.38214077713</c:v>
                </c:pt>
                <c:pt idx="4">
                  <c:v>270281.66037633404</c:v>
                </c:pt>
                <c:pt idx="5">
                  <c:v>277912.75274214958</c:v>
                </c:pt>
                <c:pt idx="6">
                  <c:v>285793.57260563638</c:v>
                </c:pt>
                <c:pt idx="7">
                  <c:v>293932.29229915584</c:v>
                </c:pt>
                <c:pt idx="8">
                  <c:v>302337.35159464576</c:v>
                </c:pt>
                <c:pt idx="9">
                  <c:v>311017.46645558055</c:v>
                </c:pt>
                <c:pt idx="10">
                  <c:v>319981.63807533943</c:v>
                </c:pt>
                <c:pt idx="11">
                  <c:v>329239.16221135482</c:v>
                </c:pt>
                <c:pt idx="12">
                  <c:v>338799.63882472151</c:v>
                </c:pt>
                <c:pt idx="13">
                  <c:v>348672.98203526053</c:v>
                </c:pt>
                <c:pt idx="14">
                  <c:v>358869.43040236435</c:v>
                </c:pt>
                <c:pt idx="15">
                  <c:v>369399.55754228175</c:v>
                </c:pt>
                <c:pt idx="16">
                  <c:v>380274.28309285291</c:v>
                </c:pt>
                <c:pt idx="17">
                  <c:v>391504.88403706648</c:v>
                </c:pt>
                <c:pt idx="18">
                  <c:v>403103.00639717944</c:v>
                </c:pt>
                <c:pt idx="19">
                  <c:v>415080.67731152708</c:v>
                </c:pt>
                <c:pt idx="20">
                  <c:v>427450.31750654685</c:v>
                </c:pt>
                <c:pt idx="21">
                  <c:v>403131.55417694856</c:v>
                </c:pt>
                <c:pt idx="22">
                  <c:v>416324.03428738919</c:v>
                </c:pt>
                <c:pt idx="23">
                  <c:v>429948.2383094441</c:v>
                </c:pt>
                <c:pt idx="24">
                  <c:v>444018.29440812051</c:v>
                </c:pt>
                <c:pt idx="25">
                  <c:v>458548.79309262632</c:v>
                </c:pt>
                <c:pt idx="26">
                  <c:v>473554.80234658247</c:v>
                </c:pt>
                <c:pt idx="27">
                  <c:v>489051.88325337437</c:v>
                </c:pt>
                <c:pt idx="28">
                  <c:v>505056.10613284115</c:v>
                </c:pt>
                <c:pt idx="29">
                  <c:v>521584.06720603822</c:v>
                </c:pt>
                <c:pt idx="30">
                  <c:v>538652.90580535587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86-4F36-8414-29B501191836}"/>
            </c:ext>
          </c:extLst>
        </c:ser>
        <c:ser>
          <c:idx val="1"/>
          <c:order val="1"/>
          <c:tx>
            <c:v>2 MGD Plant Minimum Water Purchase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[1]Sheet1!$B$4:$AF$4</c:f>
              <c:numCache>
                <c:formatCode>General</c:formatCode>
                <c:ptCount val="31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</c:numCache>
            </c:numRef>
          </c:xVal>
          <c:yVal>
            <c:numRef>
              <c:f>[1]Sheet1!$B$32:$AF$32</c:f>
              <c:numCache>
                <c:formatCode>#,##0</c:formatCode>
                <c:ptCount val="31"/>
                <c:pt idx="0">
                  <c:v>257151.41333333333</c:v>
                </c:pt>
                <c:pt idx="1">
                  <c:v>260674.56822916667</c:v>
                </c:pt>
                <c:pt idx="2">
                  <c:v>264298.77926271613</c:v>
                </c:pt>
                <c:pt idx="3">
                  <c:v>268027.21110502607</c:v>
                </c:pt>
                <c:pt idx="4">
                  <c:v>271863.13056708989</c:v>
                </c:pt>
                <c:pt idx="5">
                  <c:v>275809.90992814128</c:v>
                </c:pt>
                <c:pt idx="6">
                  <c:v>279871.03037272056</c:v>
                </c:pt>
                <c:pt idx="7">
                  <c:v>284050.08554007544</c:v>
                </c:pt>
                <c:pt idx="8">
                  <c:v>288350.78518957109</c:v>
                </c:pt>
                <c:pt idx="9">
                  <c:v>292776.95898590347</c:v>
                </c:pt>
                <c:pt idx="10">
                  <c:v>297332.56040803588</c:v>
                </c:pt>
                <c:pt idx="11">
                  <c:v>302021.67078590574</c:v>
                </c:pt>
                <c:pt idx="12">
                  <c:v>306848.50346908165</c:v>
                </c:pt>
                <c:pt idx="13">
                  <c:v>311817.40813168645</c:v>
                </c:pt>
                <c:pt idx="14">
                  <c:v>316932.87521804584</c:v>
                </c:pt>
                <c:pt idx="15">
                  <c:v>322199.54053366376</c:v>
                </c:pt>
                <c:pt idx="16">
                  <c:v>327622.18998628139</c:v>
                </c:pt>
                <c:pt idx="17">
                  <c:v>333205.7644819275</c:v>
                </c:pt>
                <c:pt idx="18">
                  <c:v>338955.36498103209</c:v>
                </c:pt>
                <c:pt idx="19">
                  <c:v>344876.25771983917</c:v>
                </c:pt>
                <c:pt idx="20">
                  <c:v>350973.87960252678</c:v>
                </c:pt>
                <c:pt idx="21">
                  <c:v>251273.26376961841</c:v>
                </c:pt>
                <c:pt idx="22">
                  <c:v>257741.36534845404</c:v>
                </c:pt>
                <c:pt idx="23">
                  <c:v>264403.58739167691</c:v>
                </c:pt>
                <c:pt idx="24">
                  <c:v>271266.10700988607</c:v>
                </c:pt>
                <c:pt idx="25">
                  <c:v>278335.30170480942</c:v>
                </c:pt>
                <c:pt idx="26">
                  <c:v>285617.75590955431</c:v>
                </c:pt>
                <c:pt idx="27">
                  <c:v>293120.26774271397</c:v>
                </c:pt>
                <c:pt idx="28">
                  <c:v>300849.85598332406</c:v>
                </c:pt>
                <c:pt idx="29">
                  <c:v>308813.76727389544</c:v>
                </c:pt>
                <c:pt idx="30">
                  <c:v>317019.48355898587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86-4F36-8414-29B50119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41775"/>
        <c:axId val="461340815"/>
      </c:scatterChart>
      <c:valAx>
        <c:axId val="4613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40815"/>
        <c:crosses val="autoZero"/>
        <c:crossBetween val="midCat"/>
      </c:valAx>
      <c:valAx>
        <c:axId val="461340815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4925128944403721"/>
          <c:y val="0.38875685181950148"/>
          <c:w val="0.24664610899330616"/>
          <c:h val="0.138034879047644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Cost of Water $10,000,000 Infrastructure Improvement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44333347696975"/>
          <c:y val="7.4738799049206162E-2"/>
          <c:w val="0.86711611805622613"/>
          <c:h val="0.87867636500493529"/>
        </c:manualLayout>
      </c:layout>
      <c:scatterChart>
        <c:scatterStyle val="smoothMarker"/>
        <c:varyColors val="0"/>
        <c:ser>
          <c:idx val="0"/>
          <c:order val="0"/>
          <c:tx>
            <c:v>100% Water Purchase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[2]Sheet1!$B$4:$AF$4</c:f>
              <c:numCache>
                <c:formatCode>General</c:formatCode>
                <c:ptCount val="31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</c:numCache>
            </c:numRef>
          </c:xVal>
          <c:yVal>
            <c:numRef>
              <c:f>[2]Sheet1!$B$14:$AF$14</c:f>
              <c:numCache>
                <c:formatCode>"$"#,##0</c:formatCode>
                <c:ptCount val="31"/>
                <c:pt idx="0">
                  <c:v>257997.10250000001</c:v>
                </c:pt>
                <c:pt idx="1">
                  <c:v>264705.95043906249</c:v>
                </c:pt>
                <c:pt idx="2">
                  <c:v>271634.34542693081</c:v>
                </c:pt>
                <c:pt idx="3">
                  <c:v>278789.4721407771</c:v>
                </c:pt>
                <c:pt idx="4">
                  <c:v>286178.75037633406</c:v>
                </c:pt>
                <c:pt idx="5">
                  <c:v>293809.84274214954</c:v>
                </c:pt>
                <c:pt idx="6">
                  <c:v>301690.6626056364</c:v>
                </c:pt>
                <c:pt idx="7">
                  <c:v>309829.38229915587</c:v>
                </c:pt>
                <c:pt idx="8">
                  <c:v>318234.44159464573</c:v>
                </c:pt>
                <c:pt idx="9">
                  <c:v>326914.55645558052</c:v>
                </c:pt>
                <c:pt idx="10">
                  <c:v>335878.7280753394</c:v>
                </c:pt>
                <c:pt idx="11">
                  <c:v>345136.25221135479</c:v>
                </c:pt>
                <c:pt idx="12">
                  <c:v>354696.72882472147</c:v>
                </c:pt>
                <c:pt idx="13">
                  <c:v>364570.0720352605</c:v>
                </c:pt>
                <c:pt idx="14">
                  <c:v>374766.52040236432</c:v>
                </c:pt>
                <c:pt idx="15">
                  <c:v>385296.64754228172</c:v>
                </c:pt>
                <c:pt idx="16">
                  <c:v>396171.37309285288</c:v>
                </c:pt>
                <c:pt idx="17">
                  <c:v>407401.97403706645</c:v>
                </c:pt>
                <c:pt idx="18">
                  <c:v>419000.09639717941</c:v>
                </c:pt>
                <c:pt idx="19">
                  <c:v>430977.76731152704</c:v>
                </c:pt>
                <c:pt idx="20">
                  <c:v>443347.40750654682</c:v>
                </c:pt>
                <c:pt idx="21">
                  <c:v>403131.55417694856</c:v>
                </c:pt>
                <c:pt idx="22">
                  <c:v>416324.03428738919</c:v>
                </c:pt>
                <c:pt idx="23">
                  <c:v>429948.2383094441</c:v>
                </c:pt>
                <c:pt idx="24">
                  <c:v>444018.29440812051</c:v>
                </c:pt>
                <c:pt idx="25">
                  <c:v>458548.79309262632</c:v>
                </c:pt>
                <c:pt idx="26">
                  <c:v>473554.80234658247</c:v>
                </c:pt>
                <c:pt idx="27">
                  <c:v>489051.88325337437</c:v>
                </c:pt>
                <c:pt idx="28">
                  <c:v>505056.10613284115</c:v>
                </c:pt>
                <c:pt idx="29">
                  <c:v>521584.06720603822</c:v>
                </c:pt>
                <c:pt idx="30">
                  <c:v>538652.90580535587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8A-4217-AB61-AD961CD66C25}"/>
            </c:ext>
          </c:extLst>
        </c:ser>
        <c:ser>
          <c:idx val="1"/>
          <c:order val="1"/>
          <c:tx>
            <c:v>2 MGD Plant Minimum Water Purchase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[2]Sheet1!$B$4:$AF$4</c:f>
              <c:numCache>
                <c:formatCode>General</c:formatCode>
                <c:ptCount val="31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</c:numCache>
            </c:numRef>
          </c:xVal>
          <c:yVal>
            <c:numRef>
              <c:f>[2]Sheet1!$B$32:$AF$32</c:f>
              <c:numCache>
                <c:formatCode>#,##0</c:formatCode>
                <c:ptCount val="31"/>
                <c:pt idx="0">
                  <c:v>257151.41333333333</c:v>
                </c:pt>
                <c:pt idx="1">
                  <c:v>260674.56822916667</c:v>
                </c:pt>
                <c:pt idx="2">
                  <c:v>264298.77926271613</c:v>
                </c:pt>
                <c:pt idx="3">
                  <c:v>268027.21110502607</c:v>
                </c:pt>
                <c:pt idx="4">
                  <c:v>271863.13056708989</c:v>
                </c:pt>
                <c:pt idx="5">
                  <c:v>275809.90992814128</c:v>
                </c:pt>
                <c:pt idx="6">
                  <c:v>279871.03037272056</c:v>
                </c:pt>
                <c:pt idx="7">
                  <c:v>284050.08554007544</c:v>
                </c:pt>
                <c:pt idx="8">
                  <c:v>288350.78518957109</c:v>
                </c:pt>
                <c:pt idx="9">
                  <c:v>292776.95898590347</c:v>
                </c:pt>
                <c:pt idx="10">
                  <c:v>297332.56040803588</c:v>
                </c:pt>
                <c:pt idx="11">
                  <c:v>302021.67078590574</c:v>
                </c:pt>
                <c:pt idx="12">
                  <c:v>306848.50346908165</c:v>
                </c:pt>
                <c:pt idx="13">
                  <c:v>311817.40813168645</c:v>
                </c:pt>
                <c:pt idx="14">
                  <c:v>316932.87521804584</c:v>
                </c:pt>
                <c:pt idx="15">
                  <c:v>322199.54053366376</c:v>
                </c:pt>
                <c:pt idx="16">
                  <c:v>327622.18998628139</c:v>
                </c:pt>
                <c:pt idx="17">
                  <c:v>333205.7644819275</c:v>
                </c:pt>
                <c:pt idx="18">
                  <c:v>338955.36498103209</c:v>
                </c:pt>
                <c:pt idx="19">
                  <c:v>344876.25771983917</c:v>
                </c:pt>
                <c:pt idx="20">
                  <c:v>350973.87960252678</c:v>
                </c:pt>
                <c:pt idx="21">
                  <c:v>251273.26376961841</c:v>
                </c:pt>
                <c:pt idx="22">
                  <c:v>257741.36534845404</c:v>
                </c:pt>
                <c:pt idx="23">
                  <c:v>264403.58739167691</c:v>
                </c:pt>
                <c:pt idx="24">
                  <c:v>271266.10700988607</c:v>
                </c:pt>
                <c:pt idx="25">
                  <c:v>278335.30170480942</c:v>
                </c:pt>
                <c:pt idx="26">
                  <c:v>285617.75590955431</c:v>
                </c:pt>
                <c:pt idx="27">
                  <c:v>293120.26774271397</c:v>
                </c:pt>
                <c:pt idx="28">
                  <c:v>300849.85598332406</c:v>
                </c:pt>
                <c:pt idx="29">
                  <c:v>308813.76727389544</c:v>
                </c:pt>
                <c:pt idx="30">
                  <c:v>317019.48355898587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8A-4217-AB61-AD961CD66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41775"/>
        <c:axId val="461340815"/>
      </c:scatterChart>
      <c:valAx>
        <c:axId val="4613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40815"/>
        <c:crosses val="autoZero"/>
        <c:crossBetween val="midCat"/>
      </c:valAx>
      <c:valAx>
        <c:axId val="461340815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4925128944403721"/>
          <c:y val="0.38875685181950148"/>
          <c:w val="0.24664610899330616"/>
          <c:h val="0.138034879047644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44BC50-BEED-4981-B0B9-86A8B3693110}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75931C-D5F3-405D-9653-480C8CB54E95}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96E6C2-CAD4-4473-B53B-9E345353B567}">
  <sheetPr/>
  <sheetViews>
    <sheetView zoomScale="14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7E6C99-D90E-7A3A-915D-A8BF3AB50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3E868C-31DF-D0DF-00D3-64BB1F769C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897" cy="62843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C22209-088B-EBB0-E91D-EC32CA82B3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kofirm-my.sharepoint.com/personal/gerald_wuetcher_skofirm_com/Documents/BullockPenWaterDistrict_Certificate/ResponseToFirstRequest/Exhibit1/7MB.xlsx" TargetMode="External"/><Relationship Id="rId1" Type="http://schemas.openxmlformats.org/officeDocument/2006/relationships/externalLinkPath" Target="7M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kofirm-my.sharepoint.com/personal/gerald_wuetcher_skofirm_com/Documents/BullockPenWaterDistrict_Certificate/ResponseToFirstRequest/Exhibit1/10b.xlsx" TargetMode="External"/><Relationship Id="rId1" Type="http://schemas.openxmlformats.org/officeDocument/2006/relationships/externalLinkPath" Target="1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Sheet1"/>
    </sheetNames>
    <sheetDataSet>
      <sheetData sheetId="1">
        <row r="4">
          <cell r="B4">
            <v>2027</v>
          </cell>
          <cell r="C4">
            <v>2028</v>
          </cell>
          <cell r="D4">
            <v>2029</v>
          </cell>
          <cell r="E4">
            <v>2030</v>
          </cell>
          <cell r="F4">
            <v>2031</v>
          </cell>
          <cell r="G4">
            <v>2032</v>
          </cell>
          <cell r="H4">
            <v>2033</v>
          </cell>
          <cell r="I4">
            <v>2034</v>
          </cell>
          <cell r="J4">
            <v>2035</v>
          </cell>
          <cell r="K4">
            <v>2036</v>
          </cell>
          <cell r="L4">
            <v>2037</v>
          </cell>
          <cell r="M4">
            <v>2038</v>
          </cell>
          <cell r="N4">
            <v>2039</v>
          </cell>
          <cell r="O4">
            <v>2040</v>
          </cell>
          <cell r="P4">
            <v>2041</v>
          </cell>
          <cell r="Q4">
            <v>2042</v>
          </cell>
          <cell r="R4">
            <v>2043</v>
          </cell>
          <cell r="S4">
            <v>2044</v>
          </cell>
          <cell r="T4">
            <v>2045</v>
          </cell>
          <cell r="U4">
            <v>2046</v>
          </cell>
          <cell r="V4">
            <v>2047</v>
          </cell>
          <cell r="W4">
            <v>2048</v>
          </cell>
          <cell r="X4">
            <v>2049</v>
          </cell>
          <cell r="Y4">
            <v>2050</v>
          </cell>
          <cell r="Z4">
            <v>2051</v>
          </cell>
          <cell r="AA4">
            <v>2052</v>
          </cell>
          <cell r="AB4">
            <v>2053</v>
          </cell>
          <cell r="AC4">
            <v>2054</v>
          </cell>
          <cell r="AD4">
            <v>2055</v>
          </cell>
          <cell r="AE4">
            <v>2056</v>
          </cell>
          <cell r="AF4">
            <v>2057</v>
          </cell>
        </row>
        <row r="14">
          <cell r="B14">
            <v>242100.01250000001</v>
          </cell>
          <cell r="C14">
            <v>248808.8604390625</v>
          </cell>
          <cell r="D14">
            <v>255737.25542693082</v>
          </cell>
          <cell r="E14">
            <v>262892.38214077713</v>
          </cell>
          <cell r="F14">
            <v>270281.66037633404</v>
          </cell>
          <cell r="G14">
            <v>277912.75274214958</v>
          </cell>
          <cell r="H14">
            <v>285793.57260563638</v>
          </cell>
          <cell r="I14">
            <v>293932.29229915584</v>
          </cell>
          <cell r="J14">
            <v>302337.35159464576</v>
          </cell>
          <cell r="K14">
            <v>311017.46645558055</v>
          </cell>
          <cell r="L14">
            <v>319981.63807533943</v>
          </cell>
          <cell r="M14">
            <v>329239.16221135482</v>
          </cell>
          <cell r="N14">
            <v>338799.63882472151</v>
          </cell>
          <cell r="O14">
            <v>348672.98203526053</v>
          </cell>
          <cell r="P14">
            <v>358869.43040236435</v>
          </cell>
          <cell r="Q14">
            <v>369399.55754228175</v>
          </cell>
          <cell r="R14">
            <v>380274.28309285291</v>
          </cell>
          <cell r="S14">
            <v>391504.88403706648</v>
          </cell>
          <cell r="T14">
            <v>403103.00639717944</v>
          </cell>
          <cell r="U14">
            <v>415080.67731152708</v>
          </cell>
          <cell r="V14">
            <v>427450.31750654685</v>
          </cell>
          <cell r="W14">
            <v>403131.55417694856</v>
          </cell>
          <cell r="X14">
            <v>416324.03428738919</v>
          </cell>
          <cell r="Y14">
            <v>429948.2383094441</v>
          </cell>
          <cell r="Z14">
            <v>444018.29440812051</v>
          </cell>
          <cell r="AA14">
            <v>458548.79309262632</v>
          </cell>
          <cell r="AB14">
            <v>473554.80234658247</v>
          </cell>
          <cell r="AC14">
            <v>489051.88325337437</v>
          </cell>
          <cell r="AD14">
            <v>505056.10613284115</v>
          </cell>
          <cell r="AE14">
            <v>521584.06720603822</v>
          </cell>
          <cell r="AF14">
            <v>538652.90580535587</v>
          </cell>
        </row>
        <row r="32">
          <cell r="B32">
            <v>257151.41333333333</v>
          </cell>
          <cell r="C32">
            <v>260674.56822916667</v>
          </cell>
          <cell r="D32">
            <v>264298.77926271613</v>
          </cell>
          <cell r="E32">
            <v>268027.21110502607</v>
          </cell>
          <cell r="F32">
            <v>271863.13056708989</v>
          </cell>
          <cell r="G32">
            <v>275809.90992814128</v>
          </cell>
          <cell r="H32">
            <v>279871.03037272056</v>
          </cell>
          <cell r="I32">
            <v>284050.08554007544</v>
          </cell>
          <cell r="J32">
            <v>288350.78518957109</v>
          </cell>
          <cell r="K32">
            <v>292776.95898590347</v>
          </cell>
          <cell r="L32">
            <v>297332.56040803588</v>
          </cell>
          <cell r="M32">
            <v>302021.67078590574</v>
          </cell>
          <cell r="N32">
            <v>306848.50346908165</v>
          </cell>
          <cell r="O32">
            <v>311817.40813168645</v>
          </cell>
          <cell r="P32">
            <v>316932.87521804584</v>
          </cell>
          <cell r="Q32">
            <v>322199.54053366376</v>
          </cell>
          <cell r="R32">
            <v>327622.18998628139</v>
          </cell>
          <cell r="S32">
            <v>333205.7644819275</v>
          </cell>
          <cell r="T32">
            <v>338955.36498103209</v>
          </cell>
          <cell r="U32">
            <v>344876.25771983917</v>
          </cell>
          <cell r="V32">
            <v>350973.87960252678</v>
          </cell>
          <cell r="W32">
            <v>251273.26376961841</v>
          </cell>
          <cell r="X32">
            <v>257741.36534845404</v>
          </cell>
          <cell r="Y32">
            <v>264403.58739167691</v>
          </cell>
          <cell r="Z32">
            <v>271266.10700988607</v>
          </cell>
          <cell r="AA32">
            <v>278335.30170480942</v>
          </cell>
          <cell r="AB32">
            <v>285617.75590955431</v>
          </cell>
          <cell r="AC32">
            <v>293120.26774271397</v>
          </cell>
          <cell r="AD32">
            <v>300849.85598332406</v>
          </cell>
          <cell r="AE32">
            <v>308813.76727389544</v>
          </cell>
          <cell r="AF32">
            <v>317019.48355898587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Sheet1"/>
    </sheetNames>
    <sheetDataSet>
      <sheetData sheetId="1">
        <row r="4">
          <cell r="B4">
            <v>2027</v>
          </cell>
          <cell r="C4">
            <v>2028</v>
          </cell>
          <cell r="D4">
            <v>2029</v>
          </cell>
          <cell r="E4">
            <v>2030</v>
          </cell>
          <cell r="F4">
            <v>2031</v>
          </cell>
          <cell r="G4">
            <v>2032</v>
          </cell>
          <cell r="H4">
            <v>2033</v>
          </cell>
          <cell r="I4">
            <v>2034</v>
          </cell>
          <cell r="J4">
            <v>2035</v>
          </cell>
          <cell r="K4">
            <v>2036</v>
          </cell>
          <cell r="L4">
            <v>2037</v>
          </cell>
          <cell r="M4">
            <v>2038</v>
          </cell>
          <cell r="N4">
            <v>2039</v>
          </cell>
          <cell r="O4">
            <v>2040</v>
          </cell>
          <cell r="P4">
            <v>2041</v>
          </cell>
          <cell r="Q4">
            <v>2042</v>
          </cell>
          <cell r="R4">
            <v>2043</v>
          </cell>
          <cell r="S4">
            <v>2044</v>
          </cell>
          <cell r="T4">
            <v>2045</v>
          </cell>
          <cell r="U4">
            <v>2046</v>
          </cell>
          <cell r="V4">
            <v>2047</v>
          </cell>
          <cell r="W4">
            <v>2048</v>
          </cell>
          <cell r="X4">
            <v>2049</v>
          </cell>
          <cell r="Y4">
            <v>2050</v>
          </cell>
          <cell r="Z4">
            <v>2051</v>
          </cell>
          <cell r="AA4">
            <v>2052</v>
          </cell>
          <cell r="AB4">
            <v>2053</v>
          </cell>
          <cell r="AC4">
            <v>2054</v>
          </cell>
          <cell r="AD4">
            <v>2055</v>
          </cell>
          <cell r="AE4">
            <v>2056</v>
          </cell>
          <cell r="AF4">
            <v>2057</v>
          </cell>
        </row>
        <row r="14">
          <cell r="B14">
            <v>257997.10250000001</v>
          </cell>
          <cell r="C14">
            <v>264705.95043906249</v>
          </cell>
          <cell r="D14">
            <v>271634.34542693081</v>
          </cell>
          <cell r="E14">
            <v>278789.4721407771</v>
          </cell>
          <cell r="F14">
            <v>286178.75037633406</v>
          </cell>
          <cell r="G14">
            <v>293809.84274214954</v>
          </cell>
          <cell r="H14">
            <v>301690.6626056364</v>
          </cell>
          <cell r="I14">
            <v>309829.38229915587</v>
          </cell>
          <cell r="J14">
            <v>318234.44159464573</v>
          </cell>
          <cell r="K14">
            <v>326914.55645558052</v>
          </cell>
          <cell r="L14">
            <v>335878.7280753394</v>
          </cell>
          <cell r="M14">
            <v>345136.25221135479</v>
          </cell>
          <cell r="N14">
            <v>354696.72882472147</v>
          </cell>
          <cell r="O14">
            <v>364570.0720352605</v>
          </cell>
          <cell r="P14">
            <v>374766.52040236432</v>
          </cell>
          <cell r="Q14">
            <v>385296.64754228172</v>
          </cell>
          <cell r="R14">
            <v>396171.37309285288</v>
          </cell>
          <cell r="S14">
            <v>407401.97403706645</v>
          </cell>
          <cell r="T14">
            <v>419000.09639717941</v>
          </cell>
          <cell r="U14">
            <v>430977.76731152704</v>
          </cell>
          <cell r="V14">
            <v>443347.40750654682</v>
          </cell>
          <cell r="W14">
            <v>403131.55417694856</v>
          </cell>
          <cell r="X14">
            <v>416324.03428738919</v>
          </cell>
          <cell r="Y14">
            <v>429948.2383094441</v>
          </cell>
          <cell r="Z14">
            <v>444018.29440812051</v>
          </cell>
          <cell r="AA14">
            <v>458548.79309262632</v>
          </cell>
          <cell r="AB14">
            <v>473554.80234658247</v>
          </cell>
          <cell r="AC14">
            <v>489051.88325337437</v>
          </cell>
          <cell r="AD14">
            <v>505056.10613284115</v>
          </cell>
          <cell r="AE14">
            <v>521584.06720603822</v>
          </cell>
          <cell r="AF14">
            <v>538652.90580535587</v>
          </cell>
        </row>
        <row r="32">
          <cell r="B32">
            <v>257151.41333333333</v>
          </cell>
          <cell r="C32">
            <v>260674.56822916667</v>
          </cell>
          <cell r="D32">
            <v>264298.77926271613</v>
          </cell>
          <cell r="E32">
            <v>268027.21110502607</v>
          </cell>
          <cell r="F32">
            <v>271863.13056708989</v>
          </cell>
          <cell r="G32">
            <v>275809.90992814128</v>
          </cell>
          <cell r="H32">
            <v>279871.03037272056</v>
          </cell>
          <cell r="I32">
            <v>284050.08554007544</v>
          </cell>
          <cell r="J32">
            <v>288350.78518957109</v>
          </cell>
          <cell r="K32">
            <v>292776.95898590347</v>
          </cell>
          <cell r="L32">
            <v>297332.56040803588</v>
          </cell>
          <cell r="M32">
            <v>302021.67078590574</v>
          </cell>
          <cell r="N32">
            <v>306848.50346908165</v>
          </cell>
          <cell r="O32">
            <v>311817.40813168645</v>
          </cell>
          <cell r="P32">
            <v>316932.87521804584</v>
          </cell>
          <cell r="Q32">
            <v>322199.54053366376</v>
          </cell>
          <cell r="R32">
            <v>327622.18998628139</v>
          </cell>
          <cell r="S32">
            <v>333205.7644819275</v>
          </cell>
          <cell r="T32">
            <v>338955.36498103209</v>
          </cell>
          <cell r="U32">
            <v>344876.25771983917</v>
          </cell>
          <cell r="V32">
            <v>350973.87960252678</v>
          </cell>
          <cell r="W32">
            <v>251273.26376961841</v>
          </cell>
          <cell r="X32">
            <v>257741.36534845404</v>
          </cell>
          <cell r="Y32">
            <v>264403.58739167691</v>
          </cell>
          <cell r="Z32">
            <v>271266.10700988607</v>
          </cell>
          <cell r="AA32">
            <v>278335.30170480942</v>
          </cell>
          <cell r="AB32">
            <v>285617.75590955431</v>
          </cell>
          <cell r="AC32">
            <v>293120.26774271397</v>
          </cell>
          <cell r="AD32">
            <v>300849.85598332406</v>
          </cell>
          <cell r="AE32">
            <v>308813.76727389544</v>
          </cell>
          <cell r="AF32">
            <v>317019.48355898587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2E2-671A-4179-AB93-1E6FB512481C}">
  <sheetPr>
    <pageSetUpPr fitToPage="1"/>
  </sheetPr>
  <dimension ref="A1:AF33"/>
  <sheetViews>
    <sheetView view="pageLayout" zoomScaleNormal="100" workbookViewId="0">
      <selection activeCell="B8" sqref="B8"/>
    </sheetView>
  </sheetViews>
  <sheetFormatPr defaultRowHeight="14.5" x14ac:dyDescent="0.35"/>
  <cols>
    <col min="1" max="1" width="25.81640625" bestFit="1" customWidth="1"/>
    <col min="2" max="2" width="24.08984375" bestFit="1" customWidth="1"/>
    <col min="3" max="29" width="13.81640625" bestFit="1" customWidth="1"/>
    <col min="30" max="32" width="15.36328125" bestFit="1" customWidth="1"/>
  </cols>
  <sheetData>
    <row r="1" spans="1:32" x14ac:dyDescent="0.35">
      <c r="B1" t="s">
        <v>15</v>
      </c>
      <c r="C1" s="6">
        <v>0.01</v>
      </c>
    </row>
    <row r="2" spans="1:32" x14ac:dyDescent="0.35">
      <c r="B2" t="s">
        <v>16</v>
      </c>
      <c r="C2" s="6">
        <v>2.2499999999999999E-2</v>
      </c>
    </row>
    <row r="3" spans="1:32" x14ac:dyDescent="0.35">
      <c r="A3" t="s">
        <v>0</v>
      </c>
    </row>
    <row r="4" spans="1:32" x14ac:dyDescent="0.35">
      <c r="B4">
        <v>2027</v>
      </c>
      <c r="C4">
        <f>1+B4</f>
        <v>2028</v>
      </c>
      <c r="D4">
        <f>1+C4</f>
        <v>2029</v>
      </c>
      <c r="E4">
        <f t="shared" ref="E4:O4" si="0">1+D4</f>
        <v>2030</v>
      </c>
      <c r="F4">
        <f t="shared" si="0"/>
        <v>2031</v>
      </c>
      <c r="G4">
        <f t="shared" si="0"/>
        <v>2032</v>
      </c>
      <c r="H4">
        <f t="shared" si="0"/>
        <v>2033</v>
      </c>
      <c r="I4">
        <f t="shared" si="0"/>
        <v>2034</v>
      </c>
      <c r="J4">
        <f t="shared" si="0"/>
        <v>2035</v>
      </c>
      <c r="K4">
        <f t="shared" si="0"/>
        <v>2036</v>
      </c>
      <c r="L4">
        <f t="shared" si="0"/>
        <v>2037</v>
      </c>
      <c r="M4">
        <f t="shared" si="0"/>
        <v>2038</v>
      </c>
      <c r="N4">
        <f t="shared" si="0"/>
        <v>2039</v>
      </c>
      <c r="O4">
        <f t="shared" si="0"/>
        <v>2040</v>
      </c>
      <c r="P4">
        <f>1+O4</f>
        <v>2041</v>
      </c>
      <c r="Q4">
        <f>1+P4</f>
        <v>2042</v>
      </c>
      <c r="R4">
        <f t="shared" ref="R4" si="1">1+Q4</f>
        <v>2043</v>
      </c>
      <c r="S4">
        <f>1+R4</f>
        <v>2044</v>
      </c>
      <c r="T4">
        <f>1+S4</f>
        <v>2045</v>
      </c>
      <c r="U4">
        <f t="shared" ref="U4" si="2">1+T4</f>
        <v>2046</v>
      </c>
      <c r="V4">
        <f>1+U4</f>
        <v>2047</v>
      </c>
      <c r="W4">
        <f>1+V4</f>
        <v>2048</v>
      </c>
      <c r="X4">
        <f t="shared" ref="X4:AF4" si="3">1+W4</f>
        <v>2049</v>
      </c>
      <c r="Y4">
        <f t="shared" si="3"/>
        <v>2050</v>
      </c>
      <c r="Z4">
        <f t="shared" si="3"/>
        <v>2051</v>
      </c>
      <c r="AA4">
        <f t="shared" si="3"/>
        <v>2052</v>
      </c>
      <c r="AB4">
        <f t="shared" si="3"/>
        <v>2053</v>
      </c>
      <c r="AC4">
        <f t="shared" si="3"/>
        <v>2054</v>
      </c>
      <c r="AD4">
        <f t="shared" si="3"/>
        <v>2055</v>
      </c>
      <c r="AE4">
        <f t="shared" si="3"/>
        <v>2056</v>
      </c>
      <c r="AF4">
        <f t="shared" si="3"/>
        <v>2057</v>
      </c>
    </row>
    <row r="5" spans="1:32" x14ac:dyDescent="0.35">
      <c r="A5" t="s">
        <v>1</v>
      </c>
      <c r="B5" s="3">
        <v>5000000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32" x14ac:dyDescent="0.35">
      <c r="A6" t="s">
        <v>2</v>
      </c>
      <c r="B6" s="7">
        <v>2.5</v>
      </c>
    </row>
    <row r="7" spans="1:32" x14ac:dyDescent="0.35">
      <c r="A7" t="s">
        <v>3</v>
      </c>
      <c r="B7" s="1">
        <v>317941.68</v>
      </c>
    </row>
    <row r="8" spans="1:32" x14ac:dyDescent="0.35">
      <c r="A8" t="s">
        <v>4</v>
      </c>
      <c r="B8" s="1">
        <f>B7/12</f>
        <v>26495.14</v>
      </c>
      <c r="C8" s="1">
        <f>B8</f>
        <v>26495.14</v>
      </c>
      <c r="D8" s="1">
        <f>C8</f>
        <v>26495.14</v>
      </c>
      <c r="E8" s="1">
        <f t="shared" ref="E8:O8" si="4">D8</f>
        <v>26495.14</v>
      </c>
      <c r="F8" s="1">
        <f t="shared" si="4"/>
        <v>26495.14</v>
      </c>
      <c r="G8" s="1">
        <f t="shared" si="4"/>
        <v>26495.14</v>
      </c>
      <c r="H8" s="1">
        <f t="shared" si="4"/>
        <v>26495.14</v>
      </c>
      <c r="I8" s="1">
        <f t="shared" si="4"/>
        <v>26495.14</v>
      </c>
      <c r="J8" s="1">
        <f t="shared" si="4"/>
        <v>26495.14</v>
      </c>
      <c r="K8" s="1">
        <f t="shared" si="4"/>
        <v>26495.14</v>
      </c>
      <c r="L8" s="1">
        <f t="shared" si="4"/>
        <v>26495.14</v>
      </c>
      <c r="M8" s="1">
        <f t="shared" si="4"/>
        <v>26495.14</v>
      </c>
      <c r="N8" s="1">
        <f t="shared" si="4"/>
        <v>26495.14</v>
      </c>
      <c r="O8" s="1">
        <f t="shared" si="4"/>
        <v>26495.14</v>
      </c>
      <c r="P8" s="1">
        <f>O8</f>
        <v>26495.14</v>
      </c>
      <c r="Q8" s="1">
        <f>P8</f>
        <v>26495.14</v>
      </c>
      <c r="R8" s="1">
        <f t="shared" ref="R8" si="5">Q8</f>
        <v>26495.14</v>
      </c>
      <c r="S8" s="1">
        <f>R8</f>
        <v>26495.14</v>
      </c>
      <c r="T8" s="1">
        <f>S8</f>
        <v>26495.14</v>
      </c>
      <c r="U8" s="1">
        <f t="shared" ref="U8" si="6">T8</f>
        <v>26495.14</v>
      </c>
      <c r="V8" s="1">
        <f>U8</f>
        <v>26495.14</v>
      </c>
    </row>
    <row r="9" spans="1:32" x14ac:dyDescent="0.35">
      <c r="A9" t="s">
        <v>5</v>
      </c>
      <c r="B9" s="8">
        <v>4.585</v>
      </c>
      <c r="C9" s="3">
        <f>B9*(1+$C$1)</f>
        <v>4.6308499999999997</v>
      </c>
      <c r="D9" s="3">
        <f>C9*(1+$C$1)</f>
        <v>4.6771585</v>
      </c>
      <c r="E9" s="3">
        <f t="shared" ref="E9:O9" si="7">D9*(1+$C$1)</f>
        <v>4.7239300850000001</v>
      </c>
      <c r="F9" s="3">
        <f t="shared" si="7"/>
        <v>4.7711693858500004</v>
      </c>
      <c r="G9" s="3">
        <f t="shared" si="7"/>
        <v>4.8188810797085004</v>
      </c>
      <c r="H9" s="3">
        <f t="shared" si="7"/>
        <v>4.8670698905055856</v>
      </c>
      <c r="I9" s="3">
        <f t="shared" si="7"/>
        <v>4.9157405894106416</v>
      </c>
      <c r="J9" s="3">
        <f t="shared" si="7"/>
        <v>4.9648979953047485</v>
      </c>
      <c r="K9" s="3">
        <f t="shared" si="7"/>
        <v>5.0145469752577965</v>
      </c>
      <c r="L9" s="3">
        <f t="shared" si="7"/>
        <v>5.0646924450103743</v>
      </c>
      <c r="M9" s="3">
        <f t="shared" si="7"/>
        <v>5.1153393694604778</v>
      </c>
      <c r="N9" s="3">
        <f t="shared" si="7"/>
        <v>5.166492763155083</v>
      </c>
      <c r="O9" s="3">
        <f t="shared" si="7"/>
        <v>5.2181576907866338</v>
      </c>
      <c r="P9" s="3">
        <f>O9*(1+$C$1)</f>
        <v>5.2703392676945002</v>
      </c>
      <c r="Q9" s="3">
        <f>P9*(1+$C$1)</f>
        <v>5.3230426603714456</v>
      </c>
      <c r="R9" s="3">
        <f t="shared" ref="R9" si="8">Q9*(1+$C$1)</f>
        <v>5.3762730869751598</v>
      </c>
      <c r="S9" s="3">
        <f>R9*(1+$C$1)</f>
        <v>5.4300358178449111</v>
      </c>
      <c r="T9" s="3">
        <f>S9*(1+$C$1)</f>
        <v>5.4843361760233602</v>
      </c>
      <c r="U9" s="3">
        <f t="shared" ref="U9" si="9">T9*(1+$C$1)</f>
        <v>5.5391795377835935</v>
      </c>
      <c r="V9" s="3">
        <f>U9*(1+$C$1)</f>
        <v>5.5945713331614293</v>
      </c>
      <c r="W9" s="3">
        <f>V9*(1+$C$1)</f>
        <v>5.6505170464930439</v>
      </c>
      <c r="X9" s="3">
        <f t="shared" ref="X9:AF9" si="10">W9*(1+$C$1)</f>
        <v>5.7070222169579745</v>
      </c>
      <c r="Y9" s="3">
        <f t="shared" si="10"/>
        <v>5.7640924391275545</v>
      </c>
      <c r="Z9" s="3">
        <f t="shared" si="10"/>
        <v>5.8217333635188302</v>
      </c>
      <c r="AA9" s="3">
        <f t="shared" si="10"/>
        <v>5.879950697154019</v>
      </c>
      <c r="AB9" s="3">
        <f t="shared" si="10"/>
        <v>5.9387502041255589</v>
      </c>
      <c r="AC9" s="3">
        <f t="shared" si="10"/>
        <v>5.9981377061668146</v>
      </c>
      <c r="AD9" s="3">
        <f t="shared" si="10"/>
        <v>6.0581190832284832</v>
      </c>
      <c r="AE9" s="3">
        <f t="shared" si="10"/>
        <v>6.1187002740607683</v>
      </c>
      <c r="AF9" s="3">
        <f t="shared" si="10"/>
        <v>6.1798872768013764</v>
      </c>
    </row>
    <row r="10" spans="1:32" x14ac:dyDescent="0.35">
      <c r="A10" t="s">
        <v>17</v>
      </c>
      <c r="B10" s="9">
        <v>1470000</v>
      </c>
      <c r="C10">
        <f>B10*(1+$C$2)</f>
        <v>1503075</v>
      </c>
      <c r="D10">
        <f>C10*(1+$C$2)</f>
        <v>1536894.1875</v>
      </c>
      <c r="E10">
        <f t="shared" ref="E10:O10" si="11">D10*(1+$C$2)</f>
        <v>1571474.3067187499</v>
      </c>
      <c r="F10">
        <f t="shared" si="11"/>
        <v>1606832.4786199217</v>
      </c>
      <c r="G10">
        <f t="shared" si="11"/>
        <v>1642986.2093888698</v>
      </c>
      <c r="H10">
        <f t="shared" si="11"/>
        <v>1679953.3991001192</v>
      </c>
      <c r="I10">
        <f t="shared" si="11"/>
        <v>1717752.3505798718</v>
      </c>
      <c r="J10">
        <f t="shared" si="11"/>
        <v>1756401.7784679187</v>
      </c>
      <c r="K10">
        <f t="shared" si="11"/>
        <v>1795920.818483447</v>
      </c>
      <c r="L10">
        <f t="shared" si="11"/>
        <v>1836329.0368993245</v>
      </c>
      <c r="M10">
        <f t="shared" si="11"/>
        <v>1877646.4402295593</v>
      </c>
      <c r="N10">
        <f t="shared" si="11"/>
        <v>1919893.4851347243</v>
      </c>
      <c r="O10">
        <f t="shared" si="11"/>
        <v>1963091.0885502556</v>
      </c>
      <c r="P10">
        <f>O10*(1+$C$2)</f>
        <v>2007260.6380426362</v>
      </c>
      <c r="Q10">
        <f>P10*(1+$C$2)</f>
        <v>2052424.0023985954</v>
      </c>
      <c r="R10">
        <f t="shared" ref="R10" si="12">Q10*(1+$C$2)</f>
        <v>2098603.542452564</v>
      </c>
      <c r="S10">
        <f>R10*(1+$C$2)</f>
        <v>2145822.1221577465</v>
      </c>
      <c r="T10">
        <f>S10*(1+$C$2)</f>
        <v>2194103.1199062956</v>
      </c>
      <c r="U10">
        <f t="shared" ref="U10" si="13">T10*(1+$C$2)</f>
        <v>2243470.440104187</v>
      </c>
      <c r="V10">
        <f>U10*(1+$C$2)</f>
        <v>2293948.5250065313</v>
      </c>
      <c r="W10">
        <f>V10*(1+$C$2)</f>
        <v>2345562.3668191782</v>
      </c>
      <c r="X10">
        <f t="shared" ref="X10:AF10" si="14">W10*(1+$C$2)</f>
        <v>2398337.5200726097</v>
      </c>
      <c r="Y10">
        <f t="shared" si="14"/>
        <v>2452300.1142742434</v>
      </c>
      <c r="Z10">
        <f t="shared" si="14"/>
        <v>2507476.8668454136</v>
      </c>
      <c r="AA10">
        <f t="shared" si="14"/>
        <v>2563895.0963494354</v>
      </c>
      <c r="AB10">
        <f t="shared" si="14"/>
        <v>2621582.7360172975</v>
      </c>
      <c r="AC10">
        <f t="shared" si="14"/>
        <v>2680568.3475776864</v>
      </c>
      <c r="AD10">
        <f t="shared" si="14"/>
        <v>2740881.1353981844</v>
      </c>
      <c r="AE10">
        <f t="shared" si="14"/>
        <v>2802550.9609446432</v>
      </c>
      <c r="AF10">
        <f t="shared" si="14"/>
        <v>2865608.3575658975</v>
      </c>
    </row>
    <row r="11" spans="1:32" x14ac:dyDescent="0.35">
      <c r="A11" t="s">
        <v>7</v>
      </c>
      <c r="B11" s="2">
        <f>B10*365</f>
        <v>536550000</v>
      </c>
      <c r="C11" s="2">
        <f>C10*365</f>
        <v>548622375</v>
      </c>
      <c r="D11" s="2">
        <f>D10*365</f>
        <v>560966378.4375</v>
      </c>
      <c r="E11" s="2">
        <f t="shared" ref="E11:O11" si="15">E10*365</f>
        <v>573588121.9523437</v>
      </c>
      <c r="F11" s="2">
        <f t="shared" si="15"/>
        <v>586493854.69627142</v>
      </c>
      <c r="G11" s="2">
        <f t="shared" si="15"/>
        <v>599689966.42693746</v>
      </c>
      <c r="H11" s="2">
        <f t="shared" si="15"/>
        <v>613182990.67154348</v>
      </c>
      <c r="I11" s="2">
        <f t="shared" si="15"/>
        <v>626979607.96165323</v>
      </c>
      <c r="J11" s="2">
        <f t="shared" si="15"/>
        <v>641086649.14079034</v>
      </c>
      <c r="K11" s="2">
        <f t="shared" si="15"/>
        <v>655511098.74645817</v>
      </c>
      <c r="L11" s="2">
        <f t="shared" si="15"/>
        <v>670260098.46825349</v>
      </c>
      <c r="M11" s="2">
        <f t="shared" si="15"/>
        <v>685340950.68378913</v>
      </c>
      <c r="N11" s="2">
        <f t="shared" si="15"/>
        <v>700761122.0741744</v>
      </c>
      <c r="O11" s="2">
        <f t="shared" si="15"/>
        <v>716528247.32084334</v>
      </c>
      <c r="P11" s="2">
        <f>P10*365</f>
        <v>732650132.88556218</v>
      </c>
      <c r="Q11" s="2">
        <f>Q10*365</f>
        <v>749134760.87548733</v>
      </c>
      <c r="R11" s="2">
        <f t="shared" ref="R11" si="16">R10*365</f>
        <v>765990292.99518585</v>
      </c>
      <c r="S11" s="2">
        <f>S10*365</f>
        <v>783225074.58757746</v>
      </c>
      <c r="T11" s="2">
        <f>T10*365</f>
        <v>800847638.76579785</v>
      </c>
      <c r="U11" s="2">
        <f t="shared" ref="U11" si="17">U10*365</f>
        <v>818866710.63802826</v>
      </c>
      <c r="V11" s="2">
        <f>V10*365</f>
        <v>837291211.62738395</v>
      </c>
      <c r="W11" s="2">
        <f>W10*365</f>
        <v>856130263.88900006</v>
      </c>
      <c r="X11" s="2">
        <f t="shared" ref="X11:AF11" si="18">X10*365</f>
        <v>875393194.82650256</v>
      </c>
      <c r="Y11" s="2">
        <f t="shared" si="18"/>
        <v>895089541.71009886</v>
      </c>
      <c r="Z11" s="2">
        <f t="shared" si="18"/>
        <v>915229056.3985759</v>
      </c>
      <c r="AA11" s="2">
        <f t="shared" si="18"/>
        <v>935821710.16754389</v>
      </c>
      <c r="AB11" s="2">
        <f t="shared" si="18"/>
        <v>956877698.64631355</v>
      </c>
      <c r="AC11" s="2">
        <f t="shared" si="18"/>
        <v>978407446.86585557</v>
      </c>
      <c r="AD11" s="2">
        <f t="shared" si="18"/>
        <v>1000421614.4203373</v>
      </c>
      <c r="AE11" s="2">
        <f t="shared" si="18"/>
        <v>1022931100.7447947</v>
      </c>
      <c r="AF11" s="2">
        <f t="shared" si="18"/>
        <v>1045947050.5115526</v>
      </c>
    </row>
    <row r="12" spans="1:32" x14ac:dyDescent="0.35">
      <c r="A12" t="s">
        <v>6</v>
      </c>
      <c r="B12" s="3">
        <f>B11/1000*B9/12</f>
        <v>205006.8125</v>
      </c>
      <c r="C12" s="3">
        <f>C11/1000*C9/12</f>
        <v>211715.66043906249</v>
      </c>
      <c r="D12" s="3">
        <f>D11/1000*D9/12</f>
        <v>218644.0554269308</v>
      </c>
      <c r="E12" s="3">
        <f t="shared" ref="E12:O12" si="19">E11/1000*E9/12</f>
        <v>225799.18214077712</v>
      </c>
      <c r="F12" s="3">
        <f t="shared" si="19"/>
        <v>233188.46037633406</v>
      </c>
      <c r="G12" s="3">
        <f t="shared" si="19"/>
        <v>240819.55274214956</v>
      </c>
      <c r="H12" s="3">
        <f t="shared" si="19"/>
        <v>248700.3726056364</v>
      </c>
      <c r="I12" s="3">
        <f t="shared" si="19"/>
        <v>256839.09229915586</v>
      </c>
      <c r="J12" s="3">
        <f t="shared" si="19"/>
        <v>265244.15159464575</v>
      </c>
      <c r="K12" s="3">
        <f t="shared" si="19"/>
        <v>273924.26645558054</v>
      </c>
      <c r="L12" s="3">
        <f t="shared" si="19"/>
        <v>282888.43807533942</v>
      </c>
      <c r="M12" s="3">
        <f t="shared" si="19"/>
        <v>292145.96221135481</v>
      </c>
      <c r="N12" s="3">
        <f t="shared" si="19"/>
        <v>301706.4388247215</v>
      </c>
      <c r="O12" s="3">
        <f t="shared" si="19"/>
        <v>311579.78203526052</v>
      </c>
      <c r="P12" s="3">
        <f>P11/1000*P9/12</f>
        <v>321776.23040236434</v>
      </c>
      <c r="Q12" s="3">
        <f>Q11/1000*Q9/12</f>
        <v>332306.35754228174</v>
      </c>
      <c r="R12" s="3">
        <f t="shared" ref="R12" si="20">R11/1000*R9/12</f>
        <v>343181.0830928529</v>
      </c>
      <c r="S12" s="3">
        <f>S11/1000*S9/12</f>
        <v>354411.68403706647</v>
      </c>
      <c r="T12" s="3">
        <f>T11/1000*T9/12</f>
        <v>366009.80639717943</v>
      </c>
      <c r="U12" s="3">
        <f t="shared" ref="U12" si="21">U11/1000*U9/12</f>
        <v>377987.47731152707</v>
      </c>
      <c r="V12" s="3">
        <f>V11/1000*V9/12</f>
        <v>390357.11750654684</v>
      </c>
      <c r="W12" s="3">
        <f>W11/1000*W9/12</f>
        <v>403131.55417694856</v>
      </c>
      <c r="X12" s="3">
        <f t="shared" ref="X12:AF12" si="22">X11/1000*X9/12</f>
        <v>416324.03428738919</v>
      </c>
      <c r="Y12" s="3">
        <f t="shared" si="22"/>
        <v>429948.2383094441</v>
      </c>
      <c r="Z12" s="3">
        <f t="shared" si="22"/>
        <v>444018.29440812051</v>
      </c>
      <c r="AA12" s="3">
        <f t="shared" si="22"/>
        <v>458548.79309262632</v>
      </c>
      <c r="AB12" s="3">
        <f t="shared" si="22"/>
        <v>473554.80234658247</v>
      </c>
      <c r="AC12" s="3">
        <f t="shared" si="22"/>
        <v>489051.88325337437</v>
      </c>
      <c r="AD12" s="3">
        <f t="shared" si="22"/>
        <v>505056.10613284115</v>
      </c>
      <c r="AE12" s="3">
        <f t="shared" si="22"/>
        <v>521584.06720603822</v>
      </c>
      <c r="AF12" s="3">
        <f t="shared" si="22"/>
        <v>538652.90580535587</v>
      </c>
    </row>
    <row r="13" spans="1:32" x14ac:dyDescent="0.35">
      <c r="B13" s="3"/>
    </row>
    <row r="14" spans="1:32" x14ac:dyDescent="0.35">
      <c r="A14" t="s">
        <v>8</v>
      </c>
      <c r="B14" s="5">
        <f>B12+B8</f>
        <v>231501.95250000001</v>
      </c>
      <c r="C14" s="5">
        <f>C12+C8</f>
        <v>238210.80043906247</v>
      </c>
      <c r="D14" s="5">
        <f>D12+D8</f>
        <v>245139.19542693079</v>
      </c>
      <c r="E14" s="5">
        <f t="shared" ref="E14:O14" si="23">E12+E8</f>
        <v>252294.32214077713</v>
      </c>
      <c r="F14" s="5">
        <f t="shared" si="23"/>
        <v>259683.60037633404</v>
      </c>
      <c r="G14" s="5">
        <f t="shared" si="23"/>
        <v>267314.69274214958</v>
      </c>
      <c r="H14" s="5">
        <f t="shared" si="23"/>
        <v>275195.51260563638</v>
      </c>
      <c r="I14" s="5">
        <f t="shared" si="23"/>
        <v>283334.23229915585</v>
      </c>
      <c r="J14" s="5">
        <f t="shared" si="23"/>
        <v>291739.29159464577</v>
      </c>
      <c r="K14" s="5">
        <f t="shared" si="23"/>
        <v>300419.40645558055</v>
      </c>
      <c r="L14" s="5">
        <f t="shared" si="23"/>
        <v>309383.57807533944</v>
      </c>
      <c r="M14" s="5">
        <f t="shared" si="23"/>
        <v>318641.10221135482</v>
      </c>
      <c r="N14" s="5">
        <f t="shared" si="23"/>
        <v>328201.57882472151</v>
      </c>
      <c r="O14" s="5">
        <f t="shared" si="23"/>
        <v>338074.92203526053</v>
      </c>
      <c r="P14" s="5">
        <f>P12+P8</f>
        <v>348271.37040236435</v>
      </c>
      <c r="Q14" s="5">
        <f>Q12+Q8</f>
        <v>358801.49754228175</v>
      </c>
      <c r="R14" s="5">
        <f t="shared" ref="R14" si="24">R12+R8</f>
        <v>369676.22309285292</v>
      </c>
      <c r="S14" s="5">
        <f>S12+S8</f>
        <v>380906.82403706649</v>
      </c>
      <c r="T14" s="5">
        <f>T12+T8</f>
        <v>392504.94639717945</v>
      </c>
      <c r="U14" s="5">
        <f t="shared" ref="U14" si="25">U12+U8</f>
        <v>404482.61731152708</v>
      </c>
      <c r="V14" s="5">
        <f>V12+V8</f>
        <v>416852.25750654686</v>
      </c>
      <c r="W14" s="5">
        <f>W12+W8</f>
        <v>403131.55417694856</v>
      </c>
      <c r="X14" s="5">
        <f t="shared" ref="X14:AF14" si="26">X12+X8</f>
        <v>416324.03428738919</v>
      </c>
      <c r="Y14" s="5">
        <f t="shared" si="26"/>
        <v>429948.2383094441</v>
      </c>
      <c r="Z14" s="5">
        <f t="shared" si="26"/>
        <v>444018.29440812051</v>
      </c>
      <c r="AA14" s="5">
        <f t="shared" si="26"/>
        <v>458548.79309262632</v>
      </c>
      <c r="AB14" s="5">
        <f t="shared" si="26"/>
        <v>473554.80234658247</v>
      </c>
      <c r="AC14" s="5">
        <f t="shared" si="26"/>
        <v>489051.88325337437</v>
      </c>
      <c r="AD14" s="5">
        <f t="shared" si="26"/>
        <v>505056.10613284115</v>
      </c>
      <c r="AE14" s="5">
        <f t="shared" si="26"/>
        <v>521584.06720603822</v>
      </c>
      <c r="AF14" s="5">
        <f t="shared" si="26"/>
        <v>538652.90580535587</v>
      </c>
    </row>
    <row r="16" spans="1:32" x14ac:dyDescent="0.35">
      <c r="A16" t="s">
        <v>9</v>
      </c>
    </row>
    <row r="18" spans="1:32" x14ac:dyDescent="0.35">
      <c r="A18" t="s">
        <v>1</v>
      </c>
      <c r="B18" s="2">
        <v>20000000</v>
      </c>
    </row>
    <row r="19" spans="1:32" x14ac:dyDescent="0.35">
      <c r="A19" t="s">
        <v>2</v>
      </c>
      <c r="B19">
        <f>B6</f>
        <v>2.5</v>
      </c>
    </row>
    <row r="20" spans="1:32" x14ac:dyDescent="0.35">
      <c r="A20" t="s">
        <v>3</v>
      </c>
      <c r="B20" s="1">
        <v>1271766.96</v>
      </c>
    </row>
    <row r="21" spans="1:32" x14ac:dyDescent="0.35">
      <c r="A21" t="s">
        <v>4</v>
      </c>
      <c r="B21" s="1">
        <f>B20/12</f>
        <v>105980.58</v>
      </c>
      <c r="C21" s="1">
        <f>B21</f>
        <v>105980.58</v>
      </c>
      <c r="D21" s="1">
        <f>C21</f>
        <v>105980.58</v>
      </c>
      <c r="E21" s="1">
        <f t="shared" ref="E21:O21" si="27">D21</f>
        <v>105980.58</v>
      </c>
      <c r="F21" s="1">
        <f t="shared" si="27"/>
        <v>105980.58</v>
      </c>
      <c r="G21" s="1">
        <f t="shared" si="27"/>
        <v>105980.58</v>
      </c>
      <c r="H21" s="1">
        <f t="shared" si="27"/>
        <v>105980.58</v>
      </c>
      <c r="I21" s="1">
        <f t="shared" si="27"/>
        <v>105980.58</v>
      </c>
      <c r="J21" s="1">
        <f t="shared" si="27"/>
        <v>105980.58</v>
      </c>
      <c r="K21" s="1">
        <f t="shared" si="27"/>
        <v>105980.58</v>
      </c>
      <c r="L21" s="1">
        <f t="shared" si="27"/>
        <v>105980.58</v>
      </c>
      <c r="M21" s="1">
        <f t="shared" si="27"/>
        <v>105980.58</v>
      </c>
      <c r="N21" s="1">
        <f t="shared" si="27"/>
        <v>105980.58</v>
      </c>
      <c r="O21" s="1">
        <f t="shared" si="27"/>
        <v>105980.58</v>
      </c>
      <c r="P21" s="1">
        <f>O21</f>
        <v>105980.58</v>
      </c>
      <c r="Q21" s="1">
        <f>P21</f>
        <v>105980.58</v>
      </c>
      <c r="R21" s="1">
        <f t="shared" ref="R21" si="28">Q21</f>
        <v>105980.58</v>
      </c>
      <c r="S21" s="1">
        <f>R21</f>
        <v>105980.58</v>
      </c>
      <c r="T21" s="1">
        <f>S21</f>
        <v>105980.58</v>
      </c>
      <c r="U21" s="1">
        <f t="shared" ref="U21" si="29">T21</f>
        <v>105980.58</v>
      </c>
      <c r="V21" s="1">
        <f>U21</f>
        <v>105980.58</v>
      </c>
    </row>
    <row r="22" spans="1:32" x14ac:dyDescent="0.35">
      <c r="A22" t="s">
        <v>5</v>
      </c>
      <c r="B22" s="3">
        <v>4.12</v>
      </c>
      <c r="C22" s="3">
        <f>B22*(1+$C$1)</f>
        <v>4.1612</v>
      </c>
      <c r="D22" s="3">
        <f>C22*(1+$C$1)</f>
        <v>4.2028119999999998</v>
      </c>
      <c r="E22" s="3">
        <f t="shared" ref="E22:O22" si="30">D22*(1+$C$1)</f>
        <v>4.2448401200000001</v>
      </c>
      <c r="F22" s="3">
        <f t="shared" si="30"/>
        <v>4.2872885211999998</v>
      </c>
      <c r="G22" s="3">
        <f t="shared" si="30"/>
        <v>4.3301614064119995</v>
      </c>
      <c r="H22" s="3">
        <f t="shared" si="30"/>
        <v>4.3734630204761196</v>
      </c>
      <c r="I22" s="3">
        <f t="shared" si="30"/>
        <v>4.4171976506808805</v>
      </c>
      <c r="J22" s="3">
        <f t="shared" si="30"/>
        <v>4.4613696271876897</v>
      </c>
      <c r="K22" s="3">
        <f t="shared" si="30"/>
        <v>4.5059833234595663</v>
      </c>
      <c r="L22" s="3">
        <f t="shared" si="30"/>
        <v>4.5510431566941616</v>
      </c>
      <c r="M22" s="3">
        <f t="shared" si="30"/>
        <v>4.5965535882611031</v>
      </c>
      <c r="N22" s="3">
        <f t="shared" si="30"/>
        <v>4.642519124143714</v>
      </c>
      <c r="O22" s="3">
        <f t="shared" si="30"/>
        <v>4.6889443153851511</v>
      </c>
      <c r="P22" s="3">
        <f>O22*(1+$C$1)</f>
        <v>4.7358337585390027</v>
      </c>
      <c r="Q22" s="3">
        <f>P22*(1+$C$1)</f>
        <v>4.7831920961243926</v>
      </c>
      <c r="R22" s="3">
        <f t="shared" ref="R22" si="31">Q22*(1+$C$1)</f>
        <v>4.8310240170856362</v>
      </c>
      <c r="S22" s="3">
        <f>R22*(1+$C$1)</f>
        <v>4.8793342572564926</v>
      </c>
      <c r="T22" s="3">
        <f>S22*(1+$C$1)</f>
        <v>4.9281275998290575</v>
      </c>
      <c r="U22" s="3">
        <f t="shared" ref="U22" si="32">T22*(1+$C$1)</f>
        <v>4.977408875827348</v>
      </c>
      <c r="V22" s="3">
        <f>U22*(1+$C$1)</f>
        <v>5.0271829645856219</v>
      </c>
      <c r="W22" s="3">
        <f>V22*(1+$C$1)</f>
        <v>5.0774547942314783</v>
      </c>
      <c r="X22" s="3">
        <f t="shared" ref="X22:AF22" si="33">W22*(1+$C$1)</f>
        <v>5.1282293421737934</v>
      </c>
      <c r="Y22" s="3">
        <f t="shared" si="33"/>
        <v>5.1795116355955315</v>
      </c>
      <c r="Z22" s="3">
        <f t="shared" si="33"/>
        <v>5.2313067519514869</v>
      </c>
      <c r="AA22" s="3">
        <f t="shared" si="33"/>
        <v>5.283619819471002</v>
      </c>
      <c r="AB22" s="3">
        <f t="shared" si="33"/>
        <v>5.3364560176657116</v>
      </c>
      <c r="AC22" s="3">
        <f t="shared" si="33"/>
        <v>5.3898205778423689</v>
      </c>
      <c r="AD22" s="3">
        <f t="shared" si="33"/>
        <v>5.4437187836207928</v>
      </c>
      <c r="AE22" s="3">
        <f t="shared" si="33"/>
        <v>5.4981559714570007</v>
      </c>
      <c r="AF22" s="3">
        <f t="shared" si="33"/>
        <v>5.5531375311715712</v>
      </c>
    </row>
    <row r="23" spans="1:32" x14ac:dyDescent="0.35">
      <c r="A23" t="s">
        <v>10</v>
      </c>
      <c r="B23" s="2">
        <v>500000</v>
      </c>
      <c r="C23" s="2">
        <f>B23</f>
        <v>500000</v>
      </c>
      <c r="D23" s="2">
        <f>C23</f>
        <v>500000</v>
      </c>
      <c r="E23" s="2">
        <f t="shared" ref="E23:O23" si="34">D23</f>
        <v>500000</v>
      </c>
      <c r="F23" s="2">
        <f t="shared" si="34"/>
        <v>500000</v>
      </c>
      <c r="G23" s="2">
        <f t="shared" si="34"/>
        <v>500000</v>
      </c>
      <c r="H23" s="2">
        <f t="shared" si="34"/>
        <v>500000</v>
      </c>
      <c r="I23" s="2">
        <f t="shared" si="34"/>
        <v>500000</v>
      </c>
      <c r="J23" s="2">
        <f t="shared" si="34"/>
        <v>500000</v>
      </c>
      <c r="K23" s="2">
        <f t="shared" si="34"/>
        <v>500000</v>
      </c>
      <c r="L23" s="2">
        <f t="shared" si="34"/>
        <v>500000</v>
      </c>
      <c r="M23" s="2">
        <f t="shared" si="34"/>
        <v>500000</v>
      </c>
      <c r="N23" s="2">
        <f t="shared" si="34"/>
        <v>500000</v>
      </c>
      <c r="O23" s="2">
        <f t="shared" si="34"/>
        <v>500000</v>
      </c>
      <c r="P23" s="2">
        <f>O23</f>
        <v>500000</v>
      </c>
      <c r="Q23" s="2">
        <f>P23</f>
        <v>500000</v>
      </c>
      <c r="R23" s="2">
        <f t="shared" ref="R23" si="35">Q23</f>
        <v>500000</v>
      </c>
      <c r="S23" s="2">
        <f>R23</f>
        <v>500000</v>
      </c>
      <c r="T23" s="2">
        <f>S23</f>
        <v>500000</v>
      </c>
      <c r="U23" s="2">
        <f t="shared" ref="U23" si="36">T23</f>
        <v>500000</v>
      </c>
      <c r="V23" s="2">
        <f>U23</f>
        <v>500000</v>
      </c>
      <c r="W23" s="2">
        <f>V23</f>
        <v>500000</v>
      </c>
      <c r="X23" s="2">
        <f t="shared" ref="X23:AF23" si="37">W23</f>
        <v>500000</v>
      </c>
      <c r="Y23" s="2">
        <f t="shared" si="37"/>
        <v>500000</v>
      </c>
      <c r="Z23" s="2">
        <f t="shared" si="37"/>
        <v>500000</v>
      </c>
      <c r="AA23" s="2">
        <f t="shared" si="37"/>
        <v>500000</v>
      </c>
      <c r="AB23" s="2">
        <f t="shared" si="37"/>
        <v>500000</v>
      </c>
      <c r="AC23" s="2">
        <f t="shared" si="37"/>
        <v>500000</v>
      </c>
      <c r="AD23" s="2">
        <f t="shared" si="37"/>
        <v>500000</v>
      </c>
      <c r="AE23" s="2">
        <f t="shared" si="37"/>
        <v>500000</v>
      </c>
      <c r="AF23" s="2">
        <f t="shared" si="37"/>
        <v>500000</v>
      </c>
    </row>
    <row r="24" spans="1:32" x14ac:dyDescent="0.35">
      <c r="A24" t="s">
        <v>7</v>
      </c>
      <c r="B24" s="2">
        <f>B23*365</f>
        <v>182500000</v>
      </c>
      <c r="C24" s="2">
        <f>C23*365</f>
        <v>182500000</v>
      </c>
      <c r="D24" s="2">
        <f>D23*365</f>
        <v>182500000</v>
      </c>
      <c r="E24" s="2">
        <f t="shared" ref="E24:O24" si="38">E23*365</f>
        <v>182500000</v>
      </c>
      <c r="F24" s="2">
        <f t="shared" si="38"/>
        <v>182500000</v>
      </c>
      <c r="G24" s="2">
        <f t="shared" si="38"/>
        <v>182500000</v>
      </c>
      <c r="H24" s="2">
        <f t="shared" si="38"/>
        <v>182500000</v>
      </c>
      <c r="I24" s="2">
        <f t="shared" si="38"/>
        <v>182500000</v>
      </c>
      <c r="J24" s="2">
        <f t="shared" si="38"/>
        <v>182500000</v>
      </c>
      <c r="K24" s="2">
        <f t="shared" si="38"/>
        <v>182500000</v>
      </c>
      <c r="L24" s="2">
        <f t="shared" si="38"/>
        <v>182500000</v>
      </c>
      <c r="M24" s="2">
        <f t="shared" si="38"/>
        <v>182500000</v>
      </c>
      <c r="N24" s="2">
        <f t="shared" si="38"/>
        <v>182500000</v>
      </c>
      <c r="O24" s="2">
        <f t="shared" si="38"/>
        <v>182500000</v>
      </c>
      <c r="P24" s="2">
        <f>P23*365</f>
        <v>182500000</v>
      </c>
      <c r="Q24" s="2">
        <f>Q23*365</f>
        <v>182500000</v>
      </c>
      <c r="R24" s="2">
        <f t="shared" ref="R24" si="39">R23*365</f>
        <v>182500000</v>
      </c>
      <c r="S24" s="2">
        <f>S23*365</f>
        <v>182500000</v>
      </c>
      <c r="T24" s="2">
        <f>T23*365</f>
        <v>182500000</v>
      </c>
      <c r="U24" s="2">
        <f t="shared" ref="U24" si="40">U23*365</f>
        <v>182500000</v>
      </c>
      <c r="V24" s="2">
        <f>V23*365</f>
        <v>182500000</v>
      </c>
      <c r="W24" s="2">
        <f>W23*365</f>
        <v>182500000</v>
      </c>
      <c r="X24" s="2">
        <f t="shared" ref="X24:AF24" si="41">X23*365</f>
        <v>182500000</v>
      </c>
      <c r="Y24" s="2">
        <f t="shared" si="41"/>
        <v>182500000</v>
      </c>
      <c r="Z24" s="2">
        <f t="shared" si="41"/>
        <v>182500000</v>
      </c>
      <c r="AA24" s="2">
        <f t="shared" si="41"/>
        <v>182500000</v>
      </c>
      <c r="AB24" s="2">
        <f t="shared" si="41"/>
        <v>182500000</v>
      </c>
      <c r="AC24" s="2">
        <f t="shared" si="41"/>
        <v>182500000</v>
      </c>
      <c r="AD24" s="2">
        <f t="shared" si="41"/>
        <v>182500000</v>
      </c>
      <c r="AE24" s="2">
        <f t="shared" si="41"/>
        <v>182500000</v>
      </c>
      <c r="AF24" s="2">
        <f t="shared" si="41"/>
        <v>182500000</v>
      </c>
    </row>
    <row r="25" spans="1:32" x14ac:dyDescent="0.35">
      <c r="A25" t="s">
        <v>6</v>
      </c>
      <c r="B25" s="3">
        <f>B24/1000*B22/12</f>
        <v>62658.333333333336</v>
      </c>
      <c r="C25" s="3">
        <f>C24/1000*C22/12</f>
        <v>63284.916666666664</v>
      </c>
      <c r="D25" s="3">
        <f>D24/1000*D22/12</f>
        <v>63917.765833333331</v>
      </c>
      <c r="E25" s="3">
        <f t="shared" ref="E25:O25" si="42">E24/1000*E22/12</f>
        <v>64556.943491666665</v>
      </c>
      <c r="F25" s="3">
        <f t="shared" si="42"/>
        <v>65202.512926583331</v>
      </c>
      <c r="G25" s="3">
        <f t="shared" si="42"/>
        <v>65854.53805584916</v>
      </c>
      <c r="H25" s="3">
        <f t="shared" si="42"/>
        <v>66513.083436407658</v>
      </c>
      <c r="I25" s="3">
        <f t="shared" si="42"/>
        <v>67178.214270771728</v>
      </c>
      <c r="J25" s="3">
        <f t="shared" si="42"/>
        <v>67849.996413479443</v>
      </c>
      <c r="K25" s="3">
        <f t="shared" si="42"/>
        <v>68528.496377614239</v>
      </c>
      <c r="L25" s="3">
        <f t="shared" si="42"/>
        <v>69213.781341390379</v>
      </c>
      <c r="M25" s="3">
        <f t="shared" si="42"/>
        <v>69905.919154804273</v>
      </c>
      <c r="N25" s="3">
        <f t="shared" si="42"/>
        <v>70604.97834635232</v>
      </c>
      <c r="O25" s="3">
        <f t="shared" si="42"/>
        <v>71311.028129815837</v>
      </c>
      <c r="P25" s="3">
        <f>P24/1000*P22/12</f>
        <v>72024.138411114007</v>
      </c>
      <c r="Q25" s="3">
        <f>Q24/1000*Q22/12</f>
        <v>72744.379795225133</v>
      </c>
      <c r="R25" s="3">
        <f t="shared" ref="R25" si="43">R24/1000*R22/12</f>
        <v>73471.823593177382</v>
      </c>
      <c r="S25" s="3">
        <f>S24/1000*S22/12</f>
        <v>74206.541829109163</v>
      </c>
      <c r="T25" s="3">
        <f>T24/1000*T22/12</f>
        <v>74948.607247400258</v>
      </c>
      <c r="U25" s="3">
        <f t="shared" ref="U25" si="44">U24/1000*U22/12</f>
        <v>75698.093319874242</v>
      </c>
      <c r="V25" s="3">
        <f>V24/1000*V22/12</f>
        <v>76455.074253073006</v>
      </c>
      <c r="W25" s="3">
        <f>W24/1000*W22/12</f>
        <v>77219.624995603735</v>
      </c>
      <c r="X25" s="3">
        <f t="shared" ref="X25:AF25" si="45">X24/1000*X22/12</f>
        <v>77991.821245559768</v>
      </c>
      <c r="Y25" s="3">
        <f t="shared" si="45"/>
        <v>78771.739458015378</v>
      </c>
      <c r="Z25" s="3">
        <f t="shared" si="45"/>
        <v>79559.456852595526</v>
      </c>
      <c r="AA25" s="3">
        <f t="shared" si="45"/>
        <v>80355.05142112149</v>
      </c>
      <c r="AB25" s="3">
        <f t="shared" si="45"/>
        <v>81158.601935332699</v>
      </c>
      <c r="AC25" s="3">
        <f t="shared" si="45"/>
        <v>81970.187954686029</v>
      </c>
      <c r="AD25" s="3">
        <f t="shared" si="45"/>
        <v>82789.88983423289</v>
      </c>
      <c r="AE25" s="3">
        <f t="shared" si="45"/>
        <v>83617.788732575224</v>
      </c>
      <c r="AF25" s="3">
        <f t="shared" si="45"/>
        <v>84453.966619900981</v>
      </c>
    </row>
    <row r="26" spans="1:32" x14ac:dyDescent="0.35">
      <c r="B26" s="3"/>
    </row>
    <row r="27" spans="1:32" x14ac:dyDescent="0.35">
      <c r="A27" t="s">
        <v>11</v>
      </c>
      <c r="B27" s="8">
        <v>3</v>
      </c>
      <c r="C27" s="3">
        <f>B27*(1+$C$1)</f>
        <v>3.0300000000000002</v>
      </c>
      <c r="D27" s="3">
        <f>C27*(1+$C$1)</f>
        <v>3.0603000000000002</v>
      </c>
      <c r="E27" s="3">
        <f t="shared" ref="E27:O27" si="46">D27*(1+$C$1)</f>
        <v>3.0909030000000004</v>
      </c>
      <c r="F27" s="3">
        <f t="shared" si="46"/>
        <v>3.1218120300000005</v>
      </c>
      <c r="G27" s="3">
        <f t="shared" si="46"/>
        <v>3.1530301503000007</v>
      </c>
      <c r="H27" s="3">
        <f t="shared" si="46"/>
        <v>3.1845604518030006</v>
      </c>
      <c r="I27" s="3">
        <f t="shared" si="46"/>
        <v>3.2164060563210306</v>
      </c>
      <c r="J27" s="3">
        <f t="shared" si="46"/>
        <v>3.2485701168842409</v>
      </c>
      <c r="K27" s="3">
        <f t="shared" si="46"/>
        <v>3.2810558180530833</v>
      </c>
      <c r="L27" s="3">
        <f t="shared" si="46"/>
        <v>3.313866376233614</v>
      </c>
      <c r="M27" s="3">
        <f t="shared" si="46"/>
        <v>3.3470050399959503</v>
      </c>
      <c r="N27" s="3">
        <f t="shared" si="46"/>
        <v>3.38047509039591</v>
      </c>
      <c r="O27" s="3">
        <f t="shared" si="46"/>
        <v>3.4142798412998689</v>
      </c>
      <c r="P27" s="3">
        <f>O27*(1+$C$1)</f>
        <v>3.4484226397128674</v>
      </c>
      <c r="Q27" s="3">
        <f>P27*(1+$C$1)</f>
        <v>3.482906866109996</v>
      </c>
      <c r="R27" s="3">
        <f t="shared" ref="R27" si="47">Q27*(1+$C$1)</f>
        <v>3.5177359347710961</v>
      </c>
      <c r="S27" s="3">
        <f>R27*(1+$C$1)</f>
        <v>3.5529132941188073</v>
      </c>
      <c r="T27" s="3">
        <f>S27*(1+$C$1)</f>
        <v>3.5884424270599955</v>
      </c>
      <c r="U27" s="3">
        <f t="shared" ref="U27" si="48">T27*(1+$C$1)</f>
        <v>3.6243268513305953</v>
      </c>
      <c r="V27" s="3">
        <f>U27*(1+$C$1)</f>
        <v>3.6605701198439013</v>
      </c>
      <c r="W27" s="3">
        <f>V27*(1+$C$1)</f>
        <v>3.6971758210423404</v>
      </c>
      <c r="X27" s="3">
        <f t="shared" ref="X27:AF27" si="49">W27*(1+$C$1)</f>
        <v>3.7341475792527641</v>
      </c>
      <c r="Y27" s="3">
        <f t="shared" si="49"/>
        <v>3.7714890550452917</v>
      </c>
      <c r="Z27" s="3">
        <f t="shared" si="49"/>
        <v>3.8092039455957445</v>
      </c>
      <c r="AA27" s="3">
        <f t="shared" si="49"/>
        <v>3.8472959850517019</v>
      </c>
      <c r="AB27" s="3">
        <f t="shared" si="49"/>
        <v>3.8857689449022188</v>
      </c>
      <c r="AC27" s="3">
        <f t="shared" si="49"/>
        <v>3.9246266343512408</v>
      </c>
      <c r="AD27" s="3">
        <f t="shared" si="49"/>
        <v>3.9638729006947533</v>
      </c>
      <c r="AE27" s="3">
        <f t="shared" si="49"/>
        <v>4.003511629701701</v>
      </c>
      <c r="AF27" s="3">
        <f t="shared" si="49"/>
        <v>4.043546745998718</v>
      </c>
    </row>
    <row r="28" spans="1:32" x14ac:dyDescent="0.35">
      <c r="A28" t="s">
        <v>12</v>
      </c>
      <c r="B28" s="2">
        <f>B10-B23</f>
        <v>970000</v>
      </c>
      <c r="C28" s="2">
        <f>B28*(1+$C$2)</f>
        <v>991825</v>
      </c>
      <c r="D28" s="2">
        <f>C28*(1+$C$2)</f>
        <v>1014141.0625</v>
      </c>
      <c r="E28" s="2">
        <f t="shared" ref="E28:O28" si="50">D28*(1+$C$2)</f>
        <v>1036959.2364062499</v>
      </c>
      <c r="F28" s="2">
        <f t="shared" si="50"/>
        <v>1060290.8192253904</v>
      </c>
      <c r="G28" s="2">
        <f t="shared" si="50"/>
        <v>1084147.3626579617</v>
      </c>
      <c r="H28" s="2">
        <f t="shared" si="50"/>
        <v>1108540.6783177657</v>
      </c>
      <c r="I28" s="2">
        <f t="shared" si="50"/>
        <v>1133482.8435799154</v>
      </c>
      <c r="J28" s="2">
        <f t="shared" si="50"/>
        <v>1158986.2075604633</v>
      </c>
      <c r="K28" s="2">
        <f t="shared" si="50"/>
        <v>1185063.3972305737</v>
      </c>
      <c r="L28" s="2">
        <f t="shared" si="50"/>
        <v>1211727.3236682615</v>
      </c>
      <c r="M28" s="2">
        <f t="shared" si="50"/>
        <v>1238991.1884507975</v>
      </c>
      <c r="N28" s="2">
        <f t="shared" si="50"/>
        <v>1266868.4901909404</v>
      </c>
      <c r="O28" s="2">
        <f t="shared" si="50"/>
        <v>1295373.0312202366</v>
      </c>
      <c r="P28" s="2">
        <f>O28*(1+$C$2)</f>
        <v>1324518.9244226918</v>
      </c>
      <c r="Q28" s="2">
        <f>P28*(1+$C$2)</f>
        <v>1354320.6002222023</v>
      </c>
      <c r="R28" s="2">
        <f t="shared" ref="R28" si="51">Q28*(1+$C$2)</f>
        <v>1384792.8137272017</v>
      </c>
      <c r="S28" s="2">
        <f>R28*(1+$C$2)</f>
        <v>1415950.6520360636</v>
      </c>
      <c r="T28" s="2">
        <f>S28*(1+$C$2)</f>
        <v>1447809.541706875</v>
      </c>
      <c r="U28" s="2">
        <f t="shared" ref="U28" si="52">T28*(1+$C$2)</f>
        <v>1480385.2563952797</v>
      </c>
      <c r="V28" s="2">
        <f>U28*(1+$C$2)</f>
        <v>1513693.9246641735</v>
      </c>
      <c r="W28" s="2">
        <f>V28*(1+$C$2)</f>
        <v>1547752.0379691173</v>
      </c>
      <c r="X28" s="2">
        <f t="shared" ref="X28:AF28" si="53">W28*(1+$C$2)</f>
        <v>1582576.4588234224</v>
      </c>
      <c r="Y28" s="2">
        <f t="shared" si="53"/>
        <v>1618184.4291469494</v>
      </c>
      <c r="Z28" s="2">
        <f t="shared" si="53"/>
        <v>1654593.5788027558</v>
      </c>
      <c r="AA28" s="2">
        <f t="shared" si="53"/>
        <v>1691821.9343258177</v>
      </c>
      <c r="AB28" s="2">
        <f t="shared" si="53"/>
        <v>1729887.9278481486</v>
      </c>
      <c r="AC28" s="2">
        <f t="shared" si="53"/>
        <v>1768810.4062247318</v>
      </c>
      <c r="AD28" s="2">
        <f t="shared" si="53"/>
        <v>1808608.6403647882</v>
      </c>
      <c r="AE28" s="2">
        <f t="shared" si="53"/>
        <v>1849302.3347729959</v>
      </c>
      <c r="AF28" s="2">
        <f t="shared" si="53"/>
        <v>1890911.6373053882</v>
      </c>
    </row>
    <row r="29" spans="1:32" x14ac:dyDescent="0.35">
      <c r="A29" t="s">
        <v>13</v>
      </c>
      <c r="B29" s="3">
        <f>B28*365/1000*B27</f>
        <v>1062150</v>
      </c>
      <c r="C29" s="3">
        <f>C28*365/1000*C27</f>
        <v>1096908.8587500001</v>
      </c>
      <c r="D29" s="3">
        <f>D28*365/1000*D27</f>
        <v>1132805.2011525938</v>
      </c>
      <c r="E29" s="3">
        <f t="shared" ref="E29:O29" si="54">E28*365/1000*E27</f>
        <v>1169876.2513603126</v>
      </c>
      <c r="F29" s="3">
        <f t="shared" si="54"/>
        <v>1208160.4516860787</v>
      </c>
      <c r="G29" s="3">
        <f t="shared" si="54"/>
        <v>1247697.5024675054</v>
      </c>
      <c r="H29" s="3">
        <f t="shared" si="54"/>
        <v>1288528.4032357545</v>
      </c>
      <c r="I29" s="3">
        <f t="shared" si="54"/>
        <v>1330695.4952316445</v>
      </c>
      <c r="J29" s="3">
        <f t="shared" si="54"/>
        <v>1374242.5053130998</v>
      </c>
      <c r="K29" s="3">
        <f t="shared" si="54"/>
        <v>1419214.591299471</v>
      </c>
      <c r="L29" s="3">
        <f t="shared" si="54"/>
        <v>1465658.3887997461</v>
      </c>
      <c r="M29" s="3">
        <f t="shared" si="54"/>
        <v>1513622.0595732178</v>
      </c>
      <c r="N29" s="3">
        <f t="shared" si="54"/>
        <v>1563155.3414727517</v>
      </c>
      <c r="O29" s="3">
        <f t="shared" si="54"/>
        <v>1614309.6000224471</v>
      </c>
      <c r="P29" s="3">
        <f>P28*365/1000*P27</f>
        <v>1667137.8816831815</v>
      </c>
      <c r="Q29" s="3">
        <f>Q28*365/1000*Q27</f>
        <v>1721694.9688612635</v>
      </c>
      <c r="R29" s="3">
        <f t="shared" ref="R29" si="55">R28*365/1000*R27</f>
        <v>1778037.4367172481</v>
      </c>
      <c r="S29" s="3">
        <f>S28*365/1000*S27</f>
        <v>1836223.7118338202</v>
      </c>
      <c r="T29" s="3">
        <f>T28*365/1000*T27</f>
        <v>1896314.1328035817</v>
      </c>
      <c r="U29" s="3">
        <f t="shared" ref="U29" si="56">U28*365/1000*U27</f>
        <v>1958371.0127995787</v>
      </c>
      <c r="V29" s="3">
        <f>V28*365/1000*V27</f>
        <v>2022458.7041934452</v>
      </c>
      <c r="W29" s="3">
        <f>W28*365/1000*W27</f>
        <v>2088643.6652881759</v>
      </c>
      <c r="X29" s="3">
        <f t="shared" ref="X29:AF29" si="57">X28*365/1000*X27</f>
        <v>2156994.5292347316</v>
      </c>
      <c r="Y29" s="3">
        <f t="shared" si="57"/>
        <v>2227582.1752039385</v>
      </c>
      <c r="Z29" s="3">
        <f t="shared" si="57"/>
        <v>2300479.8018874866</v>
      </c>
      <c r="AA29" s="3">
        <f t="shared" si="57"/>
        <v>2375763.003404255</v>
      </c>
      <c r="AB29" s="3">
        <f t="shared" si="57"/>
        <v>2453509.8476906591</v>
      </c>
      <c r="AC29" s="3">
        <f t="shared" si="57"/>
        <v>2533800.9574563354</v>
      </c>
      <c r="AD29" s="3">
        <f t="shared" si="57"/>
        <v>2616719.5937890941</v>
      </c>
      <c r="AE29" s="3">
        <f t="shared" si="57"/>
        <v>2702351.7424958423</v>
      </c>
      <c r="AF29" s="3">
        <f t="shared" si="57"/>
        <v>2790786.2032690183</v>
      </c>
    </row>
    <row r="30" spans="1:32" x14ac:dyDescent="0.35">
      <c r="A30" t="s">
        <v>14</v>
      </c>
      <c r="B30" s="3">
        <f>B29/12</f>
        <v>88512.5</v>
      </c>
      <c r="C30" s="3">
        <f>C29/12</f>
        <v>91409.071562500016</v>
      </c>
      <c r="D30" s="3">
        <f>D29/12</f>
        <v>94400.433429382814</v>
      </c>
      <c r="E30" s="3">
        <f t="shared" ref="E30:O30" si="58">E29/12</f>
        <v>97489.687613359376</v>
      </c>
      <c r="F30" s="3">
        <f t="shared" si="58"/>
        <v>100680.03764050656</v>
      </c>
      <c r="G30" s="3">
        <f t="shared" si="58"/>
        <v>103974.79187229212</v>
      </c>
      <c r="H30" s="3">
        <f t="shared" si="58"/>
        <v>107377.36693631287</v>
      </c>
      <c r="I30" s="3">
        <f t="shared" si="58"/>
        <v>110891.29126930371</v>
      </c>
      <c r="J30" s="3">
        <f t="shared" si="58"/>
        <v>114520.20877609165</v>
      </c>
      <c r="K30" s="3">
        <f t="shared" si="58"/>
        <v>118267.88260828925</v>
      </c>
      <c r="L30" s="3">
        <f t="shared" si="58"/>
        <v>122138.19906664551</v>
      </c>
      <c r="M30" s="3">
        <f t="shared" si="58"/>
        <v>126135.17163110148</v>
      </c>
      <c r="N30" s="3">
        <f t="shared" si="58"/>
        <v>130262.9451227293</v>
      </c>
      <c r="O30" s="3">
        <f t="shared" si="58"/>
        <v>134525.80000187058</v>
      </c>
      <c r="P30" s="3">
        <f>P29/12</f>
        <v>138928.1568069318</v>
      </c>
      <c r="Q30" s="3">
        <f>Q29/12</f>
        <v>143474.58073843861</v>
      </c>
      <c r="R30" s="3">
        <f t="shared" ref="R30" si="59">R29/12</f>
        <v>148169.786393104</v>
      </c>
      <c r="S30" s="3">
        <f>S29/12</f>
        <v>153018.64265281835</v>
      </c>
      <c r="T30" s="3">
        <f>T29/12</f>
        <v>158026.1777336318</v>
      </c>
      <c r="U30" s="3">
        <f t="shared" ref="U30" si="60">U29/12</f>
        <v>163197.58439996489</v>
      </c>
      <c r="V30" s="3">
        <f>V29/12</f>
        <v>168538.22534945377</v>
      </c>
      <c r="W30" s="3">
        <f>W29/12</f>
        <v>174053.63877401466</v>
      </c>
      <c r="X30" s="3">
        <f t="shared" ref="X30:AF30" si="61">X29/12</f>
        <v>179749.54410289429</v>
      </c>
      <c r="Y30" s="3">
        <f t="shared" si="61"/>
        <v>185631.84793366154</v>
      </c>
      <c r="Z30" s="3">
        <f t="shared" si="61"/>
        <v>191706.65015729054</v>
      </c>
      <c r="AA30" s="3">
        <f t="shared" si="61"/>
        <v>197980.25028368793</v>
      </c>
      <c r="AB30" s="3">
        <f t="shared" si="61"/>
        <v>204459.15397422158</v>
      </c>
      <c r="AC30" s="3">
        <f t="shared" si="61"/>
        <v>211150.07978802794</v>
      </c>
      <c r="AD30" s="3">
        <f t="shared" si="61"/>
        <v>218059.96614909117</v>
      </c>
      <c r="AE30" s="3">
        <f t="shared" si="61"/>
        <v>225195.97854132019</v>
      </c>
      <c r="AF30" s="3">
        <f t="shared" si="61"/>
        <v>232565.51693908486</v>
      </c>
    </row>
    <row r="32" spans="1:32" x14ac:dyDescent="0.35">
      <c r="A32" t="s">
        <v>8</v>
      </c>
      <c r="B32" s="4">
        <f>B30+B25+B21</f>
        <v>257151.41333333333</v>
      </c>
      <c r="C32" s="4">
        <f>C30+C25+C21</f>
        <v>260674.56822916667</v>
      </c>
      <c r="D32" s="4">
        <f>D30+D25+D21</f>
        <v>264298.77926271613</v>
      </c>
      <c r="E32" s="4">
        <f t="shared" ref="E32:O32" si="62">E30+E25+E21</f>
        <v>268027.21110502607</v>
      </c>
      <c r="F32" s="4">
        <f t="shared" si="62"/>
        <v>271863.13056708989</v>
      </c>
      <c r="G32" s="4">
        <f t="shared" si="62"/>
        <v>275809.90992814128</v>
      </c>
      <c r="H32" s="4">
        <f t="shared" si="62"/>
        <v>279871.03037272056</v>
      </c>
      <c r="I32" s="4">
        <f t="shared" si="62"/>
        <v>284050.08554007544</v>
      </c>
      <c r="J32" s="4">
        <f t="shared" si="62"/>
        <v>288350.78518957109</v>
      </c>
      <c r="K32" s="4">
        <f t="shared" si="62"/>
        <v>292776.95898590347</v>
      </c>
      <c r="L32" s="4">
        <f t="shared" si="62"/>
        <v>297332.56040803588</v>
      </c>
      <c r="M32" s="4">
        <f t="shared" si="62"/>
        <v>302021.67078590574</v>
      </c>
      <c r="N32" s="4">
        <f t="shared" si="62"/>
        <v>306848.50346908165</v>
      </c>
      <c r="O32" s="4">
        <f t="shared" si="62"/>
        <v>311817.40813168645</v>
      </c>
      <c r="P32" s="4">
        <f>P30+P25+P21</f>
        <v>316932.87521804584</v>
      </c>
      <c r="Q32" s="4">
        <f>Q30+Q25+Q21</f>
        <v>322199.54053366376</v>
      </c>
      <c r="R32" s="4">
        <f t="shared" ref="R32" si="63">R30+R25+R21</f>
        <v>327622.18998628139</v>
      </c>
      <c r="S32" s="4">
        <f>S30+S25+S21</f>
        <v>333205.7644819275</v>
      </c>
      <c r="T32" s="4">
        <f>T30+T25+T21</f>
        <v>338955.36498103209</v>
      </c>
      <c r="U32" s="4">
        <f t="shared" ref="U32" si="64">U30+U25+U21</f>
        <v>344876.25771983917</v>
      </c>
      <c r="V32" s="4">
        <f>V30+V25+V21</f>
        <v>350973.87960252678</v>
      </c>
      <c r="W32" s="4">
        <f>W30+W25+W21</f>
        <v>251273.26376961841</v>
      </c>
      <c r="X32" s="4">
        <f t="shared" ref="X32:AF32" si="65">X30+X25+X21</f>
        <v>257741.36534845404</v>
      </c>
      <c r="Y32" s="4">
        <f t="shared" si="65"/>
        <v>264403.58739167691</v>
      </c>
      <c r="Z32" s="4">
        <f t="shared" si="65"/>
        <v>271266.10700988607</v>
      </c>
      <c r="AA32" s="4">
        <f t="shared" si="65"/>
        <v>278335.30170480942</v>
      </c>
      <c r="AB32" s="4">
        <f t="shared" si="65"/>
        <v>285617.75590955431</v>
      </c>
      <c r="AC32" s="4">
        <f t="shared" si="65"/>
        <v>293120.26774271397</v>
      </c>
      <c r="AD32" s="4">
        <f t="shared" si="65"/>
        <v>300849.85598332406</v>
      </c>
      <c r="AE32" s="4">
        <f t="shared" si="65"/>
        <v>308813.76727389544</v>
      </c>
      <c r="AF32" s="4">
        <f t="shared" si="65"/>
        <v>317019.48355898587</v>
      </c>
    </row>
    <row r="33" spans="2:22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</sheetData>
  <pageMargins left="0.7" right="0.7" top="0.75" bottom="0.75" header="0.3" footer="0.3"/>
  <pageSetup paperSize="5" scale="34" fitToHeight="0" orientation="landscape" r:id="rId1"/>
  <headerFooter>
    <oddHeader>&amp;C&amp;"-,Bold"&amp;14Comparative Analysis Based on $5,000,000 Infrastructure Improvement Cost Estimate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3BC04-993D-4C73-BEF9-E27F196D6B3B}">
  <sheetPr>
    <pageSetUpPr fitToPage="1"/>
  </sheetPr>
  <dimension ref="A1:AF33"/>
  <sheetViews>
    <sheetView view="pageLayout" zoomScaleNormal="100" workbookViewId="0">
      <selection activeCell="O9" sqref="O9"/>
    </sheetView>
  </sheetViews>
  <sheetFormatPr defaultRowHeight="14.5" x14ac:dyDescent="0.35"/>
  <cols>
    <col min="1" max="1" width="25.81640625" bestFit="1" customWidth="1"/>
    <col min="2" max="2" width="24.08984375" bestFit="1" customWidth="1"/>
    <col min="3" max="29" width="13.81640625" bestFit="1" customWidth="1"/>
    <col min="30" max="32" width="15.36328125" bestFit="1" customWidth="1"/>
  </cols>
  <sheetData>
    <row r="1" spans="1:32" x14ac:dyDescent="0.35">
      <c r="B1" t="s">
        <v>15</v>
      </c>
      <c r="C1" s="6">
        <v>0.01</v>
      </c>
    </row>
    <row r="2" spans="1:32" x14ac:dyDescent="0.35">
      <c r="B2" t="s">
        <v>16</v>
      </c>
      <c r="C2" s="6">
        <v>2.2499999999999999E-2</v>
      </c>
    </row>
    <row r="3" spans="1:32" x14ac:dyDescent="0.35">
      <c r="A3" t="s">
        <v>0</v>
      </c>
    </row>
    <row r="4" spans="1:32" x14ac:dyDescent="0.35">
      <c r="B4">
        <v>2027</v>
      </c>
      <c r="C4">
        <f>1+B4</f>
        <v>2028</v>
      </c>
      <c r="D4">
        <f>1+C4</f>
        <v>2029</v>
      </c>
      <c r="E4">
        <f t="shared" ref="E4:O4" si="0">1+D4</f>
        <v>2030</v>
      </c>
      <c r="F4">
        <f t="shared" si="0"/>
        <v>2031</v>
      </c>
      <c r="G4">
        <f t="shared" si="0"/>
        <v>2032</v>
      </c>
      <c r="H4">
        <f t="shared" si="0"/>
        <v>2033</v>
      </c>
      <c r="I4">
        <f t="shared" si="0"/>
        <v>2034</v>
      </c>
      <c r="J4">
        <f t="shared" si="0"/>
        <v>2035</v>
      </c>
      <c r="K4">
        <f t="shared" si="0"/>
        <v>2036</v>
      </c>
      <c r="L4">
        <f t="shared" si="0"/>
        <v>2037</v>
      </c>
      <c r="M4">
        <f t="shared" si="0"/>
        <v>2038</v>
      </c>
      <c r="N4">
        <f t="shared" si="0"/>
        <v>2039</v>
      </c>
      <c r="O4">
        <f t="shared" si="0"/>
        <v>2040</v>
      </c>
      <c r="P4">
        <f>1+O4</f>
        <v>2041</v>
      </c>
      <c r="Q4">
        <f>1+P4</f>
        <v>2042</v>
      </c>
      <c r="R4">
        <f t="shared" ref="R4" si="1">1+Q4</f>
        <v>2043</v>
      </c>
      <c r="S4">
        <f>1+R4</f>
        <v>2044</v>
      </c>
      <c r="T4">
        <f>1+S4</f>
        <v>2045</v>
      </c>
      <c r="U4">
        <f t="shared" ref="U4" si="2">1+T4</f>
        <v>2046</v>
      </c>
      <c r="V4">
        <f>1+U4</f>
        <v>2047</v>
      </c>
      <c r="W4">
        <f>1+V4</f>
        <v>2048</v>
      </c>
      <c r="X4">
        <f t="shared" ref="X4:AF4" si="3">1+W4</f>
        <v>2049</v>
      </c>
      <c r="Y4">
        <f t="shared" si="3"/>
        <v>2050</v>
      </c>
      <c r="Z4">
        <f t="shared" si="3"/>
        <v>2051</v>
      </c>
      <c r="AA4">
        <f t="shared" si="3"/>
        <v>2052</v>
      </c>
      <c r="AB4">
        <f t="shared" si="3"/>
        <v>2053</v>
      </c>
      <c r="AC4">
        <f t="shared" si="3"/>
        <v>2054</v>
      </c>
      <c r="AD4">
        <f t="shared" si="3"/>
        <v>2055</v>
      </c>
      <c r="AE4">
        <f t="shared" si="3"/>
        <v>2056</v>
      </c>
      <c r="AF4">
        <f t="shared" si="3"/>
        <v>2057</v>
      </c>
    </row>
    <row r="5" spans="1:32" x14ac:dyDescent="0.35">
      <c r="A5" t="s">
        <v>1</v>
      </c>
      <c r="B5" s="3">
        <v>7000000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32" x14ac:dyDescent="0.35">
      <c r="A6" t="s">
        <v>2</v>
      </c>
      <c r="B6" s="7">
        <v>2.5</v>
      </c>
    </row>
    <row r="7" spans="1:32" x14ac:dyDescent="0.35">
      <c r="A7" t="s">
        <v>3</v>
      </c>
      <c r="B7" s="1">
        <v>445118.4</v>
      </c>
    </row>
    <row r="8" spans="1:32" x14ac:dyDescent="0.35">
      <c r="A8" t="s">
        <v>4</v>
      </c>
      <c r="B8" s="1">
        <f>B7/12</f>
        <v>37093.200000000004</v>
      </c>
      <c r="C8" s="1">
        <f>B8</f>
        <v>37093.200000000004</v>
      </c>
      <c r="D8" s="1">
        <f>C8</f>
        <v>37093.200000000004</v>
      </c>
      <c r="E8" s="1">
        <f t="shared" ref="E8:O8" si="4">D8</f>
        <v>37093.200000000004</v>
      </c>
      <c r="F8" s="1">
        <f t="shared" si="4"/>
        <v>37093.200000000004</v>
      </c>
      <c r="G8" s="1">
        <f t="shared" si="4"/>
        <v>37093.200000000004</v>
      </c>
      <c r="H8" s="1">
        <f t="shared" si="4"/>
        <v>37093.200000000004</v>
      </c>
      <c r="I8" s="1">
        <f t="shared" si="4"/>
        <v>37093.200000000004</v>
      </c>
      <c r="J8" s="1">
        <f t="shared" si="4"/>
        <v>37093.200000000004</v>
      </c>
      <c r="K8" s="1">
        <f t="shared" si="4"/>
        <v>37093.200000000004</v>
      </c>
      <c r="L8" s="1">
        <f t="shared" si="4"/>
        <v>37093.200000000004</v>
      </c>
      <c r="M8" s="1">
        <f t="shared" si="4"/>
        <v>37093.200000000004</v>
      </c>
      <c r="N8" s="1">
        <f t="shared" si="4"/>
        <v>37093.200000000004</v>
      </c>
      <c r="O8" s="1">
        <f t="shared" si="4"/>
        <v>37093.200000000004</v>
      </c>
      <c r="P8" s="1">
        <f>O8</f>
        <v>37093.200000000004</v>
      </c>
      <c r="Q8" s="1">
        <f>P8</f>
        <v>37093.200000000004</v>
      </c>
      <c r="R8" s="1">
        <f t="shared" ref="R8" si="5">Q8</f>
        <v>37093.200000000004</v>
      </c>
      <c r="S8" s="1">
        <f>R8</f>
        <v>37093.200000000004</v>
      </c>
      <c r="T8" s="1">
        <f>S8</f>
        <v>37093.200000000004</v>
      </c>
      <c r="U8" s="1">
        <f t="shared" ref="U8" si="6">T8</f>
        <v>37093.200000000004</v>
      </c>
      <c r="V8" s="1">
        <f>U8</f>
        <v>37093.200000000004</v>
      </c>
    </row>
    <row r="9" spans="1:32" x14ac:dyDescent="0.35">
      <c r="A9" t="s">
        <v>5</v>
      </c>
      <c r="B9" s="8">
        <v>4.585</v>
      </c>
      <c r="C9" s="3">
        <f>B9*(1+$C$1)</f>
        <v>4.6308499999999997</v>
      </c>
      <c r="D9" s="3">
        <f>C9*(1+$C$1)</f>
        <v>4.6771585</v>
      </c>
      <c r="E9" s="3">
        <f t="shared" ref="E9:O9" si="7">D9*(1+$C$1)</f>
        <v>4.7239300850000001</v>
      </c>
      <c r="F9" s="3">
        <f t="shared" si="7"/>
        <v>4.7711693858500004</v>
      </c>
      <c r="G9" s="3">
        <f t="shared" si="7"/>
        <v>4.8188810797085004</v>
      </c>
      <c r="H9" s="3">
        <f t="shared" si="7"/>
        <v>4.8670698905055856</v>
      </c>
      <c r="I9" s="3">
        <f t="shared" si="7"/>
        <v>4.9157405894106416</v>
      </c>
      <c r="J9" s="3">
        <f t="shared" si="7"/>
        <v>4.9648979953047485</v>
      </c>
      <c r="K9" s="3">
        <f t="shared" si="7"/>
        <v>5.0145469752577965</v>
      </c>
      <c r="L9" s="3">
        <f t="shared" si="7"/>
        <v>5.0646924450103743</v>
      </c>
      <c r="M9" s="3">
        <f t="shared" si="7"/>
        <v>5.1153393694604778</v>
      </c>
      <c r="N9" s="3">
        <f t="shared" si="7"/>
        <v>5.166492763155083</v>
      </c>
      <c r="O9" s="3">
        <f t="shared" si="7"/>
        <v>5.2181576907866338</v>
      </c>
      <c r="P9" s="3">
        <f>O9*(1+$C$1)</f>
        <v>5.2703392676945002</v>
      </c>
      <c r="Q9" s="3">
        <f>P9*(1+$C$1)</f>
        <v>5.3230426603714456</v>
      </c>
      <c r="R9" s="3">
        <f t="shared" ref="R9" si="8">Q9*(1+$C$1)</f>
        <v>5.3762730869751598</v>
      </c>
      <c r="S9" s="3">
        <f>R9*(1+$C$1)</f>
        <v>5.4300358178449111</v>
      </c>
      <c r="T9" s="3">
        <f>S9*(1+$C$1)</f>
        <v>5.4843361760233602</v>
      </c>
      <c r="U9" s="3">
        <f t="shared" ref="U9" si="9">T9*(1+$C$1)</f>
        <v>5.5391795377835935</v>
      </c>
      <c r="V9" s="3">
        <f>U9*(1+$C$1)</f>
        <v>5.5945713331614293</v>
      </c>
      <c r="W9" s="3">
        <f>V9*(1+$C$1)</f>
        <v>5.6505170464930439</v>
      </c>
      <c r="X9" s="3">
        <f t="shared" ref="X9:AF9" si="10">W9*(1+$C$1)</f>
        <v>5.7070222169579745</v>
      </c>
      <c r="Y9" s="3">
        <f t="shared" si="10"/>
        <v>5.7640924391275545</v>
      </c>
      <c r="Z9" s="3">
        <f t="shared" si="10"/>
        <v>5.8217333635188302</v>
      </c>
      <c r="AA9" s="3">
        <f t="shared" si="10"/>
        <v>5.879950697154019</v>
      </c>
      <c r="AB9" s="3">
        <f t="shared" si="10"/>
        <v>5.9387502041255589</v>
      </c>
      <c r="AC9" s="3">
        <f t="shared" si="10"/>
        <v>5.9981377061668146</v>
      </c>
      <c r="AD9" s="3">
        <f t="shared" si="10"/>
        <v>6.0581190832284832</v>
      </c>
      <c r="AE9" s="3">
        <f t="shared" si="10"/>
        <v>6.1187002740607683</v>
      </c>
      <c r="AF9" s="3">
        <f t="shared" si="10"/>
        <v>6.1798872768013764</v>
      </c>
    </row>
    <row r="10" spans="1:32" x14ac:dyDescent="0.35">
      <c r="A10" t="s">
        <v>17</v>
      </c>
      <c r="B10" s="9">
        <v>1470000</v>
      </c>
      <c r="C10">
        <f>B10*(1+$C$2)</f>
        <v>1503075</v>
      </c>
      <c r="D10">
        <f>C10*(1+$C$2)</f>
        <v>1536894.1875</v>
      </c>
      <c r="E10">
        <f t="shared" ref="E10:O10" si="11">D10*(1+$C$2)</f>
        <v>1571474.3067187499</v>
      </c>
      <c r="F10">
        <f t="shared" si="11"/>
        <v>1606832.4786199217</v>
      </c>
      <c r="G10">
        <f t="shared" si="11"/>
        <v>1642986.2093888698</v>
      </c>
      <c r="H10">
        <f t="shared" si="11"/>
        <v>1679953.3991001192</v>
      </c>
      <c r="I10">
        <f t="shared" si="11"/>
        <v>1717752.3505798718</v>
      </c>
      <c r="J10">
        <f t="shared" si="11"/>
        <v>1756401.7784679187</v>
      </c>
      <c r="K10">
        <f t="shared" si="11"/>
        <v>1795920.818483447</v>
      </c>
      <c r="L10">
        <f t="shared" si="11"/>
        <v>1836329.0368993245</v>
      </c>
      <c r="M10">
        <f t="shared" si="11"/>
        <v>1877646.4402295593</v>
      </c>
      <c r="N10">
        <f t="shared" si="11"/>
        <v>1919893.4851347243</v>
      </c>
      <c r="O10">
        <f t="shared" si="11"/>
        <v>1963091.0885502556</v>
      </c>
      <c r="P10">
        <f>O10*(1+$C$2)</f>
        <v>2007260.6380426362</v>
      </c>
      <c r="Q10">
        <f>P10*(1+$C$2)</f>
        <v>2052424.0023985954</v>
      </c>
      <c r="R10">
        <f t="shared" ref="R10" si="12">Q10*(1+$C$2)</f>
        <v>2098603.542452564</v>
      </c>
      <c r="S10">
        <f>R10*(1+$C$2)</f>
        <v>2145822.1221577465</v>
      </c>
      <c r="T10">
        <f>S10*(1+$C$2)</f>
        <v>2194103.1199062956</v>
      </c>
      <c r="U10">
        <f t="shared" ref="U10" si="13">T10*(1+$C$2)</f>
        <v>2243470.440104187</v>
      </c>
      <c r="V10">
        <f>U10*(1+$C$2)</f>
        <v>2293948.5250065313</v>
      </c>
      <c r="W10">
        <f>V10*(1+$C$2)</f>
        <v>2345562.3668191782</v>
      </c>
      <c r="X10">
        <f t="shared" ref="X10:AF10" si="14">W10*(1+$C$2)</f>
        <v>2398337.5200726097</v>
      </c>
      <c r="Y10">
        <f t="shared" si="14"/>
        <v>2452300.1142742434</v>
      </c>
      <c r="Z10">
        <f t="shared" si="14"/>
        <v>2507476.8668454136</v>
      </c>
      <c r="AA10">
        <f t="shared" si="14"/>
        <v>2563895.0963494354</v>
      </c>
      <c r="AB10">
        <f t="shared" si="14"/>
        <v>2621582.7360172975</v>
      </c>
      <c r="AC10">
        <f t="shared" si="14"/>
        <v>2680568.3475776864</v>
      </c>
      <c r="AD10">
        <f t="shared" si="14"/>
        <v>2740881.1353981844</v>
      </c>
      <c r="AE10">
        <f t="shared" si="14"/>
        <v>2802550.9609446432</v>
      </c>
      <c r="AF10">
        <f t="shared" si="14"/>
        <v>2865608.3575658975</v>
      </c>
    </row>
    <row r="11" spans="1:32" x14ac:dyDescent="0.35">
      <c r="A11" t="s">
        <v>7</v>
      </c>
      <c r="B11" s="2">
        <f>B10*365</f>
        <v>536550000</v>
      </c>
      <c r="C11" s="2">
        <f>C10*365</f>
        <v>548622375</v>
      </c>
      <c r="D11" s="2">
        <f>D10*365</f>
        <v>560966378.4375</v>
      </c>
      <c r="E11" s="2">
        <f t="shared" ref="E11:O11" si="15">E10*365</f>
        <v>573588121.9523437</v>
      </c>
      <c r="F11" s="2">
        <f t="shared" si="15"/>
        <v>586493854.69627142</v>
      </c>
      <c r="G11" s="2">
        <f t="shared" si="15"/>
        <v>599689966.42693746</v>
      </c>
      <c r="H11" s="2">
        <f t="shared" si="15"/>
        <v>613182990.67154348</v>
      </c>
      <c r="I11" s="2">
        <f t="shared" si="15"/>
        <v>626979607.96165323</v>
      </c>
      <c r="J11" s="2">
        <f t="shared" si="15"/>
        <v>641086649.14079034</v>
      </c>
      <c r="K11" s="2">
        <f t="shared" si="15"/>
        <v>655511098.74645817</v>
      </c>
      <c r="L11" s="2">
        <f t="shared" si="15"/>
        <v>670260098.46825349</v>
      </c>
      <c r="M11" s="2">
        <f t="shared" si="15"/>
        <v>685340950.68378913</v>
      </c>
      <c r="N11" s="2">
        <f t="shared" si="15"/>
        <v>700761122.0741744</v>
      </c>
      <c r="O11" s="2">
        <f t="shared" si="15"/>
        <v>716528247.32084334</v>
      </c>
      <c r="P11" s="2">
        <f>P10*365</f>
        <v>732650132.88556218</v>
      </c>
      <c r="Q11" s="2">
        <f>Q10*365</f>
        <v>749134760.87548733</v>
      </c>
      <c r="R11" s="2">
        <f t="shared" ref="R11" si="16">R10*365</f>
        <v>765990292.99518585</v>
      </c>
      <c r="S11" s="2">
        <f>S10*365</f>
        <v>783225074.58757746</v>
      </c>
      <c r="T11" s="2">
        <f>T10*365</f>
        <v>800847638.76579785</v>
      </c>
      <c r="U11" s="2">
        <f t="shared" ref="U11" si="17">U10*365</f>
        <v>818866710.63802826</v>
      </c>
      <c r="V11" s="2">
        <f>V10*365</f>
        <v>837291211.62738395</v>
      </c>
      <c r="W11" s="2">
        <f>W10*365</f>
        <v>856130263.88900006</v>
      </c>
      <c r="X11" s="2">
        <f t="shared" ref="X11:AF11" si="18">X10*365</f>
        <v>875393194.82650256</v>
      </c>
      <c r="Y11" s="2">
        <f t="shared" si="18"/>
        <v>895089541.71009886</v>
      </c>
      <c r="Z11" s="2">
        <f t="shared" si="18"/>
        <v>915229056.3985759</v>
      </c>
      <c r="AA11" s="2">
        <f t="shared" si="18"/>
        <v>935821710.16754389</v>
      </c>
      <c r="AB11" s="2">
        <f t="shared" si="18"/>
        <v>956877698.64631355</v>
      </c>
      <c r="AC11" s="2">
        <f t="shared" si="18"/>
        <v>978407446.86585557</v>
      </c>
      <c r="AD11" s="2">
        <f t="shared" si="18"/>
        <v>1000421614.4203373</v>
      </c>
      <c r="AE11" s="2">
        <f t="shared" si="18"/>
        <v>1022931100.7447947</v>
      </c>
      <c r="AF11" s="2">
        <f t="shared" si="18"/>
        <v>1045947050.5115526</v>
      </c>
    </row>
    <row r="12" spans="1:32" x14ac:dyDescent="0.35">
      <c r="A12" t="s">
        <v>6</v>
      </c>
      <c r="B12" s="3">
        <f>B11/1000*B9/12</f>
        <v>205006.8125</v>
      </c>
      <c r="C12" s="3">
        <f>C11/1000*C9/12</f>
        <v>211715.66043906249</v>
      </c>
      <c r="D12" s="3">
        <f>D11/1000*D9/12</f>
        <v>218644.0554269308</v>
      </c>
      <c r="E12" s="3">
        <f t="shared" ref="E12:O12" si="19">E11/1000*E9/12</f>
        <v>225799.18214077712</v>
      </c>
      <c r="F12" s="3">
        <f t="shared" si="19"/>
        <v>233188.46037633406</v>
      </c>
      <c r="G12" s="3">
        <f t="shared" si="19"/>
        <v>240819.55274214956</v>
      </c>
      <c r="H12" s="3">
        <f t="shared" si="19"/>
        <v>248700.3726056364</v>
      </c>
      <c r="I12" s="3">
        <f t="shared" si="19"/>
        <v>256839.09229915586</v>
      </c>
      <c r="J12" s="3">
        <f t="shared" si="19"/>
        <v>265244.15159464575</v>
      </c>
      <c r="K12" s="3">
        <f t="shared" si="19"/>
        <v>273924.26645558054</v>
      </c>
      <c r="L12" s="3">
        <f t="shared" si="19"/>
        <v>282888.43807533942</v>
      </c>
      <c r="M12" s="3">
        <f t="shared" si="19"/>
        <v>292145.96221135481</v>
      </c>
      <c r="N12" s="3">
        <f t="shared" si="19"/>
        <v>301706.4388247215</v>
      </c>
      <c r="O12" s="3">
        <f t="shared" si="19"/>
        <v>311579.78203526052</v>
      </c>
      <c r="P12" s="3">
        <f>P11/1000*P9/12</f>
        <v>321776.23040236434</v>
      </c>
      <c r="Q12" s="3">
        <f>Q11/1000*Q9/12</f>
        <v>332306.35754228174</v>
      </c>
      <c r="R12" s="3">
        <f t="shared" ref="R12" si="20">R11/1000*R9/12</f>
        <v>343181.0830928529</v>
      </c>
      <c r="S12" s="3">
        <f>S11/1000*S9/12</f>
        <v>354411.68403706647</v>
      </c>
      <c r="T12" s="3">
        <f>T11/1000*T9/12</f>
        <v>366009.80639717943</v>
      </c>
      <c r="U12" s="3">
        <f t="shared" ref="U12" si="21">U11/1000*U9/12</f>
        <v>377987.47731152707</v>
      </c>
      <c r="V12" s="3">
        <f>V11/1000*V9/12</f>
        <v>390357.11750654684</v>
      </c>
      <c r="W12" s="3">
        <f>W11/1000*W9/12</f>
        <v>403131.55417694856</v>
      </c>
      <c r="X12" s="3">
        <f t="shared" ref="X12:AF12" si="22">X11/1000*X9/12</f>
        <v>416324.03428738919</v>
      </c>
      <c r="Y12" s="3">
        <f t="shared" si="22"/>
        <v>429948.2383094441</v>
      </c>
      <c r="Z12" s="3">
        <f t="shared" si="22"/>
        <v>444018.29440812051</v>
      </c>
      <c r="AA12" s="3">
        <f t="shared" si="22"/>
        <v>458548.79309262632</v>
      </c>
      <c r="AB12" s="3">
        <f t="shared" si="22"/>
        <v>473554.80234658247</v>
      </c>
      <c r="AC12" s="3">
        <f t="shared" si="22"/>
        <v>489051.88325337437</v>
      </c>
      <c r="AD12" s="3">
        <f t="shared" si="22"/>
        <v>505056.10613284115</v>
      </c>
      <c r="AE12" s="3">
        <f t="shared" si="22"/>
        <v>521584.06720603822</v>
      </c>
      <c r="AF12" s="3">
        <f t="shared" si="22"/>
        <v>538652.90580535587</v>
      </c>
    </row>
    <row r="13" spans="1:32" x14ac:dyDescent="0.35">
      <c r="B13" s="3"/>
    </row>
    <row r="14" spans="1:32" x14ac:dyDescent="0.35">
      <c r="A14" t="s">
        <v>8</v>
      </c>
      <c r="B14" s="5">
        <f>B12+B8</f>
        <v>242100.01250000001</v>
      </c>
      <c r="C14" s="5">
        <f>C12+C8</f>
        <v>248808.8604390625</v>
      </c>
      <c r="D14" s="5">
        <f>D12+D8</f>
        <v>255737.25542693082</v>
      </c>
      <c r="E14" s="5">
        <f t="shared" ref="E14:O14" si="23">E12+E8</f>
        <v>262892.38214077713</v>
      </c>
      <c r="F14" s="5">
        <f t="shared" si="23"/>
        <v>270281.66037633404</v>
      </c>
      <c r="G14" s="5">
        <f t="shared" si="23"/>
        <v>277912.75274214958</v>
      </c>
      <c r="H14" s="5">
        <f t="shared" si="23"/>
        <v>285793.57260563638</v>
      </c>
      <c r="I14" s="5">
        <f t="shared" si="23"/>
        <v>293932.29229915584</v>
      </c>
      <c r="J14" s="5">
        <f t="shared" si="23"/>
        <v>302337.35159464576</v>
      </c>
      <c r="K14" s="5">
        <f t="shared" si="23"/>
        <v>311017.46645558055</v>
      </c>
      <c r="L14" s="5">
        <f t="shared" si="23"/>
        <v>319981.63807533943</v>
      </c>
      <c r="M14" s="5">
        <f t="shared" si="23"/>
        <v>329239.16221135482</v>
      </c>
      <c r="N14" s="5">
        <f t="shared" si="23"/>
        <v>338799.63882472151</v>
      </c>
      <c r="O14" s="5">
        <f t="shared" si="23"/>
        <v>348672.98203526053</v>
      </c>
      <c r="P14" s="5">
        <f>P12+P8</f>
        <v>358869.43040236435</v>
      </c>
      <c r="Q14" s="5">
        <f>Q12+Q8</f>
        <v>369399.55754228175</v>
      </c>
      <c r="R14" s="5">
        <f t="shared" ref="R14" si="24">R12+R8</f>
        <v>380274.28309285291</v>
      </c>
      <c r="S14" s="5">
        <f>S12+S8</f>
        <v>391504.88403706648</v>
      </c>
      <c r="T14" s="5">
        <f>T12+T8</f>
        <v>403103.00639717944</v>
      </c>
      <c r="U14" s="5">
        <f t="shared" ref="U14" si="25">U12+U8</f>
        <v>415080.67731152708</v>
      </c>
      <c r="V14" s="5">
        <f>V12+V8</f>
        <v>427450.31750654685</v>
      </c>
      <c r="W14" s="5">
        <f>W12+W8</f>
        <v>403131.55417694856</v>
      </c>
      <c r="X14" s="5">
        <f t="shared" ref="X14:AF14" si="26">X12+X8</f>
        <v>416324.03428738919</v>
      </c>
      <c r="Y14" s="5">
        <f t="shared" si="26"/>
        <v>429948.2383094441</v>
      </c>
      <c r="Z14" s="5">
        <f t="shared" si="26"/>
        <v>444018.29440812051</v>
      </c>
      <c r="AA14" s="5">
        <f t="shared" si="26"/>
        <v>458548.79309262632</v>
      </c>
      <c r="AB14" s="5">
        <f t="shared" si="26"/>
        <v>473554.80234658247</v>
      </c>
      <c r="AC14" s="5">
        <f t="shared" si="26"/>
        <v>489051.88325337437</v>
      </c>
      <c r="AD14" s="5">
        <f t="shared" si="26"/>
        <v>505056.10613284115</v>
      </c>
      <c r="AE14" s="5">
        <f t="shared" si="26"/>
        <v>521584.06720603822</v>
      </c>
      <c r="AF14" s="5">
        <f t="shared" si="26"/>
        <v>538652.90580535587</v>
      </c>
    </row>
    <row r="16" spans="1:32" x14ac:dyDescent="0.35">
      <c r="A16" t="s">
        <v>9</v>
      </c>
    </row>
    <row r="18" spans="1:32" x14ac:dyDescent="0.35">
      <c r="A18" t="s">
        <v>1</v>
      </c>
      <c r="B18" s="2">
        <v>20000000</v>
      </c>
    </row>
    <row r="19" spans="1:32" x14ac:dyDescent="0.35">
      <c r="A19" t="s">
        <v>2</v>
      </c>
      <c r="B19">
        <f>B6</f>
        <v>2.5</v>
      </c>
    </row>
    <row r="20" spans="1:32" x14ac:dyDescent="0.35">
      <c r="A20" t="s">
        <v>3</v>
      </c>
      <c r="B20" s="1">
        <v>1271766.96</v>
      </c>
    </row>
    <row r="21" spans="1:32" x14ac:dyDescent="0.35">
      <c r="A21" t="s">
        <v>4</v>
      </c>
      <c r="B21" s="1">
        <f>B20/12</f>
        <v>105980.58</v>
      </c>
      <c r="C21" s="1">
        <f>B21</f>
        <v>105980.58</v>
      </c>
      <c r="D21" s="1">
        <f>C21</f>
        <v>105980.58</v>
      </c>
      <c r="E21" s="1">
        <f t="shared" ref="E21:O21" si="27">D21</f>
        <v>105980.58</v>
      </c>
      <c r="F21" s="1">
        <f t="shared" si="27"/>
        <v>105980.58</v>
      </c>
      <c r="G21" s="1">
        <f t="shared" si="27"/>
        <v>105980.58</v>
      </c>
      <c r="H21" s="1">
        <f t="shared" si="27"/>
        <v>105980.58</v>
      </c>
      <c r="I21" s="1">
        <f t="shared" si="27"/>
        <v>105980.58</v>
      </c>
      <c r="J21" s="1">
        <f t="shared" si="27"/>
        <v>105980.58</v>
      </c>
      <c r="K21" s="1">
        <f t="shared" si="27"/>
        <v>105980.58</v>
      </c>
      <c r="L21" s="1">
        <f t="shared" si="27"/>
        <v>105980.58</v>
      </c>
      <c r="M21" s="1">
        <f t="shared" si="27"/>
        <v>105980.58</v>
      </c>
      <c r="N21" s="1">
        <f t="shared" si="27"/>
        <v>105980.58</v>
      </c>
      <c r="O21" s="1">
        <f t="shared" si="27"/>
        <v>105980.58</v>
      </c>
      <c r="P21" s="1">
        <f>O21</f>
        <v>105980.58</v>
      </c>
      <c r="Q21" s="1">
        <f>P21</f>
        <v>105980.58</v>
      </c>
      <c r="R21" s="1">
        <f t="shared" ref="R21" si="28">Q21</f>
        <v>105980.58</v>
      </c>
      <c r="S21" s="1">
        <f>R21</f>
        <v>105980.58</v>
      </c>
      <c r="T21" s="1">
        <f>S21</f>
        <v>105980.58</v>
      </c>
      <c r="U21" s="1">
        <f t="shared" ref="U21" si="29">T21</f>
        <v>105980.58</v>
      </c>
      <c r="V21" s="1">
        <f>U21</f>
        <v>105980.58</v>
      </c>
    </row>
    <row r="22" spans="1:32" x14ac:dyDescent="0.35">
      <c r="A22" t="s">
        <v>5</v>
      </c>
      <c r="B22" s="3">
        <v>4.12</v>
      </c>
      <c r="C22" s="3">
        <f>B22*(1+$C$1)</f>
        <v>4.1612</v>
      </c>
      <c r="D22" s="3">
        <f>C22*(1+$C$1)</f>
        <v>4.2028119999999998</v>
      </c>
      <c r="E22" s="3">
        <f t="shared" ref="E22:O22" si="30">D22*(1+$C$1)</f>
        <v>4.2448401200000001</v>
      </c>
      <c r="F22" s="3">
        <f t="shared" si="30"/>
        <v>4.2872885211999998</v>
      </c>
      <c r="G22" s="3">
        <f t="shared" si="30"/>
        <v>4.3301614064119995</v>
      </c>
      <c r="H22" s="3">
        <f t="shared" si="30"/>
        <v>4.3734630204761196</v>
      </c>
      <c r="I22" s="3">
        <f t="shared" si="30"/>
        <v>4.4171976506808805</v>
      </c>
      <c r="J22" s="3">
        <f t="shared" si="30"/>
        <v>4.4613696271876897</v>
      </c>
      <c r="K22" s="3">
        <f t="shared" si="30"/>
        <v>4.5059833234595663</v>
      </c>
      <c r="L22" s="3">
        <f t="shared" si="30"/>
        <v>4.5510431566941616</v>
      </c>
      <c r="M22" s="3">
        <f t="shared" si="30"/>
        <v>4.5965535882611031</v>
      </c>
      <c r="N22" s="3">
        <f t="shared" si="30"/>
        <v>4.642519124143714</v>
      </c>
      <c r="O22" s="3">
        <f t="shared" si="30"/>
        <v>4.6889443153851511</v>
      </c>
      <c r="P22" s="3">
        <f>O22*(1+$C$1)</f>
        <v>4.7358337585390027</v>
      </c>
      <c r="Q22" s="3">
        <f>P22*(1+$C$1)</f>
        <v>4.7831920961243926</v>
      </c>
      <c r="R22" s="3">
        <f t="shared" ref="R22" si="31">Q22*(1+$C$1)</f>
        <v>4.8310240170856362</v>
      </c>
      <c r="S22" s="3">
        <f>R22*(1+$C$1)</f>
        <v>4.8793342572564926</v>
      </c>
      <c r="T22" s="3">
        <f>S22*(1+$C$1)</f>
        <v>4.9281275998290575</v>
      </c>
      <c r="U22" s="3">
        <f t="shared" ref="U22" si="32">T22*(1+$C$1)</f>
        <v>4.977408875827348</v>
      </c>
      <c r="V22" s="3">
        <f>U22*(1+$C$1)</f>
        <v>5.0271829645856219</v>
      </c>
      <c r="W22" s="3">
        <f>V22*(1+$C$1)</f>
        <v>5.0774547942314783</v>
      </c>
      <c r="X22" s="3">
        <f t="shared" ref="X22:AF22" si="33">W22*(1+$C$1)</f>
        <v>5.1282293421737934</v>
      </c>
      <c r="Y22" s="3">
        <f t="shared" si="33"/>
        <v>5.1795116355955315</v>
      </c>
      <c r="Z22" s="3">
        <f t="shared" si="33"/>
        <v>5.2313067519514869</v>
      </c>
      <c r="AA22" s="3">
        <f t="shared" si="33"/>
        <v>5.283619819471002</v>
      </c>
      <c r="AB22" s="3">
        <f t="shared" si="33"/>
        <v>5.3364560176657116</v>
      </c>
      <c r="AC22" s="3">
        <f t="shared" si="33"/>
        <v>5.3898205778423689</v>
      </c>
      <c r="AD22" s="3">
        <f t="shared" si="33"/>
        <v>5.4437187836207928</v>
      </c>
      <c r="AE22" s="3">
        <f t="shared" si="33"/>
        <v>5.4981559714570007</v>
      </c>
      <c r="AF22" s="3">
        <f t="shared" si="33"/>
        <v>5.5531375311715712</v>
      </c>
    </row>
    <row r="23" spans="1:32" x14ac:dyDescent="0.35">
      <c r="A23" t="s">
        <v>10</v>
      </c>
      <c r="B23" s="2">
        <v>500000</v>
      </c>
      <c r="C23" s="2">
        <f>B23</f>
        <v>500000</v>
      </c>
      <c r="D23" s="2">
        <f>C23</f>
        <v>500000</v>
      </c>
      <c r="E23" s="2">
        <f t="shared" ref="E23:O23" si="34">D23</f>
        <v>500000</v>
      </c>
      <c r="F23" s="2">
        <f t="shared" si="34"/>
        <v>500000</v>
      </c>
      <c r="G23" s="2">
        <f t="shared" si="34"/>
        <v>500000</v>
      </c>
      <c r="H23" s="2">
        <f t="shared" si="34"/>
        <v>500000</v>
      </c>
      <c r="I23" s="2">
        <f t="shared" si="34"/>
        <v>500000</v>
      </c>
      <c r="J23" s="2">
        <f t="shared" si="34"/>
        <v>500000</v>
      </c>
      <c r="K23" s="2">
        <f t="shared" si="34"/>
        <v>500000</v>
      </c>
      <c r="L23" s="2">
        <f t="shared" si="34"/>
        <v>500000</v>
      </c>
      <c r="M23" s="2">
        <f t="shared" si="34"/>
        <v>500000</v>
      </c>
      <c r="N23" s="2">
        <f t="shared" si="34"/>
        <v>500000</v>
      </c>
      <c r="O23" s="2">
        <f t="shared" si="34"/>
        <v>500000</v>
      </c>
      <c r="P23" s="2">
        <f>O23</f>
        <v>500000</v>
      </c>
      <c r="Q23" s="2">
        <f>P23</f>
        <v>500000</v>
      </c>
      <c r="R23" s="2">
        <f t="shared" ref="R23" si="35">Q23</f>
        <v>500000</v>
      </c>
      <c r="S23" s="2">
        <f>R23</f>
        <v>500000</v>
      </c>
      <c r="T23" s="2">
        <f>S23</f>
        <v>500000</v>
      </c>
      <c r="U23" s="2">
        <f t="shared" ref="U23" si="36">T23</f>
        <v>500000</v>
      </c>
      <c r="V23" s="2">
        <f>U23</f>
        <v>500000</v>
      </c>
      <c r="W23" s="2">
        <f>V23</f>
        <v>500000</v>
      </c>
      <c r="X23" s="2">
        <f t="shared" ref="X23:AF23" si="37">W23</f>
        <v>500000</v>
      </c>
      <c r="Y23" s="2">
        <f t="shared" si="37"/>
        <v>500000</v>
      </c>
      <c r="Z23" s="2">
        <f t="shared" si="37"/>
        <v>500000</v>
      </c>
      <c r="AA23" s="2">
        <f t="shared" si="37"/>
        <v>500000</v>
      </c>
      <c r="AB23" s="2">
        <f t="shared" si="37"/>
        <v>500000</v>
      </c>
      <c r="AC23" s="2">
        <f t="shared" si="37"/>
        <v>500000</v>
      </c>
      <c r="AD23" s="2">
        <f t="shared" si="37"/>
        <v>500000</v>
      </c>
      <c r="AE23" s="2">
        <f t="shared" si="37"/>
        <v>500000</v>
      </c>
      <c r="AF23" s="2">
        <f t="shared" si="37"/>
        <v>500000</v>
      </c>
    </row>
    <row r="24" spans="1:32" x14ac:dyDescent="0.35">
      <c r="A24" t="s">
        <v>7</v>
      </c>
      <c r="B24" s="2">
        <f>B23*365</f>
        <v>182500000</v>
      </c>
      <c r="C24" s="2">
        <f>C23*365</f>
        <v>182500000</v>
      </c>
      <c r="D24" s="2">
        <f>D23*365</f>
        <v>182500000</v>
      </c>
      <c r="E24" s="2">
        <f t="shared" ref="E24:O24" si="38">E23*365</f>
        <v>182500000</v>
      </c>
      <c r="F24" s="2">
        <f t="shared" si="38"/>
        <v>182500000</v>
      </c>
      <c r="G24" s="2">
        <f t="shared" si="38"/>
        <v>182500000</v>
      </c>
      <c r="H24" s="2">
        <f t="shared" si="38"/>
        <v>182500000</v>
      </c>
      <c r="I24" s="2">
        <f t="shared" si="38"/>
        <v>182500000</v>
      </c>
      <c r="J24" s="2">
        <f t="shared" si="38"/>
        <v>182500000</v>
      </c>
      <c r="K24" s="2">
        <f t="shared" si="38"/>
        <v>182500000</v>
      </c>
      <c r="L24" s="2">
        <f t="shared" si="38"/>
        <v>182500000</v>
      </c>
      <c r="M24" s="2">
        <f t="shared" si="38"/>
        <v>182500000</v>
      </c>
      <c r="N24" s="2">
        <f t="shared" si="38"/>
        <v>182500000</v>
      </c>
      <c r="O24" s="2">
        <f t="shared" si="38"/>
        <v>182500000</v>
      </c>
      <c r="P24" s="2">
        <f>P23*365</f>
        <v>182500000</v>
      </c>
      <c r="Q24" s="2">
        <f>Q23*365</f>
        <v>182500000</v>
      </c>
      <c r="R24" s="2">
        <f t="shared" ref="R24" si="39">R23*365</f>
        <v>182500000</v>
      </c>
      <c r="S24" s="2">
        <f>S23*365</f>
        <v>182500000</v>
      </c>
      <c r="T24" s="2">
        <f>T23*365</f>
        <v>182500000</v>
      </c>
      <c r="U24" s="2">
        <f t="shared" ref="U24" si="40">U23*365</f>
        <v>182500000</v>
      </c>
      <c r="V24" s="2">
        <f>V23*365</f>
        <v>182500000</v>
      </c>
      <c r="W24" s="2">
        <f>W23*365</f>
        <v>182500000</v>
      </c>
      <c r="X24" s="2">
        <f t="shared" ref="X24:AF24" si="41">X23*365</f>
        <v>182500000</v>
      </c>
      <c r="Y24" s="2">
        <f t="shared" si="41"/>
        <v>182500000</v>
      </c>
      <c r="Z24" s="2">
        <f t="shared" si="41"/>
        <v>182500000</v>
      </c>
      <c r="AA24" s="2">
        <f t="shared" si="41"/>
        <v>182500000</v>
      </c>
      <c r="AB24" s="2">
        <f t="shared" si="41"/>
        <v>182500000</v>
      </c>
      <c r="AC24" s="2">
        <f t="shared" si="41"/>
        <v>182500000</v>
      </c>
      <c r="AD24" s="2">
        <f t="shared" si="41"/>
        <v>182500000</v>
      </c>
      <c r="AE24" s="2">
        <f t="shared" si="41"/>
        <v>182500000</v>
      </c>
      <c r="AF24" s="2">
        <f t="shared" si="41"/>
        <v>182500000</v>
      </c>
    </row>
    <row r="25" spans="1:32" x14ac:dyDescent="0.35">
      <c r="A25" t="s">
        <v>6</v>
      </c>
      <c r="B25" s="3">
        <f>B24/1000*B22/12</f>
        <v>62658.333333333336</v>
      </c>
      <c r="C25" s="3">
        <f>C24/1000*C22/12</f>
        <v>63284.916666666664</v>
      </c>
      <c r="D25" s="3">
        <f>D24/1000*D22/12</f>
        <v>63917.765833333331</v>
      </c>
      <c r="E25" s="3">
        <f t="shared" ref="E25:O25" si="42">E24/1000*E22/12</f>
        <v>64556.943491666665</v>
      </c>
      <c r="F25" s="3">
        <f t="shared" si="42"/>
        <v>65202.512926583331</v>
      </c>
      <c r="G25" s="3">
        <f t="shared" si="42"/>
        <v>65854.53805584916</v>
      </c>
      <c r="H25" s="3">
        <f t="shared" si="42"/>
        <v>66513.083436407658</v>
      </c>
      <c r="I25" s="3">
        <f t="shared" si="42"/>
        <v>67178.214270771728</v>
      </c>
      <c r="J25" s="3">
        <f t="shared" si="42"/>
        <v>67849.996413479443</v>
      </c>
      <c r="K25" s="3">
        <f t="shared" si="42"/>
        <v>68528.496377614239</v>
      </c>
      <c r="L25" s="3">
        <f t="shared" si="42"/>
        <v>69213.781341390379</v>
      </c>
      <c r="M25" s="3">
        <f t="shared" si="42"/>
        <v>69905.919154804273</v>
      </c>
      <c r="N25" s="3">
        <f t="shared" si="42"/>
        <v>70604.97834635232</v>
      </c>
      <c r="O25" s="3">
        <f t="shared" si="42"/>
        <v>71311.028129815837</v>
      </c>
      <c r="P25" s="3">
        <f>P24/1000*P22/12</f>
        <v>72024.138411114007</v>
      </c>
      <c r="Q25" s="3">
        <f>Q24/1000*Q22/12</f>
        <v>72744.379795225133</v>
      </c>
      <c r="R25" s="3">
        <f t="shared" ref="R25" si="43">R24/1000*R22/12</f>
        <v>73471.823593177382</v>
      </c>
      <c r="S25" s="3">
        <f>S24/1000*S22/12</f>
        <v>74206.541829109163</v>
      </c>
      <c r="T25" s="3">
        <f>T24/1000*T22/12</f>
        <v>74948.607247400258</v>
      </c>
      <c r="U25" s="3">
        <f t="shared" ref="U25" si="44">U24/1000*U22/12</f>
        <v>75698.093319874242</v>
      </c>
      <c r="V25" s="3">
        <f>V24/1000*V22/12</f>
        <v>76455.074253073006</v>
      </c>
      <c r="W25" s="3">
        <f>W24/1000*W22/12</f>
        <v>77219.624995603735</v>
      </c>
      <c r="X25" s="3">
        <f t="shared" ref="X25:AF25" si="45">X24/1000*X22/12</f>
        <v>77991.821245559768</v>
      </c>
      <c r="Y25" s="3">
        <f t="shared" si="45"/>
        <v>78771.739458015378</v>
      </c>
      <c r="Z25" s="3">
        <f t="shared" si="45"/>
        <v>79559.456852595526</v>
      </c>
      <c r="AA25" s="3">
        <f t="shared" si="45"/>
        <v>80355.05142112149</v>
      </c>
      <c r="AB25" s="3">
        <f t="shared" si="45"/>
        <v>81158.601935332699</v>
      </c>
      <c r="AC25" s="3">
        <f t="shared" si="45"/>
        <v>81970.187954686029</v>
      </c>
      <c r="AD25" s="3">
        <f t="shared" si="45"/>
        <v>82789.88983423289</v>
      </c>
      <c r="AE25" s="3">
        <f t="shared" si="45"/>
        <v>83617.788732575224</v>
      </c>
      <c r="AF25" s="3">
        <f t="shared" si="45"/>
        <v>84453.966619900981</v>
      </c>
    </row>
    <row r="26" spans="1:32" x14ac:dyDescent="0.35">
      <c r="B26" s="3"/>
    </row>
    <row r="27" spans="1:32" x14ac:dyDescent="0.35">
      <c r="A27" t="s">
        <v>11</v>
      </c>
      <c r="B27" s="8">
        <v>3</v>
      </c>
      <c r="C27" s="3">
        <f>B27*(1+$C$1)</f>
        <v>3.0300000000000002</v>
      </c>
      <c r="D27" s="3">
        <f>C27*(1+$C$1)</f>
        <v>3.0603000000000002</v>
      </c>
      <c r="E27" s="3">
        <f t="shared" ref="E27:O27" si="46">D27*(1+$C$1)</f>
        <v>3.0909030000000004</v>
      </c>
      <c r="F27" s="3">
        <f t="shared" si="46"/>
        <v>3.1218120300000005</v>
      </c>
      <c r="G27" s="3">
        <f t="shared" si="46"/>
        <v>3.1530301503000007</v>
      </c>
      <c r="H27" s="3">
        <f t="shared" si="46"/>
        <v>3.1845604518030006</v>
      </c>
      <c r="I27" s="3">
        <f t="shared" si="46"/>
        <v>3.2164060563210306</v>
      </c>
      <c r="J27" s="3">
        <f t="shared" si="46"/>
        <v>3.2485701168842409</v>
      </c>
      <c r="K27" s="3">
        <f t="shared" si="46"/>
        <v>3.2810558180530833</v>
      </c>
      <c r="L27" s="3">
        <f t="shared" si="46"/>
        <v>3.313866376233614</v>
      </c>
      <c r="M27" s="3">
        <f t="shared" si="46"/>
        <v>3.3470050399959503</v>
      </c>
      <c r="N27" s="3">
        <f t="shared" si="46"/>
        <v>3.38047509039591</v>
      </c>
      <c r="O27" s="3">
        <f t="shared" si="46"/>
        <v>3.4142798412998689</v>
      </c>
      <c r="P27" s="3">
        <f>O27*(1+$C$1)</f>
        <v>3.4484226397128674</v>
      </c>
      <c r="Q27" s="3">
        <f>P27*(1+$C$1)</f>
        <v>3.482906866109996</v>
      </c>
      <c r="R27" s="3">
        <f t="shared" ref="R27" si="47">Q27*(1+$C$1)</f>
        <v>3.5177359347710961</v>
      </c>
      <c r="S27" s="3">
        <f>R27*(1+$C$1)</f>
        <v>3.5529132941188073</v>
      </c>
      <c r="T27" s="3">
        <f>S27*(1+$C$1)</f>
        <v>3.5884424270599955</v>
      </c>
      <c r="U27" s="3">
        <f t="shared" ref="U27" si="48">T27*(1+$C$1)</f>
        <v>3.6243268513305953</v>
      </c>
      <c r="V27" s="3">
        <f>U27*(1+$C$1)</f>
        <v>3.6605701198439013</v>
      </c>
      <c r="W27" s="3">
        <f>V27*(1+$C$1)</f>
        <v>3.6971758210423404</v>
      </c>
      <c r="X27" s="3">
        <f t="shared" ref="X27:AF27" si="49">W27*(1+$C$1)</f>
        <v>3.7341475792527641</v>
      </c>
      <c r="Y27" s="3">
        <f t="shared" si="49"/>
        <v>3.7714890550452917</v>
      </c>
      <c r="Z27" s="3">
        <f t="shared" si="49"/>
        <v>3.8092039455957445</v>
      </c>
      <c r="AA27" s="3">
        <f t="shared" si="49"/>
        <v>3.8472959850517019</v>
      </c>
      <c r="AB27" s="3">
        <f t="shared" si="49"/>
        <v>3.8857689449022188</v>
      </c>
      <c r="AC27" s="3">
        <f t="shared" si="49"/>
        <v>3.9246266343512408</v>
      </c>
      <c r="AD27" s="3">
        <f t="shared" si="49"/>
        <v>3.9638729006947533</v>
      </c>
      <c r="AE27" s="3">
        <f t="shared" si="49"/>
        <v>4.003511629701701</v>
      </c>
      <c r="AF27" s="3">
        <f t="shared" si="49"/>
        <v>4.043546745998718</v>
      </c>
    </row>
    <row r="28" spans="1:32" x14ac:dyDescent="0.35">
      <c r="A28" t="s">
        <v>12</v>
      </c>
      <c r="B28" s="2">
        <f>B10-B23</f>
        <v>970000</v>
      </c>
      <c r="C28" s="2">
        <f>B28*(1+$C$2)</f>
        <v>991825</v>
      </c>
      <c r="D28" s="2">
        <f>C28*(1+$C$2)</f>
        <v>1014141.0625</v>
      </c>
      <c r="E28" s="2">
        <f t="shared" ref="E28:O28" si="50">D28*(1+$C$2)</f>
        <v>1036959.2364062499</v>
      </c>
      <c r="F28" s="2">
        <f t="shared" si="50"/>
        <v>1060290.8192253904</v>
      </c>
      <c r="G28" s="2">
        <f t="shared" si="50"/>
        <v>1084147.3626579617</v>
      </c>
      <c r="H28" s="2">
        <f t="shared" si="50"/>
        <v>1108540.6783177657</v>
      </c>
      <c r="I28" s="2">
        <f t="shared" si="50"/>
        <v>1133482.8435799154</v>
      </c>
      <c r="J28" s="2">
        <f t="shared" si="50"/>
        <v>1158986.2075604633</v>
      </c>
      <c r="K28" s="2">
        <f t="shared" si="50"/>
        <v>1185063.3972305737</v>
      </c>
      <c r="L28" s="2">
        <f t="shared" si="50"/>
        <v>1211727.3236682615</v>
      </c>
      <c r="M28" s="2">
        <f t="shared" si="50"/>
        <v>1238991.1884507975</v>
      </c>
      <c r="N28" s="2">
        <f t="shared" si="50"/>
        <v>1266868.4901909404</v>
      </c>
      <c r="O28" s="2">
        <f t="shared" si="50"/>
        <v>1295373.0312202366</v>
      </c>
      <c r="P28" s="2">
        <f>O28*(1+$C$2)</f>
        <v>1324518.9244226918</v>
      </c>
      <c r="Q28" s="2">
        <f>P28*(1+$C$2)</f>
        <v>1354320.6002222023</v>
      </c>
      <c r="R28" s="2">
        <f t="shared" ref="R28" si="51">Q28*(1+$C$2)</f>
        <v>1384792.8137272017</v>
      </c>
      <c r="S28" s="2">
        <f>R28*(1+$C$2)</f>
        <v>1415950.6520360636</v>
      </c>
      <c r="T28" s="2">
        <f>S28*(1+$C$2)</f>
        <v>1447809.541706875</v>
      </c>
      <c r="U28" s="2">
        <f t="shared" ref="U28" si="52">T28*(1+$C$2)</f>
        <v>1480385.2563952797</v>
      </c>
      <c r="V28" s="2">
        <f>U28*(1+$C$2)</f>
        <v>1513693.9246641735</v>
      </c>
      <c r="W28" s="2">
        <f>V28*(1+$C$2)</f>
        <v>1547752.0379691173</v>
      </c>
      <c r="X28" s="2">
        <f t="shared" ref="X28:AF28" si="53">W28*(1+$C$2)</f>
        <v>1582576.4588234224</v>
      </c>
      <c r="Y28" s="2">
        <f t="shared" si="53"/>
        <v>1618184.4291469494</v>
      </c>
      <c r="Z28" s="2">
        <f t="shared" si="53"/>
        <v>1654593.5788027558</v>
      </c>
      <c r="AA28" s="2">
        <f t="shared" si="53"/>
        <v>1691821.9343258177</v>
      </c>
      <c r="AB28" s="2">
        <f t="shared" si="53"/>
        <v>1729887.9278481486</v>
      </c>
      <c r="AC28" s="2">
        <f t="shared" si="53"/>
        <v>1768810.4062247318</v>
      </c>
      <c r="AD28" s="2">
        <f t="shared" si="53"/>
        <v>1808608.6403647882</v>
      </c>
      <c r="AE28" s="2">
        <f t="shared" si="53"/>
        <v>1849302.3347729959</v>
      </c>
      <c r="AF28" s="2">
        <f t="shared" si="53"/>
        <v>1890911.6373053882</v>
      </c>
    </row>
    <row r="29" spans="1:32" x14ac:dyDescent="0.35">
      <c r="A29" t="s">
        <v>13</v>
      </c>
      <c r="B29" s="3">
        <f>B28*365/1000*B27</f>
        <v>1062150</v>
      </c>
      <c r="C29" s="3">
        <f>C28*365/1000*C27</f>
        <v>1096908.8587500001</v>
      </c>
      <c r="D29" s="3">
        <f>D28*365/1000*D27</f>
        <v>1132805.2011525938</v>
      </c>
      <c r="E29" s="3">
        <f t="shared" ref="E29:O29" si="54">E28*365/1000*E27</f>
        <v>1169876.2513603126</v>
      </c>
      <c r="F29" s="3">
        <f t="shared" si="54"/>
        <v>1208160.4516860787</v>
      </c>
      <c r="G29" s="3">
        <f t="shared" si="54"/>
        <v>1247697.5024675054</v>
      </c>
      <c r="H29" s="3">
        <f t="shared" si="54"/>
        <v>1288528.4032357545</v>
      </c>
      <c r="I29" s="3">
        <f t="shared" si="54"/>
        <v>1330695.4952316445</v>
      </c>
      <c r="J29" s="3">
        <f t="shared" si="54"/>
        <v>1374242.5053130998</v>
      </c>
      <c r="K29" s="3">
        <f t="shared" si="54"/>
        <v>1419214.591299471</v>
      </c>
      <c r="L29" s="3">
        <f t="shared" si="54"/>
        <v>1465658.3887997461</v>
      </c>
      <c r="M29" s="3">
        <f t="shared" si="54"/>
        <v>1513622.0595732178</v>
      </c>
      <c r="N29" s="3">
        <f t="shared" si="54"/>
        <v>1563155.3414727517</v>
      </c>
      <c r="O29" s="3">
        <f t="shared" si="54"/>
        <v>1614309.6000224471</v>
      </c>
      <c r="P29" s="3">
        <f>P28*365/1000*P27</f>
        <v>1667137.8816831815</v>
      </c>
      <c r="Q29" s="3">
        <f>Q28*365/1000*Q27</f>
        <v>1721694.9688612635</v>
      </c>
      <c r="R29" s="3">
        <f t="shared" ref="R29" si="55">R28*365/1000*R27</f>
        <v>1778037.4367172481</v>
      </c>
      <c r="S29" s="3">
        <f>S28*365/1000*S27</f>
        <v>1836223.7118338202</v>
      </c>
      <c r="T29" s="3">
        <f>T28*365/1000*T27</f>
        <v>1896314.1328035817</v>
      </c>
      <c r="U29" s="3">
        <f t="shared" ref="U29" si="56">U28*365/1000*U27</f>
        <v>1958371.0127995787</v>
      </c>
      <c r="V29" s="3">
        <f>V28*365/1000*V27</f>
        <v>2022458.7041934452</v>
      </c>
      <c r="W29" s="3">
        <f>W28*365/1000*W27</f>
        <v>2088643.6652881759</v>
      </c>
      <c r="X29" s="3">
        <f t="shared" ref="X29:AF29" si="57">X28*365/1000*X27</f>
        <v>2156994.5292347316</v>
      </c>
      <c r="Y29" s="3">
        <f t="shared" si="57"/>
        <v>2227582.1752039385</v>
      </c>
      <c r="Z29" s="3">
        <f t="shared" si="57"/>
        <v>2300479.8018874866</v>
      </c>
      <c r="AA29" s="3">
        <f t="shared" si="57"/>
        <v>2375763.003404255</v>
      </c>
      <c r="AB29" s="3">
        <f t="shared" si="57"/>
        <v>2453509.8476906591</v>
      </c>
      <c r="AC29" s="3">
        <f t="shared" si="57"/>
        <v>2533800.9574563354</v>
      </c>
      <c r="AD29" s="3">
        <f t="shared" si="57"/>
        <v>2616719.5937890941</v>
      </c>
      <c r="AE29" s="3">
        <f t="shared" si="57"/>
        <v>2702351.7424958423</v>
      </c>
      <c r="AF29" s="3">
        <f t="shared" si="57"/>
        <v>2790786.2032690183</v>
      </c>
    </row>
    <row r="30" spans="1:32" x14ac:dyDescent="0.35">
      <c r="A30" t="s">
        <v>14</v>
      </c>
      <c r="B30" s="3">
        <f>B29/12</f>
        <v>88512.5</v>
      </c>
      <c r="C30" s="3">
        <f>C29/12</f>
        <v>91409.071562500016</v>
      </c>
      <c r="D30" s="3">
        <f>D29/12</f>
        <v>94400.433429382814</v>
      </c>
      <c r="E30" s="3">
        <f t="shared" ref="E30:O30" si="58">E29/12</f>
        <v>97489.687613359376</v>
      </c>
      <c r="F30" s="3">
        <f t="shared" si="58"/>
        <v>100680.03764050656</v>
      </c>
      <c r="G30" s="3">
        <f t="shared" si="58"/>
        <v>103974.79187229212</v>
      </c>
      <c r="H30" s="3">
        <f t="shared" si="58"/>
        <v>107377.36693631287</v>
      </c>
      <c r="I30" s="3">
        <f t="shared" si="58"/>
        <v>110891.29126930371</v>
      </c>
      <c r="J30" s="3">
        <f t="shared" si="58"/>
        <v>114520.20877609165</v>
      </c>
      <c r="K30" s="3">
        <f t="shared" si="58"/>
        <v>118267.88260828925</v>
      </c>
      <c r="L30" s="3">
        <f t="shared" si="58"/>
        <v>122138.19906664551</v>
      </c>
      <c r="M30" s="3">
        <f t="shared" si="58"/>
        <v>126135.17163110148</v>
      </c>
      <c r="N30" s="3">
        <f t="shared" si="58"/>
        <v>130262.9451227293</v>
      </c>
      <c r="O30" s="3">
        <f t="shared" si="58"/>
        <v>134525.80000187058</v>
      </c>
      <c r="P30" s="3">
        <f>P29/12</f>
        <v>138928.1568069318</v>
      </c>
      <c r="Q30" s="3">
        <f>Q29/12</f>
        <v>143474.58073843861</v>
      </c>
      <c r="R30" s="3">
        <f t="shared" ref="R30" si="59">R29/12</f>
        <v>148169.786393104</v>
      </c>
      <c r="S30" s="3">
        <f>S29/12</f>
        <v>153018.64265281835</v>
      </c>
      <c r="T30" s="3">
        <f>T29/12</f>
        <v>158026.1777336318</v>
      </c>
      <c r="U30" s="3">
        <f t="shared" ref="U30" si="60">U29/12</f>
        <v>163197.58439996489</v>
      </c>
      <c r="V30" s="3">
        <f>V29/12</f>
        <v>168538.22534945377</v>
      </c>
      <c r="W30" s="3">
        <f>W29/12</f>
        <v>174053.63877401466</v>
      </c>
      <c r="X30" s="3">
        <f t="shared" ref="X30:AF30" si="61">X29/12</f>
        <v>179749.54410289429</v>
      </c>
      <c r="Y30" s="3">
        <f t="shared" si="61"/>
        <v>185631.84793366154</v>
      </c>
      <c r="Z30" s="3">
        <f t="shared" si="61"/>
        <v>191706.65015729054</v>
      </c>
      <c r="AA30" s="3">
        <f t="shared" si="61"/>
        <v>197980.25028368793</v>
      </c>
      <c r="AB30" s="3">
        <f t="shared" si="61"/>
        <v>204459.15397422158</v>
      </c>
      <c r="AC30" s="3">
        <f t="shared" si="61"/>
        <v>211150.07978802794</v>
      </c>
      <c r="AD30" s="3">
        <f t="shared" si="61"/>
        <v>218059.96614909117</v>
      </c>
      <c r="AE30" s="3">
        <f t="shared" si="61"/>
        <v>225195.97854132019</v>
      </c>
      <c r="AF30" s="3">
        <f t="shared" si="61"/>
        <v>232565.51693908486</v>
      </c>
    </row>
    <row r="32" spans="1:32" x14ac:dyDescent="0.35">
      <c r="A32" t="s">
        <v>8</v>
      </c>
      <c r="B32" s="4">
        <f>B30+B25+B21</f>
        <v>257151.41333333333</v>
      </c>
      <c r="C32" s="4">
        <f>C30+C25+C21</f>
        <v>260674.56822916667</v>
      </c>
      <c r="D32" s="4">
        <f>D30+D25+D21</f>
        <v>264298.77926271613</v>
      </c>
      <c r="E32" s="4">
        <f t="shared" ref="E32:O32" si="62">E30+E25+E21</f>
        <v>268027.21110502607</v>
      </c>
      <c r="F32" s="4">
        <f t="shared" si="62"/>
        <v>271863.13056708989</v>
      </c>
      <c r="G32" s="4">
        <f t="shared" si="62"/>
        <v>275809.90992814128</v>
      </c>
      <c r="H32" s="4">
        <f t="shared" si="62"/>
        <v>279871.03037272056</v>
      </c>
      <c r="I32" s="4">
        <f t="shared" si="62"/>
        <v>284050.08554007544</v>
      </c>
      <c r="J32" s="4">
        <f t="shared" si="62"/>
        <v>288350.78518957109</v>
      </c>
      <c r="K32" s="4">
        <f t="shared" si="62"/>
        <v>292776.95898590347</v>
      </c>
      <c r="L32" s="4">
        <f t="shared" si="62"/>
        <v>297332.56040803588</v>
      </c>
      <c r="M32" s="4">
        <f t="shared" si="62"/>
        <v>302021.67078590574</v>
      </c>
      <c r="N32" s="4">
        <f t="shared" si="62"/>
        <v>306848.50346908165</v>
      </c>
      <c r="O32" s="4">
        <f t="shared" si="62"/>
        <v>311817.40813168645</v>
      </c>
      <c r="P32" s="4">
        <f>P30+P25+P21</f>
        <v>316932.87521804584</v>
      </c>
      <c r="Q32" s="4">
        <f>Q30+Q25+Q21</f>
        <v>322199.54053366376</v>
      </c>
      <c r="R32" s="4">
        <f t="shared" ref="R32" si="63">R30+R25+R21</f>
        <v>327622.18998628139</v>
      </c>
      <c r="S32" s="4">
        <f>S30+S25+S21</f>
        <v>333205.7644819275</v>
      </c>
      <c r="T32" s="4">
        <f>T30+T25+T21</f>
        <v>338955.36498103209</v>
      </c>
      <c r="U32" s="4">
        <f t="shared" ref="U32" si="64">U30+U25+U21</f>
        <v>344876.25771983917</v>
      </c>
      <c r="V32" s="4">
        <f>V30+V25+V21</f>
        <v>350973.87960252678</v>
      </c>
      <c r="W32" s="4">
        <f>W30+W25+W21</f>
        <v>251273.26376961841</v>
      </c>
      <c r="X32" s="4">
        <f t="shared" ref="X32:AF32" si="65">X30+X25+X21</f>
        <v>257741.36534845404</v>
      </c>
      <c r="Y32" s="4">
        <f t="shared" si="65"/>
        <v>264403.58739167691</v>
      </c>
      <c r="Z32" s="4">
        <f t="shared" si="65"/>
        <v>271266.10700988607</v>
      </c>
      <c r="AA32" s="4">
        <f t="shared" si="65"/>
        <v>278335.30170480942</v>
      </c>
      <c r="AB32" s="4">
        <f t="shared" si="65"/>
        <v>285617.75590955431</v>
      </c>
      <c r="AC32" s="4">
        <f t="shared" si="65"/>
        <v>293120.26774271397</v>
      </c>
      <c r="AD32" s="4">
        <f t="shared" si="65"/>
        <v>300849.85598332406</v>
      </c>
      <c r="AE32" s="4">
        <f t="shared" si="65"/>
        <v>308813.76727389544</v>
      </c>
      <c r="AF32" s="4">
        <f t="shared" si="65"/>
        <v>317019.48355898587</v>
      </c>
    </row>
    <row r="33" spans="2:22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</sheetData>
  <pageMargins left="0.7" right="0.7" top="0.75" bottom="0.75" header="0.3" footer="0.3"/>
  <pageSetup paperSize="5" scale="34" orientation="landscape" r:id="rId1"/>
  <headerFooter>
    <oddHeader>&amp;C&amp;"-,Bold"&amp;14Comparative Analysis Based on $7,000,000 Infrastructure Improvement Cost Estimate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02DF-42DD-47E6-BF4A-B6E28F6A6633}">
  <sheetPr>
    <pageSetUpPr fitToPage="1"/>
  </sheetPr>
  <dimension ref="A1:AF33"/>
  <sheetViews>
    <sheetView tabSelected="1" view="pageLayout" topLeftCell="H1" zoomScaleNormal="100" workbookViewId="0">
      <selection activeCell="I3" sqref="I3"/>
    </sheetView>
  </sheetViews>
  <sheetFormatPr defaultRowHeight="14.5" x14ac:dyDescent="0.35"/>
  <cols>
    <col min="1" max="1" width="25.81640625" bestFit="1" customWidth="1"/>
    <col min="2" max="2" width="24.08984375" bestFit="1" customWidth="1"/>
    <col min="3" max="29" width="13.81640625" bestFit="1" customWidth="1"/>
    <col min="30" max="32" width="15.36328125" bestFit="1" customWidth="1"/>
  </cols>
  <sheetData>
    <row r="1" spans="1:32" x14ac:dyDescent="0.35">
      <c r="B1" t="s">
        <v>15</v>
      </c>
      <c r="C1" s="6">
        <v>0.01</v>
      </c>
    </row>
    <row r="2" spans="1:32" x14ac:dyDescent="0.35">
      <c r="B2" t="s">
        <v>16</v>
      </c>
      <c r="C2" s="6">
        <v>2.2499999999999999E-2</v>
      </c>
    </row>
    <row r="3" spans="1:32" x14ac:dyDescent="0.35">
      <c r="A3" t="s">
        <v>0</v>
      </c>
    </row>
    <row r="4" spans="1:32" x14ac:dyDescent="0.35">
      <c r="B4">
        <v>2027</v>
      </c>
      <c r="C4">
        <f>1+B4</f>
        <v>2028</v>
      </c>
      <c r="D4">
        <f>1+C4</f>
        <v>2029</v>
      </c>
      <c r="E4">
        <f t="shared" ref="E4:O4" si="0">1+D4</f>
        <v>2030</v>
      </c>
      <c r="F4">
        <f t="shared" si="0"/>
        <v>2031</v>
      </c>
      <c r="G4">
        <f t="shared" si="0"/>
        <v>2032</v>
      </c>
      <c r="H4">
        <f t="shared" si="0"/>
        <v>2033</v>
      </c>
      <c r="I4">
        <f t="shared" si="0"/>
        <v>2034</v>
      </c>
      <c r="J4">
        <f t="shared" si="0"/>
        <v>2035</v>
      </c>
      <c r="K4">
        <f t="shared" si="0"/>
        <v>2036</v>
      </c>
      <c r="L4">
        <f t="shared" si="0"/>
        <v>2037</v>
      </c>
      <c r="M4">
        <f t="shared" si="0"/>
        <v>2038</v>
      </c>
      <c r="N4">
        <f t="shared" si="0"/>
        <v>2039</v>
      </c>
      <c r="O4">
        <f t="shared" si="0"/>
        <v>2040</v>
      </c>
      <c r="P4">
        <f>1+O4</f>
        <v>2041</v>
      </c>
      <c r="Q4">
        <f>1+P4</f>
        <v>2042</v>
      </c>
      <c r="R4">
        <f t="shared" ref="R4" si="1">1+Q4</f>
        <v>2043</v>
      </c>
      <c r="S4">
        <f>1+R4</f>
        <v>2044</v>
      </c>
      <c r="T4">
        <f>1+S4</f>
        <v>2045</v>
      </c>
      <c r="U4">
        <f t="shared" ref="U4" si="2">1+T4</f>
        <v>2046</v>
      </c>
      <c r="V4">
        <f>1+U4</f>
        <v>2047</v>
      </c>
      <c r="W4">
        <f>1+V4</f>
        <v>2048</v>
      </c>
      <c r="X4">
        <f t="shared" ref="X4:AF4" si="3">1+W4</f>
        <v>2049</v>
      </c>
      <c r="Y4">
        <f t="shared" si="3"/>
        <v>2050</v>
      </c>
      <c r="Z4">
        <f t="shared" si="3"/>
        <v>2051</v>
      </c>
      <c r="AA4">
        <f t="shared" si="3"/>
        <v>2052</v>
      </c>
      <c r="AB4">
        <f t="shared" si="3"/>
        <v>2053</v>
      </c>
      <c r="AC4">
        <f t="shared" si="3"/>
        <v>2054</v>
      </c>
      <c r="AD4">
        <f t="shared" si="3"/>
        <v>2055</v>
      </c>
      <c r="AE4">
        <f t="shared" si="3"/>
        <v>2056</v>
      </c>
      <c r="AF4">
        <f t="shared" si="3"/>
        <v>2057</v>
      </c>
    </row>
    <row r="5" spans="1:32" x14ac:dyDescent="0.35">
      <c r="A5" t="s">
        <v>1</v>
      </c>
      <c r="B5" s="3">
        <v>10000000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32" x14ac:dyDescent="0.35">
      <c r="A6" t="s">
        <v>2</v>
      </c>
      <c r="B6" s="7">
        <v>2.5</v>
      </c>
    </row>
    <row r="7" spans="1:32" x14ac:dyDescent="0.35">
      <c r="A7" t="s">
        <v>3</v>
      </c>
      <c r="B7" s="1">
        <v>635883.48</v>
      </c>
    </row>
    <row r="8" spans="1:32" x14ac:dyDescent="0.35">
      <c r="A8" t="s">
        <v>4</v>
      </c>
      <c r="B8" s="1">
        <f>B7/12</f>
        <v>52990.29</v>
      </c>
      <c r="C8" s="1">
        <f>B8</f>
        <v>52990.29</v>
      </c>
      <c r="D8" s="1">
        <f>C8</f>
        <v>52990.29</v>
      </c>
      <c r="E8" s="1">
        <f t="shared" ref="E8:O8" si="4">D8</f>
        <v>52990.29</v>
      </c>
      <c r="F8" s="1">
        <f t="shared" si="4"/>
        <v>52990.29</v>
      </c>
      <c r="G8" s="1">
        <f t="shared" si="4"/>
        <v>52990.29</v>
      </c>
      <c r="H8" s="1">
        <f t="shared" si="4"/>
        <v>52990.29</v>
      </c>
      <c r="I8" s="1">
        <f t="shared" si="4"/>
        <v>52990.29</v>
      </c>
      <c r="J8" s="1">
        <f t="shared" si="4"/>
        <v>52990.29</v>
      </c>
      <c r="K8" s="1">
        <f t="shared" si="4"/>
        <v>52990.29</v>
      </c>
      <c r="L8" s="1">
        <f t="shared" si="4"/>
        <v>52990.29</v>
      </c>
      <c r="M8" s="1">
        <f t="shared" si="4"/>
        <v>52990.29</v>
      </c>
      <c r="N8" s="1">
        <f t="shared" si="4"/>
        <v>52990.29</v>
      </c>
      <c r="O8" s="1">
        <f t="shared" si="4"/>
        <v>52990.29</v>
      </c>
      <c r="P8" s="1">
        <f>O8</f>
        <v>52990.29</v>
      </c>
      <c r="Q8" s="1">
        <f>P8</f>
        <v>52990.29</v>
      </c>
      <c r="R8" s="1">
        <f t="shared" ref="R8" si="5">Q8</f>
        <v>52990.29</v>
      </c>
      <c r="S8" s="1">
        <f>R8</f>
        <v>52990.29</v>
      </c>
      <c r="T8" s="1">
        <f>S8</f>
        <v>52990.29</v>
      </c>
      <c r="U8" s="1">
        <f t="shared" ref="U8" si="6">T8</f>
        <v>52990.29</v>
      </c>
      <c r="V8" s="1">
        <f>U8</f>
        <v>52990.29</v>
      </c>
    </row>
    <row r="9" spans="1:32" x14ac:dyDescent="0.35">
      <c r="A9" t="s">
        <v>5</v>
      </c>
      <c r="B9" s="8">
        <v>4.585</v>
      </c>
      <c r="C9" s="3">
        <f>B9*(1+$C$1)</f>
        <v>4.6308499999999997</v>
      </c>
      <c r="D9" s="3">
        <f>C9*(1+$C$1)</f>
        <v>4.6771585</v>
      </c>
      <c r="E9" s="3">
        <f t="shared" ref="E9:O9" si="7">D9*(1+$C$1)</f>
        <v>4.7239300850000001</v>
      </c>
      <c r="F9" s="3">
        <f t="shared" si="7"/>
        <v>4.7711693858500004</v>
      </c>
      <c r="G9" s="3">
        <f t="shared" si="7"/>
        <v>4.8188810797085004</v>
      </c>
      <c r="H9" s="3">
        <f t="shared" si="7"/>
        <v>4.8670698905055856</v>
      </c>
      <c r="I9" s="3">
        <f t="shared" si="7"/>
        <v>4.9157405894106416</v>
      </c>
      <c r="J9" s="3">
        <f t="shared" si="7"/>
        <v>4.9648979953047485</v>
      </c>
      <c r="K9" s="3">
        <f t="shared" si="7"/>
        <v>5.0145469752577965</v>
      </c>
      <c r="L9" s="3">
        <f t="shared" si="7"/>
        <v>5.0646924450103743</v>
      </c>
      <c r="M9" s="3">
        <f t="shared" si="7"/>
        <v>5.1153393694604778</v>
      </c>
      <c r="N9" s="3">
        <f t="shared" si="7"/>
        <v>5.166492763155083</v>
      </c>
      <c r="O9" s="3">
        <f t="shared" si="7"/>
        <v>5.2181576907866338</v>
      </c>
      <c r="P9" s="3">
        <f>O9*(1+$C$1)</f>
        <v>5.2703392676945002</v>
      </c>
      <c r="Q9" s="3">
        <f>P9*(1+$C$1)</f>
        <v>5.3230426603714456</v>
      </c>
      <c r="R9" s="3">
        <f t="shared" ref="R9" si="8">Q9*(1+$C$1)</f>
        <v>5.3762730869751598</v>
      </c>
      <c r="S9" s="3">
        <f>R9*(1+$C$1)</f>
        <v>5.4300358178449111</v>
      </c>
      <c r="T9" s="3">
        <f>S9*(1+$C$1)</f>
        <v>5.4843361760233602</v>
      </c>
      <c r="U9" s="3">
        <f t="shared" ref="U9" si="9">T9*(1+$C$1)</f>
        <v>5.5391795377835935</v>
      </c>
      <c r="V9" s="3">
        <f>U9*(1+$C$1)</f>
        <v>5.5945713331614293</v>
      </c>
      <c r="W9" s="3">
        <f>V9*(1+$C$1)</f>
        <v>5.6505170464930439</v>
      </c>
      <c r="X9" s="3">
        <f t="shared" ref="X9:AF9" si="10">W9*(1+$C$1)</f>
        <v>5.7070222169579745</v>
      </c>
      <c r="Y9" s="3">
        <f t="shared" si="10"/>
        <v>5.7640924391275545</v>
      </c>
      <c r="Z9" s="3">
        <f t="shared" si="10"/>
        <v>5.8217333635188302</v>
      </c>
      <c r="AA9" s="3">
        <f t="shared" si="10"/>
        <v>5.879950697154019</v>
      </c>
      <c r="AB9" s="3">
        <f t="shared" si="10"/>
        <v>5.9387502041255589</v>
      </c>
      <c r="AC9" s="3">
        <f t="shared" si="10"/>
        <v>5.9981377061668146</v>
      </c>
      <c r="AD9" s="3">
        <f t="shared" si="10"/>
        <v>6.0581190832284832</v>
      </c>
      <c r="AE9" s="3">
        <f t="shared" si="10"/>
        <v>6.1187002740607683</v>
      </c>
      <c r="AF9" s="3">
        <f t="shared" si="10"/>
        <v>6.1798872768013764</v>
      </c>
    </row>
    <row r="10" spans="1:32" x14ac:dyDescent="0.35">
      <c r="A10" t="s">
        <v>17</v>
      </c>
      <c r="B10" s="9">
        <v>1470000</v>
      </c>
      <c r="C10">
        <f>B10*(1+$C$2)</f>
        <v>1503075</v>
      </c>
      <c r="D10">
        <f>C10*(1+$C$2)</f>
        <v>1536894.1875</v>
      </c>
      <c r="E10">
        <f t="shared" ref="E10:O10" si="11">D10*(1+$C$2)</f>
        <v>1571474.3067187499</v>
      </c>
      <c r="F10">
        <f t="shared" si="11"/>
        <v>1606832.4786199217</v>
      </c>
      <c r="G10">
        <f t="shared" si="11"/>
        <v>1642986.2093888698</v>
      </c>
      <c r="H10">
        <f t="shared" si="11"/>
        <v>1679953.3991001192</v>
      </c>
      <c r="I10">
        <f t="shared" si="11"/>
        <v>1717752.3505798718</v>
      </c>
      <c r="J10">
        <f t="shared" si="11"/>
        <v>1756401.7784679187</v>
      </c>
      <c r="K10">
        <f t="shared" si="11"/>
        <v>1795920.818483447</v>
      </c>
      <c r="L10">
        <f t="shared" si="11"/>
        <v>1836329.0368993245</v>
      </c>
      <c r="M10">
        <f t="shared" si="11"/>
        <v>1877646.4402295593</v>
      </c>
      <c r="N10">
        <f t="shared" si="11"/>
        <v>1919893.4851347243</v>
      </c>
      <c r="O10">
        <f t="shared" si="11"/>
        <v>1963091.0885502556</v>
      </c>
      <c r="P10">
        <f>O10*(1+$C$2)</f>
        <v>2007260.6380426362</v>
      </c>
      <c r="Q10">
        <f>P10*(1+$C$2)</f>
        <v>2052424.0023985954</v>
      </c>
      <c r="R10">
        <f t="shared" ref="R10" si="12">Q10*(1+$C$2)</f>
        <v>2098603.542452564</v>
      </c>
      <c r="S10">
        <f>R10*(1+$C$2)</f>
        <v>2145822.1221577465</v>
      </c>
      <c r="T10">
        <f>S10*(1+$C$2)</f>
        <v>2194103.1199062956</v>
      </c>
      <c r="U10">
        <f t="shared" ref="U10" si="13">T10*(1+$C$2)</f>
        <v>2243470.440104187</v>
      </c>
      <c r="V10">
        <f>U10*(1+$C$2)</f>
        <v>2293948.5250065313</v>
      </c>
      <c r="W10">
        <f>V10*(1+$C$2)</f>
        <v>2345562.3668191782</v>
      </c>
      <c r="X10">
        <f t="shared" ref="X10:AF10" si="14">W10*(1+$C$2)</f>
        <v>2398337.5200726097</v>
      </c>
      <c r="Y10">
        <f t="shared" si="14"/>
        <v>2452300.1142742434</v>
      </c>
      <c r="Z10">
        <f t="shared" si="14"/>
        <v>2507476.8668454136</v>
      </c>
      <c r="AA10">
        <f t="shared" si="14"/>
        <v>2563895.0963494354</v>
      </c>
      <c r="AB10">
        <f t="shared" si="14"/>
        <v>2621582.7360172975</v>
      </c>
      <c r="AC10">
        <f t="shared" si="14"/>
        <v>2680568.3475776864</v>
      </c>
      <c r="AD10">
        <f t="shared" si="14"/>
        <v>2740881.1353981844</v>
      </c>
      <c r="AE10">
        <f t="shared" si="14"/>
        <v>2802550.9609446432</v>
      </c>
      <c r="AF10">
        <f t="shared" si="14"/>
        <v>2865608.3575658975</v>
      </c>
    </row>
    <row r="11" spans="1:32" x14ac:dyDescent="0.35">
      <c r="A11" t="s">
        <v>7</v>
      </c>
      <c r="B11" s="2">
        <f>B10*365</f>
        <v>536550000</v>
      </c>
      <c r="C11" s="2">
        <f>C10*365</f>
        <v>548622375</v>
      </c>
      <c r="D11" s="2">
        <f>D10*365</f>
        <v>560966378.4375</v>
      </c>
      <c r="E11" s="2">
        <f t="shared" ref="E11:O11" si="15">E10*365</f>
        <v>573588121.9523437</v>
      </c>
      <c r="F11" s="2">
        <f t="shared" si="15"/>
        <v>586493854.69627142</v>
      </c>
      <c r="G11" s="2">
        <f t="shared" si="15"/>
        <v>599689966.42693746</v>
      </c>
      <c r="H11" s="2">
        <f t="shared" si="15"/>
        <v>613182990.67154348</v>
      </c>
      <c r="I11" s="2">
        <f t="shared" si="15"/>
        <v>626979607.96165323</v>
      </c>
      <c r="J11" s="2">
        <f t="shared" si="15"/>
        <v>641086649.14079034</v>
      </c>
      <c r="K11" s="2">
        <f t="shared" si="15"/>
        <v>655511098.74645817</v>
      </c>
      <c r="L11" s="2">
        <f t="shared" si="15"/>
        <v>670260098.46825349</v>
      </c>
      <c r="M11" s="2">
        <f t="shared" si="15"/>
        <v>685340950.68378913</v>
      </c>
      <c r="N11" s="2">
        <f t="shared" si="15"/>
        <v>700761122.0741744</v>
      </c>
      <c r="O11" s="2">
        <f t="shared" si="15"/>
        <v>716528247.32084334</v>
      </c>
      <c r="P11" s="2">
        <f>P10*365</f>
        <v>732650132.88556218</v>
      </c>
      <c r="Q11" s="2">
        <f>Q10*365</f>
        <v>749134760.87548733</v>
      </c>
      <c r="R11" s="2">
        <f t="shared" ref="R11" si="16">R10*365</f>
        <v>765990292.99518585</v>
      </c>
      <c r="S11" s="2">
        <f>S10*365</f>
        <v>783225074.58757746</v>
      </c>
      <c r="T11" s="2">
        <f>T10*365</f>
        <v>800847638.76579785</v>
      </c>
      <c r="U11" s="2">
        <f t="shared" ref="U11" si="17">U10*365</f>
        <v>818866710.63802826</v>
      </c>
      <c r="V11" s="2">
        <f>V10*365</f>
        <v>837291211.62738395</v>
      </c>
      <c r="W11" s="2">
        <f>W10*365</f>
        <v>856130263.88900006</v>
      </c>
      <c r="X11" s="2">
        <f t="shared" ref="X11:AF11" si="18">X10*365</f>
        <v>875393194.82650256</v>
      </c>
      <c r="Y11" s="2">
        <f t="shared" si="18"/>
        <v>895089541.71009886</v>
      </c>
      <c r="Z11" s="2">
        <f t="shared" si="18"/>
        <v>915229056.3985759</v>
      </c>
      <c r="AA11" s="2">
        <f t="shared" si="18"/>
        <v>935821710.16754389</v>
      </c>
      <c r="AB11" s="2">
        <f t="shared" si="18"/>
        <v>956877698.64631355</v>
      </c>
      <c r="AC11" s="2">
        <f t="shared" si="18"/>
        <v>978407446.86585557</v>
      </c>
      <c r="AD11" s="2">
        <f t="shared" si="18"/>
        <v>1000421614.4203373</v>
      </c>
      <c r="AE11" s="2">
        <f t="shared" si="18"/>
        <v>1022931100.7447947</v>
      </c>
      <c r="AF11" s="2">
        <f t="shared" si="18"/>
        <v>1045947050.5115526</v>
      </c>
    </row>
    <row r="12" spans="1:32" x14ac:dyDescent="0.35">
      <c r="A12" t="s">
        <v>6</v>
      </c>
      <c r="B12" s="3">
        <f>B11/1000*B9/12</f>
        <v>205006.8125</v>
      </c>
      <c r="C12" s="3">
        <f>C11/1000*C9/12</f>
        <v>211715.66043906249</v>
      </c>
      <c r="D12" s="3">
        <f>D11/1000*D9/12</f>
        <v>218644.0554269308</v>
      </c>
      <c r="E12" s="3">
        <f t="shared" ref="E12:O12" si="19">E11/1000*E9/12</f>
        <v>225799.18214077712</v>
      </c>
      <c r="F12" s="3">
        <f t="shared" si="19"/>
        <v>233188.46037633406</v>
      </c>
      <c r="G12" s="3">
        <f t="shared" si="19"/>
        <v>240819.55274214956</v>
      </c>
      <c r="H12" s="3">
        <f t="shared" si="19"/>
        <v>248700.3726056364</v>
      </c>
      <c r="I12" s="3">
        <f t="shared" si="19"/>
        <v>256839.09229915586</v>
      </c>
      <c r="J12" s="3">
        <f t="shared" si="19"/>
        <v>265244.15159464575</v>
      </c>
      <c r="K12" s="3">
        <f t="shared" si="19"/>
        <v>273924.26645558054</v>
      </c>
      <c r="L12" s="3">
        <f t="shared" si="19"/>
        <v>282888.43807533942</v>
      </c>
      <c r="M12" s="3">
        <f t="shared" si="19"/>
        <v>292145.96221135481</v>
      </c>
      <c r="N12" s="3">
        <f t="shared" si="19"/>
        <v>301706.4388247215</v>
      </c>
      <c r="O12" s="3">
        <f t="shared" si="19"/>
        <v>311579.78203526052</v>
      </c>
      <c r="P12" s="3">
        <f>P11/1000*P9/12</f>
        <v>321776.23040236434</v>
      </c>
      <c r="Q12" s="3">
        <f>Q11/1000*Q9/12</f>
        <v>332306.35754228174</v>
      </c>
      <c r="R12" s="3">
        <f t="shared" ref="R12" si="20">R11/1000*R9/12</f>
        <v>343181.0830928529</v>
      </c>
      <c r="S12" s="3">
        <f>S11/1000*S9/12</f>
        <v>354411.68403706647</v>
      </c>
      <c r="T12" s="3">
        <f>T11/1000*T9/12</f>
        <v>366009.80639717943</v>
      </c>
      <c r="U12" s="3">
        <f t="shared" ref="U12" si="21">U11/1000*U9/12</f>
        <v>377987.47731152707</v>
      </c>
      <c r="V12" s="3">
        <f>V11/1000*V9/12</f>
        <v>390357.11750654684</v>
      </c>
      <c r="W12" s="3">
        <f>W11/1000*W9/12</f>
        <v>403131.55417694856</v>
      </c>
      <c r="X12" s="3">
        <f t="shared" ref="X12:AF12" si="22">X11/1000*X9/12</f>
        <v>416324.03428738919</v>
      </c>
      <c r="Y12" s="3">
        <f t="shared" si="22"/>
        <v>429948.2383094441</v>
      </c>
      <c r="Z12" s="3">
        <f t="shared" si="22"/>
        <v>444018.29440812051</v>
      </c>
      <c r="AA12" s="3">
        <f t="shared" si="22"/>
        <v>458548.79309262632</v>
      </c>
      <c r="AB12" s="3">
        <f t="shared" si="22"/>
        <v>473554.80234658247</v>
      </c>
      <c r="AC12" s="3">
        <f t="shared" si="22"/>
        <v>489051.88325337437</v>
      </c>
      <c r="AD12" s="3">
        <f t="shared" si="22"/>
        <v>505056.10613284115</v>
      </c>
      <c r="AE12" s="3">
        <f t="shared" si="22"/>
        <v>521584.06720603822</v>
      </c>
      <c r="AF12" s="3">
        <f t="shared" si="22"/>
        <v>538652.90580535587</v>
      </c>
    </row>
    <row r="13" spans="1:32" x14ac:dyDescent="0.35">
      <c r="B13" s="3"/>
    </row>
    <row r="14" spans="1:32" x14ac:dyDescent="0.35">
      <c r="A14" t="s">
        <v>8</v>
      </c>
      <c r="B14" s="5">
        <f>B12+B8</f>
        <v>257997.10250000001</v>
      </c>
      <c r="C14" s="5">
        <f>C12+C8</f>
        <v>264705.95043906249</v>
      </c>
      <c r="D14" s="5">
        <f>D12+D8</f>
        <v>271634.34542693081</v>
      </c>
      <c r="E14" s="5">
        <f t="shared" ref="E14:O14" si="23">E12+E8</f>
        <v>278789.4721407771</v>
      </c>
      <c r="F14" s="5">
        <f t="shared" si="23"/>
        <v>286178.75037633406</v>
      </c>
      <c r="G14" s="5">
        <f t="shared" si="23"/>
        <v>293809.84274214954</v>
      </c>
      <c r="H14" s="5">
        <f t="shared" si="23"/>
        <v>301690.6626056364</v>
      </c>
      <c r="I14" s="5">
        <f t="shared" si="23"/>
        <v>309829.38229915587</v>
      </c>
      <c r="J14" s="5">
        <f t="shared" si="23"/>
        <v>318234.44159464573</v>
      </c>
      <c r="K14" s="5">
        <f t="shared" si="23"/>
        <v>326914.55645558052</v>
      </c>
      <c r="L14" s="5">
        <f t="shared" si="23"/>
        <v>335878.7280753394</v>
      </c>
      <c r="M14" s="5">
        <f t="shared" si="23"/>
        <v>345136.25221135479</v>
      </c>
      <c r="N14" s="5">
        <f t="shared" si="23"/>
        <v>354696.72882472147</v>
      </c>
      <c r="O14" s="5">
        <f t="shared" si="23"/>
        <v>364570.0720352605</v>
      </c>
      <c r="P14" s="5">
        <f>P12+P8</f>
        <v>374766.52040236432</v>
      </c>
      <c r="Q14" s="5">
        <f>Q12+Q8</f>
        <v>385296.64754228172</v>
      </c>
      <c r="R14" s="5">
        <f t="shared" ref="R14" si="24">R12+R8</f>
        <v>396171.37309285288</v>
      </c>
      <c r="S14" s="5">
        <f>S12+S8</f>
        <v>407401.97403706645</v>
      </c>
      <c r="T14" s="5">
        <f>T12+T8</f>
        <v>419000.09639717941</v>
      </c>
      <c r="U14" s="5">
        <f t="shared" ref="U14" si="25">U12+U8</f>
        <v>430977.76731152704</v>
      </c>
      <c r="V14" s="5">
        <f>V12+V8</f>
        <v>443347.40750654682</v>
      </c>
      <c r="W14" s="5">
        <f>W12+W8</f>
        <v>403131.55417694856</v>
      </c>
      <c r="X14" s="5">
        <f t="shared" ref="X14:AF14" si="26">X12+X8</f>
        <v>416324.03428738919</v>
      </c>
      <c r="Y14" s="5">
        <f t="shared" si="26"/>
        <v>429948.2383094441</v>
      </c>
      <c r="Z14" s="5">
        <f t="shared" si="26"/>
        <v>444018.29440812051</v>
      </c>
      <c r="AA14" s="5">
        <f t="shared" si="26"/>
        <v>458548.79309262632</v>
      </c>
      <c r="AB14" s="5">
        <f t="shared" si="26"/>
        <v>473554.80234658247</v>
      </c>
      <c r="AC14" s="5">
        <f t="shared" si="26"/>
        <v>489051.88325337437</v>
      </c>
      <c r="AD14" s="5">
        <f t="shared" si="26"/>
        <v>505056.10613284115</v>
      </c>
      <c r="AE14" s="5">
        <f t="shared" si="26"/>
        <v>521584.06720603822</v>
      </c>
      <c r="AF14" s="5">
        <f t="shared" si="26"/>
        <v>538652.90580535587</v>
      </c>
    </row>
    <row r="16" spans="1:32" x14ac:dyDescent="0.35">
      <c r="A16" t="s">
        <v>9</v>
      </c>
    </row>
    <row r="18" spans="1:32" x14ac:dyDescent="0.35">
      <c r="A18" t="s">
        <v>1</v>
      </c>
      <c r="B18" s="2">
        <v>20000000</v>
      </c>
    </row>
    <row r="19" spans="1:32" x14ac:dyDescent="0.35">
      <c r="A19" t="s">
        <v>2</v>
      </c>
      <c r="B19">
        <f>B6</f>
        <v>2.5</v>
      </c>
    </row>
    <row r="20" spans="1:32" x14ac:dyDescent="0.35">
      <c r="A20" t="s">
        <v>3</v>
      </c>
      <c r="B20" s="1">
        <v>1271766.96</v>
      </c>
    </row>
    <row r="21" spans="1:32" x14ac:dyDescent="0.35">
      <c r="A21" t="s">
        <v>4</v>
      </c>
      <c r="B21" s="1">
        <f>B20/12</f>
        <v>105980.58</v>
      </c>
      <c r="C21" s="1">
        <f>B21</f>
        <v>105980.58</v>
      </c>
      <c r="D21" s="1">
        <f>C21</f>
        <v>105980.58</v>
      </c>
      <c r="E21" s="1">
        <f t="shared" ref="E21:O21" si="27">D21</f>
        <v>105980.58</v>
      </c>
      <c r="F21" s="1">
        <f t="shared" si="27"/>
        <v>105980.58</v>
      </c>
      <c r="G21" s="1">
        <f t="shared" si="27"/>
        <v>105980.58</v>
      </c>
      <c r="H21" s="1">
        <f t="shared" si="27"/>
        <v>105980.58</v>
      </c>
      <c r="I21" s="1">
        <f t="shared" si="27"/>
        <v>105980.58</v>
      </c>
      <c r="J21" s="1">
        <f t="shared" si="27"/>
        <v>105980.58</v>
      </c>
      <c r="K21" s="1">
        <f t="shared" si="27"/>
        <v>105980.58</v>
      </c>
      <c r="L21" s="1">
        <f t="shared" si="27"/>
        <v>105980.58</v>
      </c>
      <c r="M21" s="1">
        <f t="shared" si="27"/>
        <v>105980.58</v>
      </c>
      <c r="N21" s="1">
        <f t="shared" si="27"/>
        <v>105980.58</v>
      </c>
      <c r="O21" s="1">
        <f t="shared" si="27"/>
        <v>105980.58</v>
      </c>
      <c r="P21" s="1">
        <f>O21</f>
        <v>105980.58</v>
      </c>
      <c r="Q21" s="1">
        <f>P21</f>
        <v>105980.58</v>
      </c>
      <c r="R21" s="1">
        <f t="shared" ref="R21" si="28">Q21</f>
        <v>105980.58</v>
      </c>
      <c r="S21" s="1">
        <f>R21</f>
        <v>105980.58</v>
      </c>
      <c r="T21" s="1">
        <f>S21</f>
        <v>105980.58</v>
      </c>
      <c r="U21" s="1">
        <f t="shared" ref="U21" si="29">T21</f>
        <v>105980.58</v>
      </c>
      <c r="V21" s="1">
        <f>U21</f>
        <v>105980.58</v>
      </c>
    </row>
    <row r="22" spans="1:32" x14ac:dyDescent="0.35">
      <c r="A22" t="s">
        <v>5</v>
      </c>
      <c r="B22" s="3">
        <v>4.12</v>
      </c>
      <c r="C22" s="3">
        <f>B22*(1+$C$1)</f>
        <v>4.1612</v>
      </c>
      <c r="D22" s="3">
        <f>C22*(1+$C$1)</f>
        <v>4.2028119999999998</v>
      </c>
      <c r="E22" s="3">
        <f t="shared" ref="E22:O22" si="30">D22*(1+$C$1)</f>
        <v>4.2448401200000001</v>
      </c>
      <c r="F22" s="3">
        <f t="shared" si="30"/>
        <v>4.2872885211999998</v>
      </c>
      <c r="G22" s="3">
        <f t="shared" si="30"/>
        <v>4.3301614064119995</v>
      </c>
      <c r="H22" s="3">
        <f t="shared" si="30"/>
        <v>4.3734630204761196</v>
      </c>
      <c r="I22" s="3">
        <f t="shared" si="30"/>
        <v>4.4171976506808805</v>
      </c>
      <c r="J22" s="3">
        <f t="shared" si="30"/>
        <v>4.4613696271876897</v>
      </c>
      <c r="K22" s="3">
        <f t="shared" si="30"/>
        <v>4.5059833234595663</v>
      </c>
      <c r="L22" s="3">
        <f t="shared" si="30"/>
        <v>4.5510431566941616</v>
      </c>
      <c r="M22" s="3">
        <f t="shared" si="30"/>
        <v>4.5965535882611031</v>
      </c>
      <c r="N22" s="3">
        <f t="shared" si="30"/>
        <v>4.642519124143714</v>
      </c>
      <c r="O22" s="3">
        <f t="shared" si="30"/>
        <v>4.6889443153851511</v>
      </c>
      <c r="P22" s="3">
        <f>O22*(1+$C$1)</f>
        <v>4.7358337585390027</v>
      </c>
      <c r="Q22" s="3">
        <f>P22*(1+$C$1)</f>
        <v>4.7831920961243926</v>
      </c>
      <c r="R22" s="3">
        <f t="shared" ref="R22" si="31">Q22*(1+$C$1)</f>
        <v>4.8310240170856362</v>
      </c>
      <c r="S22" s="3">
        <f>R22*(1+$C$1)</f>
        <v>4.8793342572564926</v>
      </c>
      <c r="T22" s="3">
        <f>S22*(1+$C$1)</f>
        <v>4.9281275998290575</v>
      </c>
      <c r="U22" s="3">
        <f t="shared" ref="U22" si="32">T22*(1+$C$1)</f>
        <v>4.977408875827348</v>
      </c>
      <c r="V22" s="3">
        <f>U22*(1+$C$1)</f>
        <v>5.0271829645856219</v>
      </c>
      <c r="W22" s="3">
        <f>V22*(1+$C$1)</f>
        <v>5.0774547942314783</v>
      </c>
      <c r="X22" s="3">
        <f t="shared" ref="X22:AF22" si="33">W22*(1+$C$1)</f>
        <v>5.1282293421737934</v>
      </c>
      <c r="Y22" s="3">
        <f t="shared" si="33"/>
        <v>5.1795116355955315</v>
      </c>
      <c r="Z22" s="3">
        <f t="shared" si="33"/>
        <v>5.2313067519514869</v>
      </c>
      <c r="AA22" s="3">
        <f t="shared" si="33"/>
        <v>5.283619819471002</v>
      </c>
      <c r="AB22" s="3">
        <f t="shared" si="33"/>
        <v>5.3364560176657116</v>
      </c>
      <c r="AC22" s="3">
        <f t="shared" si="33"/>
        <v>5.3898205778423689</v>
      </c>
      <c r="AD22" s="3">
        <f t="shared" si="33"/>
        <v>5.4437187836207928</v>
      </c>
      <c r="AE22" s="3">
        <f t="shared" si="33"/>
        <v>5.4981559714570007</v>
      </c>
      <c r="AF22" s="3">
        <f t="shared" si="33"/>
        <v>5.5531375311715712</v>
      </c>
    </row>
    <row r="23" spans="1:32" x14ac:dyDescent="0.35">
      <c r="A23" t="s">
        <v>10</v>
      </c>
      <c r="B23" s="2">
        <v>500000</v>
      </c>
      <c r="C23" s="2">
        <f>B23</f>
        <v>500000</v>
      </c>
      <c r="D23" s="2">
        <f>C23</f>
        <v>500000</v>
      </c>
      <c r="E23" s="2">
        <f t="shared" ref="E23:O23" si="34">D23</f>
        <v>500000</v>
      </c>
      <c r="F23" s="2">
        <f t="shared" si="34"/>
        <v>500000</v>
      </c>
      <c r="G23" s="2">
        <f t="shared" si="34"/>
        <v>500000</v>
      </c>
      <c r="H23" s="2">
        <f t="shared" si="34"/>
        <v>500000</v>
      </c>
      <c r="I23" s="2">
        <f t="shared" si="34"/>
        <v>500000</v>
      </c>
      <c r="J23" s="2">
        <f t="shared" si="34"/>
        <v>500000</v>
      </c>
      <c r="K23" s="2">
        <f t="shared" si="34"/>
        <v>500000</v>
      </c>
      <c r="L23" s="2">
        <f t="shared" si="34"/>
        <v>500000</v>
      </c>
      <c r="M23" s="2">
        <f t="shared" si="34"/>
        <v>500000</v>
      </c>
      <c r="N23" s="2">
        <f t="shared" si="34"/>
        <v>500000</v>
      </c>
      <c r="O23" s="2">
        <f t="shared" si="34"/>
        <v>500000</v>
      </c>
      <c r="P23" s="2">
        <f>O23</f>
        <v>500000</v>
      </c>
      <c r="Q23" s="2">
        <f>P23</f>
        <v>500000</v>
      </c>
      <c r="R23" s="2">
        <f t="shared" ref="R23" si="35">Q23</f>
        <v>500000</v>
      </c>
      <c r="S23" s="2">
        <f>R23</f>
        <v>500000</v>
      </c>
      <c r="T23" s="2">
        <f>S23</f>
        <v>500000</v>
      </c>
      <c r="U23" s="2">
        <f t="shared" ref="U23" si="36">T23</f>
        <v>500000</v>
      </c>
      <c r="V23" s="2">
        <f>U23</f>
        <v>500000</v>
      </c>
      <c r="W23" s="2">
        <f>V23</f>
        <v>500000</v>
      </c>
      <c r="X23" s="2">
        <f t="shared" ref="X23:AF23" si="37">W23</f>
        <v>500000</v>
      </c>
      <c r="Y23" s="2">
        <f t="shared" si="37"/>
        <v>500000</v>
      </c>
      <c r="Z23" s="2">
        <f t="shared" si="37"/>
        <v>500000</v>
      </c>
      <c r="AA23" s="2">
        <f t="shared" si="37"/>
        <v>500000</v>
      </c>
      <c r="AB23" s="2">
        <f t="shared" si="37"/>
        <v>500000</v>
      </c>
      <c r="AC23" s="2">
        <f t="shared" si="37"/>
        <v>500000</v>
      </c>
      <c r="AD23" s="2">
        <f t="shared" si="37"/>
        <v>500000</v>
      </c>
      <c r="AE23" s="2">
        <f t="shared" si="37"/>
        <v>500000</v>
      </c>
      <c r="AF23" s="2">
        <f t="shared" si="37"/>
        <v>500000</v>
      </c>
    </row>
    <row r="24" spans="1:32" x14ac:dyDescent="0.35">
      <c r="A24" t="s">
        <v>7</v>
      </c>
      <c r="B24" s="2">
        <f>B23*365</f>
        <v>182500000</v>
      </c>
      <c r="C24" s="2">
        <f>C23*365</f>
        <v>182500000</v>
      </c>
      <c r="D24" s="2">
        <f>D23*365</f>
        <v>182500000</v>
      </c>
      <c r="E24" s="2">
        <f t="shared" ref="E24:O24" si="38">E23*365</f>
        <v>182500000</v>
      </c>
      <c r="F24" s="2">
        <f t="shared" si="38"/>
        <v>182500000</v>
      </c>
      <c r="G24" s="2">
        <f t="shared" si="38"/>
        <v>182500000</v>
      </c>
      <c r="H24" s="2">
        <f t="shared" si="38"/>
        <v>182500000</v>
      </c>
      <c r="I24" s="2">
        <f t="shared" si="38"/>
        <v>182500000</v>
      </c>
      <c r="J24" s="2">
        <f t="shared" si="38"/>
        <v>182500000</v>
      </c>
      <c r="K24" s="2">
        <f t="shared" si="38"/>
        <v>182500000</v>
      </c>
      <c r="L24" s="2">
        <f t="shared" si="38"/>
        <v>182500000</v>
      </c>
      <c r="M24" s="2">
        <f t="shared" si="38"/>
        <v>182500000</v>
      </c>
      <c r="N24" s="2">
        <f t="shared" si="38"/>
        <v>182500000</v>
      </c>
      <c r="O24" s="2">
        <f t="shared" si="38"/>
        <v>182500000</v>
      </c>
      <c r="P24" s="2">
        <f>P23*365</f>
        <v>182500000</v>
      </c>
      <c r="Q24" s="2">
        <f>Q23*365</f>
        <v>182500000</v>
      </c>
      <c r="R24" s="2">
        <f t="shared" ref="R24" si="39">R23*365</f>
        <v>182500000</v>
      </c>
      <c r="S24" s="2">
        <f>S23*365</f>
        <v>182500000</v>
      </c>
      <c r="T24" s="2">
        <f>T23*365</f>
        <v>182500000</v>
      </c>
      <c r="U24" s="2">
        <f t="shared" ref="U24" si="40">U23*365</f>
        <v>182500000</v>
      </c>
      <c r="V24" s="2">
        <f>V23*365</f>
        <v>182500000</v>
      </c>
      <c r="W24" s="2">
        <f>W23*365</f>
        <v>182500000</v>
      </c>
      <c r="X24" s="2">
        <f t="shared" ref="X24:AF24" si="41">X23*365</f>
        <v>182500000</v>
      </c>
      <c r="Y24" s="2">
        <f t="shared" si="41"/>
        <v>182500000</v>
      </c>
      <c r="Z24" s="2">
        <f t="shared" si="41"/>
        <v>182500000</v>
      </c>
      <c r="AA24" s="2">
        <f t="shared" si="41"/>
        <v>182500000</v>
      </c>
      <c r="AB24" s="2">
        <f t="shared" si="41"/>
        <v>182500000</v>
      </c>
      <c r="AC24" s="2">
        <f t="shared" si="41"/>
        <v>182500000</v>
      </c>
      <c r="AD24" s="2">
        <f t="shared" si="41"/>
        <v>182500000</v>
      </c>
      <c r="AE24" s="2">
        <f t="shared" si="41"/>
        <v>182500000</v>
      </c>
      <c r="AF24" s="2">
        <f t="shared" si="41"/>
        <v>182500000</v>
      </c>
    </row>
    <row r="25" spans="1:32" x14ac:dyDescent="0.35">
      <c r="A25" t="s">
        <v>6</v>
      </c>
      <c r="B25" s="3">
        <f>B24/1000*B22/12</f>
        <v>62658.333333333336</v>
      </c>
      <c r="C25" s="3">
        <f>C24/1000*C22/12</f>
        <v>63284.916666666664</v>
      </c>
      <c r="D25" s="3">
        <f>D24/1000*D22/12</f>
        <v>63917.765833333331</v>
      </c>
      <c r="E25" s="3">
        <f t="shared" ref="E25:O25" si="42">E24/1000*E22/12</f>
        <v>64556.943491666665</v>
      </c>
      <c r="F25" s="3">
        <f t="shared" si="42"/>
        <v>65202.512926583331</v>
      </c>
      <c r="G25" s="3">
        <f t="shared" si="42"/>
        <v>65854.53805584916</v>
      </c>
      <c r="H25" s="3">
        <f t="shared" si="42"/>
        <v>66513.083436407658</v>
      </c>
      <c r="I25" s="3">
        <f t="shared" si="42"/>
        <v>67178.214270771728</v>
      </c>
      <c r="J25" s="3">
        <f t="shared" si="42"/>
        <v>67849.996413479443</v>
      </c>
      <c r="K25" s="3">
        <f t="shared" si="42"/>
        <v>68528.496377614239</v>
      </c>
      <c r="L25" s="3">
        <f t="shared" si="42"/>
        <v>69213.781341390379</v>
      </c>
      <c r="M25" s="3">
        <f t="shared" si="42"/>
        <v>69905.919154804273</v>
      </c>
      <c r="N25" s="3">
        <f t="shared" si="42"/>
        <v>70604.97834635232</v>
      </c>
      <c r="O25" s="3">
        <f t="shared" si="42"/>
        <v>71311.028129815837</v>
      </c>
      <c r="P25" s="3">
        <f>P24/1000*P22/12</f>
        <v>72024.138411114007</v>
      </c>
      <c r="Q25" s="3">
        <f>Q24/1000*Q22/12</f>
        <v>72744.379795225133</v>
      </c>
      <c r="R25" s="3">
        <f t="shared" ref="R25" si="43">R24/1000*R22/12</f>
        <v>73471.823593177382</v>
      </c>
      <c r="S25" s="3">
        <f>S24/1000*S22/12</f>
        <v>74206.541829109163</v>
      </c>
      <c r="T25" s="3">
        <f>T24/1000*T22/12</f>
        <v>74948.607247400258</v>
      </c>
      <c r="U25" s="3">
        <f t="shared" ref="U25" si="44">U24/1000*U22/12</f>
        <v>75698.093319874242</v>
      </c>
      <c r="V25" s="3">
        <f>V24/1000*V22/12</f>
        <v>76455.074253073006</v>
      </c>
      <c r="W25" s="3">
        <f>W24/1000*W22/12</f>
        <v>77219.624995603735</v>
      </c>
      <c r="X25" s="3">
        <f t="shared" ref="X25:AF25" si="45">X24/1000*X22/12</f>
        <v>77991.821245559768</v>
      </c>
      <c r="Y25" s="3">
        <f t="shared" si="45"/>
        <v>78771.739458015378</v>
      </c>
      <c r="Z25" s="3">
        <f t="shared" si="45"/>
        <v>79559.456852595526</v>
      </c>
      <c r="AA25" s="3">
        <f t="shared" si="45"/>
        <v>80355.05142112149</v>
      </c>
      <c r="AB25" s="3">
        <f t="shared" si="45"/>
        <v>81158.601935332699</v>
      </c>
      <c r="AC25" s="3">
        <f t="shared" si="45"/>
        <v>81970.187954686029</v>
      </c>
      <c r="AD25" s="3">
        <f t="shared" si="45"/>
        <v>82789.88983423289</v>
      </c>
      <c r="AE25" s="3">
        <f t="shared" si="45"/>
        <v>83617.788732575224</v>
      </c>
      <c r="AF25" s="3">
        <f t="shared" si="45"/>
        <v>84453.966619900981</v>
      </c>
    </row>
    <row r="26" spans="1:32" x14ac:dyDescent="0.35">
      <c r="B26" s="3"/>
    </row>
    <row r="27" spans="1:32" x14ac:dyDescent="0.35">
      <c r="A27" t="s">
        <v>11</v>
      </c>
      <c r="B27" s="8">
        <v>3</v>
      </c>
      <c r="C27" s="3">
        <f>B27*(1+$C$1)</f>
        <v>3.0300000000000002</v>
      </c>
      <c r="D27" s="3">
        <f>C27*(1+$C$1)</f>
        <v>3.0603000000000002</v>
      </c>
      <c r="E27" s="3">
        <f t="shared" ref="E27:O27" si="46">D27*(1+$C$1)</f>
        <v>3.0909030000000004</v>
      </c>
      <c r="F27" s="3">
        <f t="shared" si="46"/>
        <v>3.1218120300000005</v>
      </c>
      <c r="G27" s="3">
        <f t="shared" si="46"/>
        <v>3.1530301503000007</v>
      </c>
      <c r="H27" s="3">
        <f t="shared" si="46"/>
        <v>3.1845604518030006</v>
      </c>
      <c r="I27" s="3">
        <f t="shared" si="46"/>
        <v>3.2164060563210306</v>
      </c>
      <c r="J27" s="3">
        <f t="shared" si="46"/>
        <v>3.2485701168842409</v>
      </c>
      <c r="K27" s="3">
        <f t="shared" si="46"/>
        <v>3.2810558180530833</v>
      </c>
      <c r="L27" s="3">
        <f t="shared" si="46"/>
        <v>3.313866376233614</v>
      </c>
      <c r="M27" s="3">
        <f t="shared" si="46"/>
        <v>3.3470050399959503</v>
      </c>
      <c r="N27" s="3">
        <f t="shared" si="46"/>
        <v>3.38047509039591</v>
      </c>
      <c r="O27" s="3">
        <f t="shared" si="46"/>
        <v>3.4142798412998689</v>
      </c>
      <c r="P27" s="3">
        <f>O27*(1+$C$1)</f>
        <v>3.4484226397128674</v>
      </c>
      <c r="Q27" s="3">
        <f>P27*(1+$C$1)</f>
        <v>3.482906866109996</v>
      </c>
      <c r="R27" s="3">
        <f t="shared" ref="R27" si="47">Q27*(1+$C$1)</f>
        <v>3.5177359347710961</v>
      </c>
      <c r="S27" s="3">
        <f>R27*(1+$C$1)</f>
        <v>3.5529132941188073</v>
      </c>
      <c r="T27" s="3">
        <f>S27*(1+$C$1)</f>
        <v>3.5884424270599955</v>
      </c>
      <c r="U27" s="3">
        <f t="shared" ref="U27" si="48">T27*(1+$C$1)</f>
        <v>3.6243268513305953</v>
      </c>
      <c r="V27" s="3">
        <f>U27*(1+$C$1)</f>
        <v>3.6605701198439013</v>
      </c>
      <c r="W27" s="3">
        <f>V27*(1+$C$1)</f>
        <v>3.6971758210423404</v>
      </c>
      <c r="X27" s="3">
        <f t="shared" ref="X27:AF27" si="49">W27*(1+$C$1)</f>
        <v>3.7341475792527641</v>
      </c>
      <c r="Y27" s="3">
        <f t="shared" si="49"/>
        <v>3.7714890550452917</v>
      </c>
      <c r="Z27" s="3">
        <f t="shared" si="49"/>
        <v>3.8092039455957445</v>
      </c>
      <c r="AA27" s="3">
        <f t="shared" si="49"/>
        <v>3.8472959850517019</v>
      </c>
      <c r="AB27" s="3">
        <f t="shared" si="49"/>
        <v>3.8857689449022188</v>
      </c>
      <c r="AC27" s="3">
        <f t="shared" si="49"/>
        <v>3.9246266343512408</v>
      </c>
      <c r="AD27" s="3">
        <f t="shared" si="49"/>
        <v>3.9638729006947533</v>
      </c>
      <c r="AE27" s="3">
        <f t="shared" si="49"/>
        <v>4.003511629701701</v>
      </c>
      <c r="AF27" s="3">
        <f t="shared" si="49"/>
        <v>4.043546745998718</v>
      </c>
    </row>
    <row r="28" spans="1:32" x14ac:dyDescent="0.35">
      <c r="A28" t="s">
        <v>12</v>
      </c>
      <c r="B28" s="2">
        <f>B10-B23</f>
        <v>970000</v>
      </c>
      <c r="C28" s="2">
        <f>B28*(1+$C$2)</f>
        <v>991825</v>
      </c>
      <c r="D28" s="2">
        <f>C28*(1+$C$2)</f>
        <v>1014141.0625</v>
      </c>
      <c r="E28" s="2">
        <f t="shared" ref="E28:O28" si="50">D28*(1+$C$2)</f>
        <v>1036959.2364062499</v>
      </c>
      <c r="F28" s="2">
        <f t="shared" si="50"/>
        <v>1060290.8192253904</v>
      </c>
      <c r="G28" s="2">
        <f t="shared" si="50"/>
        <v>1084147.3626579617</v>
      </c>
      <c r="H28" s="2">
        <f t="shared" si="50"/>
        <v>1108540.6783177657</v>
      </c>
      <c r="I28" s="2">
        <f t="shared" si="50"/>
        <v>1133482.8435799154</v>
      </c>
      <c r="J28" s="2">
        <f t="shared" si="50"/>
        <v>1158986.2075604633</v>
      </c>
      <c r="K28" s="2">
        <f t="shared" si="50"/>
        <v>1185063.3972305737</v>
      </c>
      <c r="L28" s="2">
        <f t="shared" si="50"/>
        <v>1211727.3236682615</v>
      </c>
      <c r="M28" s="2">
        <f t="shared" si="50"/>
        <v>1238991.1884507975</v>
      </c>
      <c r="N28" s="2">
        <f t="shared" si="50"/>
        <v>1266868.4901909404</v>
      </c>
      <c r="O28" s="2">
        <f t="shared" si="50"/>
        <v>1295373.0312202366</v>
      </c>
      <c r="P28" s="2">
        <f>O28*(1+$C$2)</f>
        <v>1324518.9244226918</v>
      </c>
      <c r="Q28" s="2">
        <f>P28*(1+$C$2)</f>
        <v>1354320.6002222023</v>
      </c>
      <c r="R28" s="2">
        <f t="shared" ref="R28" si="51">Q28*(1+$C$2)</f>
        <v>1384792.8137272017</v>
      </c>
      <c r="S28" s="2">
        <f>R28*(1+$C$2)</f>
        <v>1415950.6520360636</v>
      </c>
      <c r="T28" s="2">
        <f>S28*(1+$C$2)</f>
        <v>1447809.541706875</v>
      </c>
      <c r="U28" s="2">
        <f t="shared" ref="U28" si="52">T28*(1+$C$2)</f>
        <v>1480385.2563952797</v>
      </c>
      <c r="V28" s="2">
        <f>U28*(1+$C$2)</f>
        <v>1513693.9246641735</v>
      </c>
      <c r="W28" s="2">
        <f>V28*(1+$C$2)</f>
        <v>1547752.0379691173</v>
      </c>
      <c r="X28" s="2">
        <f t="shared" ref="X28:AF28" si="53">W28*(1+$C$2)</f>
        <v>1582576.4588234224</v>
      </c>
      <c r="Y28" s="2">
        <f t="shared" si="53"/>
        <v>1618184.4291469494</v>
      </c>
      <c r="Z28" s="2">
        <f t="shared" si="53"/>
        <v>1654593.5788027558</v>
      </c>
      <c r="AA28" s="2">
        <f t="shared" si="53"/>
        <v>1691821.9343258177</v>
      </c>
      <c r="AB28" s="2">
        <f t="shared" si="53"/>
        <v>1729887.9278481486</v>
      </c>
      <c r="AC28" s="2">
        <f t="shared" si="53"/>
        <v>1768810.4062247318</v>
      </c>
      <c r="AD28" s="2">
        <f t="shared" si="53"/>
        <v>1808608.6403647882</v>
      </c>
      <c r="AE28" s="2">
        <f t="shared" si="53"/>
        <v>1849302.3347729959</v>
      </c>
      <c r="AF28" s="2">
        <f t="shared" si="53"/>
        <v>1890911.6373053882</v>
      </c>
    </row>
    <row r="29" spans="1:32" x14ac:dyDescent="0.35">
      <c r="A29" t="s">
        <v>13</v>
      </c>
      <c r="B29" s="3">
        <f>B28*365/1000*B27</f>
        <v>1062150</v>
      </c>
      <c r="C29" s="3">
        <f>C28*365/1000*C27</f>
        <v>1096908.8587500001</v>
      </c>
      <c r="D29" s="3">
        <f>D28*365/1000*D27</f>
        <v>1132805.2011525938</v>
      </c>
      <c r="E29" s="3">
        <f t="shared" ref="E29:O29" si="54">E28*365/1000*E27</f>
        <v>1169876.2513603126</v>
      </c>
      <c r="F29" s="3">
        <f t="shared" si="54"/>
        <v>1208160.4516860787</v>
      </c>
      <c r="G29" s="3">
        <f t="shared" si="54"/>
        <v>1247697.5024675054</v>
      </c>
      <c r="H29" s="3">
        <f t="shared" si="54"/>
        <v>1288528.4032357545</v>
      </c>
      <c r="I29" s="3">
        <f t="shared" si="54"/>
        <v>1330695.4952316445</v>
      </c>
      <c r="J29" s="3">
        <f t="shared" si="54"/>
        <v>1374242.5053130998</v>
      </c>
      <c r="K29" s="3">
        <f t="shared" si="54"/>
        <v>1419214.591299471</v>
      </c>
      <c r="L29" s="3">
        <f t="shared" si="54"/>
        <v>1465658.3887997461</v>
      </c>
      <c r="M29" s="3">
        <f t="shared" si="54"/>
        <v>1513622.0595732178</v>
      </c>
      <c r="N29" s="3">
        <f t="shared" si="54"/>
        <v>1563155.3414727517</v>
      </c>
      <c r="O29" s="3">
        <f t="shared" si="54"/>
        <v>1614309.6000224471</v>
      </c>
      <c r="P29" s="3">
        <f>P28*365/1000*P27</f>
        <v>1667137.8816831815</v>
      </c>
      <c r="Q29" s="3">
        <f>Q28*365/1000*Q27</f>
        <v>1721694.9688612635</v>
      </c>
      <c r="R29" s="3">
        <f t="shared" ref="R29" si="55">R28*365/1000*R27</f>
        <v>1778037.4367172481</v>
      </c>
      <c r="S29" s="3">
        <f>S28*365/1000*S27</f>
        <v>1836223.7118338202</v>
      </c>
      <c r="T29" s="3">
        <f>T28*365/1000*T27</f>
        <v>1896314.1328035817</v>
      </c>
      <c r="U29" s="3">
        <f t="shared" ref="U29" si="56">U28*365/1000*U27</f>
        <v>1958371.0127995787</v>
      </c>
      <c r="V29" s="3">
        <f>V28*365/1000*V27</f>
        <v>2022458.7041934452</v>
      </c>
      <c r="W29" s="3">
        <f>W28*365/1000*W27</f>
        <v>2088643.6652881759</v>
      </c>
      <c r="X29" s="3">
        <f t="shared" ref="X29:AF29" si="57">X28*365/1000*X27</f>
        <v>2156994.5292347316</v>
      </c>
      <c r="Y29" s="3">
        <f t="shared" si="57"/>
        <v>2227582.1752039385</v>
      </c>
      <c r="Z29" s="3">
        <f t="shared" si="57"/>
        <v>2300479.8018874866</v>
      </c>
      <c r="AA29" s="3">
        <f t="shared" si="57"/>
        <v>2375763.003404255</v>
      </c>
      <c r="AB29" s="3">
        <f t="shared" si="57"/>
        <v>2453509.8476906591</v>
      </c>
      <c r="AC29" s="3">
        <f t="shared" si="57"/>
        <v>2533800.9574563354</v>
      </c>
      <c r="AD29" s="3">
        <f t="shared" si="57"/>
        <v>2616719.5937890941</v>
      </c>
      <c r="AE29" s="3">
        <f t="shared" si="57"/>
        <v>2702351.7424958423</v>
      </c>
      <c r="AF29" s="3">
        <f t="shared" si="57"/>
        <v>2790786.2032690183</v>
      </c>
    </row>
    <row r="30" spans="1:32" x14ac:dyDescent="0.35">
      <c r="A30" t="s">
        <v>14</v>
      </c>
      <c r="B30" s="3">
        <f>B29/12</f>
        <v>88512.5</v>
      </c>
      <c r="C30" s="3">
        <f>C29/12</f>
        <v>91409.071562500016</v>
      </c>
      <c r="D30" s="3">
        <f>D29/12</f>
        <v>94400.433429382814</v>
      </c>
      <c r="E30" s="3">
        <f t="shared" ref="E30:O30" si="58">E29/12</f>
        <v>97489.687613359376</v>
      </c>
      <c r="F30" s="3">
        <f t="shared" si="58"/>
        <v>100680.03764050656</v>
      </c>
      <c r="G30" s="3">
        <f t="shared" si="58"/>
        <v>103974.79187229212</v>
      </c>
      <c r="H30" s="3">
        <f t="shared" si="58"/>
        <v>107377.36693631287</v>
      </c>
      <c r="I30" s="3">
        <f t="shared" si="58"/>
        <v>110891.29126930371</v>
      </c>
      <c r="J30" s="3">
        <f t="shared" si="58"/>
        <v>114520.20877609165</v>
      </c>
      <c r="K30" s="3">
        <f t="shared" si="58"/>
        <v>118267.88260828925</v>
      </c>
      <c r="L30" s="3">
        <f t="shared" si="58"/>
        <v>122138.19906664551</v>
      </c>
      <c r="M30" s="3">
        <f t="shared" si="58"/>
        <v>126135.17163110148</v>
      </c>
      <c r="N30" s="3">
        <f t="shared" si="58"/>
        <v>130262.9451227293</v>
      </c>
      <c r="O30" s="3">
        <f t="shared" si="58"/>
        <v>134525.80000187058</v>
      </c>
      <c r="P30" s="3">
        <f>P29/12</f>
        <v>138928.1568069318</v>
      </c>
      <c r="Q30" s="3">
        <f>Q29/12</f>
        <v>143474.58073843861</v>
      </c>
      <c r="R30" s="3">
        <f t="shared" ref="R30" si="59">R29/12</f>
        <v>148169.786393104</v>
      </c>
      <c r="S30" s="3">
        <f>S29/12</f>
        <v>153018.64265281835</v>
      </c>
      <c r="T30" s="3">
        <f>T29/12</f>
        <v>158026.1777336318</v>
      </c>
      <c r="U30" s="3">
        <f t="shared" ref="U30" si="60">U29/12</f>
        <v>163197.58439996489</v>
      </c>
      <c r="V30" s="3">
        <f>V29/12</f>
        <v>168538.22534945377</v>
      </c>
      <c r="W30" s="3">
        <f>W29/12</f>
        <v>174053.63877401466</v>
      </c>
      <c r="X30" s="3">
        <f t="shared" ref="X30:AF30" si="61">X29/12</f>
        <v>179749.54410289429</v>
      </c>
      <c r="Y30" s="3">
        <f t="shared" si="61"/>
        <v>185631.84793366154</v>
      </c>
      <c r="Z30" s="3">
        <f t="shared" si="61"/>
        <v>191706.65015729054</v>
      </c>
      <c r="AA30" s="3">
        <f t="shared" si="61"/>
        <v>197980.25028368793</v>
      </c>
      <c r="AB30" s="3">
        <f t="shared" si="61"/>
        <v>204459.15397422158</v>
      </c>
      <c r="AC30" s="3">
        <f t="shared" si="61"/>
        <v>211150.07978802794</v>
      </c>
      <c r="AD30" s="3">
        <f t="shared" si="61"/>
        <v>218059.96614909117</v>
      </c>
      <c r="AE30" s="3">
        <f t="shared" si="61"/>
        <v>225195.97854132019</v>
      </c>
      <c r="AF30" s="3">
        <f t="shared" si="61"/>
        <v>232565.51693908486</v>
      </c>
    </row>
    <row r="32" spans="1:32" x14ac:dyDescent="0.35">
      <c r="A32" t="s">
        <v>8</v>
      </c>
      <c r="B32" s="4">
        <f>B30+B25+B21</f>
        <v>257151.41333333333</v>
      </c>
      <c r="C32" s="4">
        <f>C30+C25+C21</f>
        <v>260674.56822916667</v>
      </c>
      <c r="D32" s="4">
        <f>D30+D25+D21</f>
        <v>264298.77926271613</v>
      </c>
      <c r="E32" s="4">
        <f t="shared" ref="E32:O32" si="62">E30+E25+E21</f>
        <v>268027.21110502607</v>
      </c>
      <c r="F32" s="4">
        <f t="shared" si="62"/>
        <v>271863.13056708989</v>
      </c>
      <c r="G32" s="4">
        <f t="shared" si="62"/>
        <v>275809.90992814128</v>
      </c>
      <c r="H32" s="4">
        <f t="shared" si="62"/>
        <v>279871.03037272056</v>
      </c>
      <c r="I32" s="4">
        <f t="shared" si="62"/>
        <v>284050.08554007544</v>
      </c>
      <c r="J32" s="4">
        <f t="shared" si="62"/>
        <v>288350.78518957109</v>
      </c>
      <c r="K32" s="4">
        <f t="shared" si="62"/>
        <v>292776.95898590347</v>
      </c>
      <c r="L32" s="4">
        <f t="shared" si="62"/>
        <v>297332.56040803588</v>
      </c>
      <c r="M32" s="4">
        <f t="shared" si="62"/>
        <v>302021.67078590574</v>
      </c>
      <c r="N32" s="4">
        <f t="shared" si="62"/>
        <v>306848.50346908165</v>
      </c>
      <c r="O32" s="4">
        <f t="shared" si="62"/>
        <v>311817.40813168645</v>
      </c>
      <c r="P32" s="4">
        <f>P30+P25+P21</f>
        <v>316932.87521804584</v>
      </c>
      <c r="Q32" s="4">
        <f>Q30+Q25+Q21</f>
        <v>322199.54053366376</v>
      </c>
      <c r="R32" s="4">
        <f t="shared" ref="R32" si="63">R30+R25+R21</f>
        <v>327622.18998628139</v>
      </c>
      <c r="S32" s="4">
        <f>S30+S25+S21</f>
        <v>333205.7644819275</v>
      </c>
      <c r="T32" s="4">
        <f>T30+T25+T21</f>
        <v>338955.36498103209</v>
      </c>
      <c r="U32" s="4">
        <f t="shared" ref="U32" si="64">U30+U25+U21</f>
        <v>344876.25771983917</v>
      </c>
      <c r="V32" s="4">
        <f>V30+V25+V21</f>
        <v>350973.87960252678</v>
      </c>
      <c r="W32" s="4">
        <f>W30+W25+W21</f>
        <v>251273.26376961841</v>
      </c>
      <c r="X32" s="4">
        <f t="shared" ref="X32:AF32" si="65">X30+X25+X21</f>
        <v>257741.36534845404</v>
      </c>
      <c r="Y32" s="4">
        <f t="shared" si="65"/>
        <v>264403.58739167691</v>
      </c>
      <c r="Z32" s="4">
        <f t="shared" si="65"/>
        <v>271266.10700988607</v>
      </c>
      <c r="AA32" s="4">
        <f t="shared" si="65"/>
        <v>278335.30170480942</v>
      </c>
      <c r="AB32" s="4">
        <f t="shared" si="65"/>
        <v>285617.75590955431</v>
      </c>
      <c r="AC32" s="4">
        <f t="shared" si="65"/>
        <v>293120.26774271397</v>
      </c>
      <c r="AD32" s="4">
        <f t="shared" si="65"/>
        <v>300849.85598332406</v>
      </c>
      <c r="AE32" s="4">
        <f t="shared" si="65"/>
        <v>308813.76727389544</v>
      </c>
      <c r="AF32" s="4">
        <f t="shared" si="65"/>
        <v>317019.48355898587</v>
      </c>
    </row>
    <row r="33" spans="2:22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</sheetData>
  <pageMargins left="0.7" right="0.7" top="0.75" bottom="0.75" header="0.3" footer="0.3"/>
  <pageSetup paperSize="5" scale="34" orientation="landscape" r:id="rId1"/>
  <headerFooter>
    <oddHeader>&amp;C&amp;"-,Bold"&amp;14Comparative Analysis Based on $10,000,000 Infrastructure Improvement Cost Estimate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Table_$5M_Infra_Improvements</vt:lpstr>
      <vt:lpstr>Table_$7M_Infra_Improvements</vt:lpstr>
      <vt:lpstr>Table_$10M_Infra_Improvements</vt:lpstr>
      <vt:lpstr>Chart_$5M_Infra_Improvements</vt:lpstr>
      <vt:lpstr>Chart_$7M_Infra_Improvements</vt:lpstr>
      <vt:lpstr>Chart_$10M_Infra_Improvements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2025-09-23T16:53:56Z</dcterms:created>
  <dcterms:modified xsi:type="dcterms:W3CDTF">2025-09-23T16:54:12Z</dcterms:modified>
</cp:coreProperties>
</file>