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xxx DEK Net Metering NM Application/Discovery/STAFF 1st Set of Data Request/"/>
    </mc:Choice>
  </mc:AlternateContent>
  <xr:revisionPtr revIDLastSave="0" documentId="13_ncr:1_{D4A51E3F-3F23-49DE-AAB4-04D6942B845C}" xr6:coauthVersionLast="47" xr6:coauthVersionMax="47" xr10:uidLastSave="{00000000-0000-0000-0000-000000000000}"/>
  <bookViews>
    <workbookView xWindow="-120" yWindow="-120" windowWidth="29040" windowHeight="15720" xr2:uid="{501CB896-67AC-4603-A6A1-E688A5C7F41A}"/>
  </bookViews>
  <sheets>
    <sheet name="Avoided Capacit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4" l="1"/>
  <c r="E8" i="4" l="1"/>
  <c r="E6" i="4"/>
  <c r="D17" i="4" s="1"/>
  <c r="K17" i="4"/>
  <c r="G22" i="4"/>
  <c r="G20" i="4"/>
  <c r="G19" i="4"/>
  <c r="G18" i="4"/>
  <c r="G17" i="4"/>
  <c r="G23" i="4" l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D19" i="4" l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C18" i="4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F18" i="4" l="1"/>
  <c r="H18" i="4" s="1"/>
  <c r="F17" i="4"/>
  <c r="H17" i="4" s="1"/>
  <c r="F19" i="4"/>
  <c r="H19" i="4" s="1"/>
  <c r="F20" i="4" l="1"/>
  <c r="H20" i="4" s="1"/>
  <c r="F21" i="4" l="1"/>
  <c r="H21" i="4" s="1"/>
  <c r="F22" i="4" l="1"/>
  <c r="H22" i="4" s="1"/>
  <c r="F23" i="4" l="1"/>
  <c r="H23" i="4" s="1"/>
  <c r="F24" i="4" l="1"/>
  <c r="H24" i="4" s="1"/>
  <c r="F25" i="4" l="1"/>
  <c r="H25" i="4" s="1"/>
  <c r="F26" i="4" l="1"/>
  <c r="H26" i="4" s="1"/>
  <c r="F27" i="4" l="1"/>
  <c r="H27" i="4" s="1"/>
  <c r="F28" i="4" l="1"/>
  <c r="H28" i="4" s="1"/>
  <c r="F29" i="4" l="1"/>
  <c r="H29" i="4" s="1"/>
  <c r="F30" i="4" l="1"/>
  <c r="H30" i="4" s="1"/>
  <c r="F31" i="4" l="1"/>
  <c r="H31" i="4" s="1"/>
  <c r="F32" i="4" l="1"/>
  <c r="H32" i="4" s="1"/>
  <c r="F33" i="4" l="1"/>
  <c r="H33" i="4" s="1"/>
  <c r="F34" i="4" l="1"/>
  <c r="H34" i="4" s="1"/>
  <c r="F35" i="4" l="1"/>
  <c r="H35" i="4" s="1"/>
  <c r="F36" i="4" l="1"/>
  <c r="H36" i="4" s="1"/>
  <c r="F37" i="4" l="1"/>
  <c r="H37" i="4" s="1"/>
  <c r="F38" i="4" l="1"/>
  <c r="H38" i="4" s="1"/>
  <c r="F39" i="4" l="1"/>
  <c r="H39" i="4" s="1"/>
  <c r="F40" i="4" l="1"/>
  <c r="H40" i="4" s="1"/>
  <c r="F41" i="4" l="1"/>
  <c r="H41" i="4" s="1"/>
  <c r="F42" i="4" l="1"/>
  <c r="H42" i="4" s="1"/>
</calcChain>
</file>

<file path=xl/sharedStrings.xml><?xml version="1.0" encoding="utf-8"?>
<sst xmlns="http://schemas.openxmlformats.org/spreadsheetml/2006/main" count="31" uniqueCount="27">
  <si>
    <t>Year</t>
  </si>
  <si>
    <t>CT $/kW</t>
  </si>
  <si>
    <t>Capacity $/kW</t>
  </si>
  <si>
    <t>Fixed Solar ELCC</t>
  </si>
  <si>
    <t>$/kW Adjusted</t>
  </si>
  <si>
    <t>PJM ELCC - Fixed Solar</t>
  </si>
  <si>
    <t>Delivery Year</t>
  </si>
  <si>
    <t>ELCC</t>
  </si>
  <si>
    <t>2024/2025</t>
  </si>
  <si>
    <t>2025/2026</t>
  </si>
  <si>
    <t>2026/2027</t>
  </si>
  <si>
    <t>2027/2028</t>
  </si>
  <si>
    <t>2028/2029 forward</t>
  </si>
  <si>
    <t xml:space="preserve">Source:  PJM Website available reports - https://www.pjm.com/planning/resource-adequacy-planning/effective-load-carrying-capability </t>
  </si>
  <si>
    <t>Escalation Rate for CT Cost</t>
  </si>
  <si>
    <t>Fixed O&amp;M ($/kW-Yr)</t>
  </si>
  <si>
    <t>https://www.pjm.com/-/media/DotCom/planning/res-adeq/elcc/elcc-class-ratings-for-2024-2025.pdf</t>
  </si>
  <si>
    <t>https://www.pjm.com/-/media/DotCom/planning/res-adeq/elcc/2025-2026-bra-elcc-class-ratings.pdf</t>
  </si>
  <si>
    <t>https://www.pjm.com/-/media/DotCom/planning/res-adeq/elcc/2025-26-3ia-elcc-class-ratings.pdf</t>
  </si>
  <si>
    <t>https://www.pjm.com/-/media/DotCom/planning/res-adeq/elcc/2026-27-bra-elcc-class-ratings.pdf</t>
  </si>
  <si>
    <t>https://www.pjm.com/-/media/DotCom/planning/res-adeq/elcc/preliminary-elcc-class-ratings.pdf</t>
  </si>
  <si>
    <t>2025-00258 DEK Net Metering II Application</t>
  </si>
  <si>
    <t>STAFF-DR-01-009</t>
  </si>
  <si>
    <t>Avoided Capacity Calculation Using NREL ATB CT Cost</t>
  </si>
  <si>
    <t>Included in net capacity cost</t>
  </si>
  <si>
    <t>NREL ATB Capacity Cost net of E&amp;AS, UCAP ($/MW-day)</t>
  </si>
  <si>
    <t>NREL ATB Capacity Cost net of E&amp;AS, UCAP ($/kW-yr)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</si>
</sst>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44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4" fontId="0" fillId="0" borderId="5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4" fontId="0" fillId="0" borderId="7" xfId="2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44" fontId="0" fillId="0" borderId="5" xfId="2" applyFont="1" applyBorder="1" applyAlignment="1">
      <alignment horizontal="left" vertical="center"/>
    </xf>
    <xf numFmtId="44" fontId="0" fillId="0" borderId="5" xfId="2" applyFont="1" applyBorder="1" applyAlignment="1">
      <alignment horizontal="right" vertic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44" fontId="0" fillId="0" borderId="4" xfId="2" applyFon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4" xfId="0" applyBorder="1" applyAlignment="1">
      <alignment horizontal="left"/>
    </xf>
    <xf numFmtId="9" fontId="0" fillId="0" borderId="5" xfId="0" applyNumberFormat="1" applyBorder="1" applyAlignment="1">
      <alignment horizontal="right"/>
    </xf>
    <xf numFmtId="9" fontId="0" fillId="0" borderId="2" xfId="0" applyNumberFormat="1" applyBorder="1" applyAlignment="1">
      <alignment horizontal="right"/>
    </xf>
    <xf numFmtId="9" fontId="0" fillId="0" borderId="0" xfId="3" applyFont="1" applyAlignment="1">
      <alignment horizontal="left"/>
    </xf>
    <xf numFmtId="44" fontId="0" fillId="0" borderId="5" xfId="2" applyFont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7" fontId="1" fillId="0" borderId="16" xfId="1" applyNumberFormat="1" applyFont="1" applyFill="1" applyBorder="1" applyAlignment="1">
      <alignment horizontal="left"/>
    </xf>
    <xf numFmtId="10" fontId="1" fillId="0" borderId="1" xfId="3" applyNumberFormat="1" applyFont="1" applyFill="1" applyBorder="1" applyAlignment="1">
      <alignment horizontal="left"/>
    </xf>
    <xf numFmtId="164" fontId="1" fillId="0" borderId="4" xfId="2" applyNumberFormat="1" applyFont="1" applyFill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64" fontId="1" fillId="3" borderId="11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F04B-46BD-429B-8381-A2B72BC4DE3B}">
  <sheetPr codeName="Sheet3">
    <pageSetUpPr fitToPage="1"/>
  </sheetPr>
  <dimension ref="A1:K49"/>
  <sheetViews>
    <sheetView tabSelected="1" view="pageLayout" topLeftCell="D1" zoomScaleNormal="100" workbookViewId="0"/>
  </sheetViews>
  <sheetFormatPr defaultColWidth="9.140625" defaultRowHeight="15" x14ac:dyDescent="0.25"/>
  <cols>
    <col min="1" max="1" width="9.140625" style="3"/>
    <col min="2" max="2" width="10.140625" style="3" bestFit="1" customWidth="1"/>
    <col min="3" max="3" width="27.140625" style="3" customWidth="1"/>
    <col min="4" max="4" width="24.140625" style="3" customWidth="1"/>
    <col min="5" max="5" width="11.140625" style="3" bestFit="1" customWidth="1"/>
    <col min="6" max="6" width="13.85546875" style="3" bestFit="1" customWidth="1"/>
    <col min="7" max="7" width="15.42578125" style="3" bestFit="1" customWidth="1"/>
    <col min="8" max="8" width="14.42578125" style="3" bestFit="1" customWidth="1"/>
    <col min="9" max="9" width="9.140625" style="3"/>
    <col min="10" max="10" width="20.7109375" style="3" bestFit="1" customWidth="1"/>
    <col min="11" max="16384" width="9.140625" style="3"/>
  </cols>
  <sheetData>
    <row r="1" spans="1:11" x14ac:dyDescent="0.25">
      <c r="A1" s="33" t="s">
        <v>21</v>
      </c>
    </row>
    <row r="2" spans="1:11" x14ac:dyDescent="0.25">
      <c r="A2" s="33" t="s">
        <v>22</v>
      </c>
    </row>
    <row r="4" spans="1:11" ht="21.75" thickBot="1" x14ac:dyDescent="0.4">
      <c r="A4" s="26" t="s">
        <v>23</v>
      </c>
      <c r="B4" s="27"/>
      <c r="C4" s="27"/>
      <c r="D4" s="27"/>
      <c r="E4" s="27"/>
      <c r="F4" s="27"/>
    </row>
    <row r="5" spans="1:11" x14ac:dyDescent="0.25">
      <c r="B5" s="3" t="s">
        <v>9</v>
      </c>
      <c r="C5" s="38" t="s">
        <v>25</v>
      </c>
      <c r="D5" s="39"/>
      <c r="E5" s="32">
        <v>147.788452612838</v>
      </c>
    </row>
    <row r="6" spans="1:11" ht="15.75" thickBot="1" x14ac:dyDescent="0.3">
      <c r="C6" s="40" t="s">
        <v>26</v>
      </c>
      <c r="D6" s="41"/>
      <c r="E6" s="30">
        <f>E5*365/1000</f>
        <v>53.942785203685865</v>
      </c>
    </row>
    <row r="7" spans="1:11" x14ac:dyDescent="0.25">
      <c r="B7" s="3" t="s">
        <v>10</v>
      </c>
      <c r="C7" s="38" t="s">
        <v>25</v>
      </c>
      <c r="D7" s="39"/>
      <c r="E7" s="32">
        <v>123.87516085965724</v>
      </c>
    </row>
    <row r="8" spans="1:11" x14ac:dyDescent="0.25">
      <c r="C8" s="40" t="s">
        <v>26</v>
      </c>
      <c r="D8" s="41"/>
      <c r="E8" s="30">
        <f>E7*365/1000</f>
        <v>45.214433713774895</v>
      </c>
    </row>
    <row r="9" spans="1:11" ht="15.75" thickBot="1" x14ac:dyDescent="0.3">
      <c r="C9" s="34" t="s">
        <v>14</v>
      </c>
      <c r="D9" s="35"/>
      <c r="E9" s="31">
        <v>1.5800000000000002E-2</v>
      </c>
    </row>
    <row r="10" spans="1:11" ht="15.75" thickBot="1" x14ac:dyDescent="0.3">
      <c r="C10" s="36" t="s">
        <v>15</v>
      </c>
      <c r="D10" s="37"/>
      <c r="E10" s="28"/>
      <c r="F10" s="3" t="s">
        <v>24</v>
      </c>
    </row>
    <row r="11" spans="1:11" ht="15.75" thickBot="1" x14ac:dyDescent="0.3">
      <c r="C11" s="34"/>
      <c r="D11" s="35"/>
      <c r="E11" s="29"/>
    </row>
    <row r="12" spans="1:11" x14ac:dyDescent="0.25">
      <c r="E12" s="2"/>
      <c r="F12" s="1"/>
    </row>
    <row r="13" spans="1:11" ht="15.75" thickBot="1" x14ac:dyDescent="0.3">
      <c r="E13" s="2"/>
      <c r="F13" s="2"/>
    </row>
    <row r="14" spans="1:11" ht="15.75" thickBot="1" x14ac:dyDescent="0.3">
      <c r="C14" s="11" t="s">
        <v>0</v>
      </c>
      <c r="D14" s="10" t="s">
        <v>1</v>
      </c>
      <c r="E14" s="10"/>
      <c r="F14" s="10" t="s">
        <v>2</v>
      </c>
      <c r="G14" s="16" t="s">
        <v>3</v>
      </c>
      <c r="H14" s="17" t="s">
        <v>4</v>
      </c>
      <c r="J14" s="3" t="s">
        <v>5</v>
      </c>
    </row>
    <row r="15" spans="1:11" x14ac:dyDescent="0.25">
      <c r="C15" s="9"/>
      <c r="D15" s="8"/>
      <c r="E15" s="8"/>
      <c r="F15" s="8"/>
      <c r="G15" s="15"/>
      <c r="H15" s="18"/>
      <c r="J15" s="3" t="s">
        <v>6</v>
      </c>
      <c r="K15" s="3" t="s">
        <v>7</v>
      </c>
    </row>
    <row r="16" spans="1:11" x14ac:dyDescent="0.25">
      <c r="C16" s="7"/>
      <c r="D16" s="6"/>
      <c r="E16" s="12"/>
      <c r="F16" s="6"/>
      <c r="G16" s="14"/>
      <c r="H16" s="21"/>
      <c r="J16" s="3" t="s">
        <v>8</v>
      </c>
      <c r="K16" s="24">
        <v>0.33</v>
      </c>
    </row>
    <row r="17" spans="1:11" x14ac:dyDescent="0.25">
      <c r="C17" s="7">
        <v>2025</v>
      </c>
      <c r="D17" s="25">
        <f>E6</f>
        <v>53.942785203685865</v>
      </c>
      <c r="E17" s="13"/>
      <c r="F17" s="6">
        <f t="shared" ref="F17:F42" si="0">D17+E17</f>
        <v>53.942785203685865</v>
      </c>
      <c r="G17" s="22">
        <f>((7/12)*0.095)+((5/12)*0.33)</f>
        <v>0.19291666666666668</v>
      </c>
      <c r="H17" s="19">
        <f>ROUND(F17*G17,2)</f>
        <v>10.41</v>
      </c>
      <c r="J17" s="3" t="s">
        <v>9</v>
      </c>
      <c r="K17" s="24">
        <f>(0.09+0.1)/2</f>
        <v>9.5000000000000001E-2</v>
      </c>
    </row>
    <row r="18" spans="1:11" x14ac:dyDescent="0.25">
      <c r="A18" s="3">
        <v>1</v>
      </c>
      <c r="C18" s="7">
        <f t="shared" ref="C18:C42" si="1">C17+1</f>
        <v>2026</v>
      </c>
      <c r="D18" s="6">
        <f>E8</f>
        <v>45.214433713774895</v>
      </c>
      <c r="E18" s="6"/>
      <c r="F18" s="6">
        <f t="shared" si="0"/>
        <v>45.214433713774895</v>
      </c>
      <c r="G18" s="22">
        <f>((7/12)*0.08)+((5/12)*0.095)</f>
        <v>8.6250000000000007E-2</v>
      </c>
      <c r="H18" s="19">
        <f t="shared" ref="H18:H42" si="2">ROUND(F18*G18,2)</f>
        <v>3.9</v>
      </c>
      <c r="J18" s="3" t="s">
        <v>10</v>
      </c>
      <c r="K18" s="24">
        <v>0.08</v>
      </c>
    </row>
    <row r="19" spans="1:11" x14ac:dyDescent="0.25">
      <c r="A19" s="3">
        <v>2</v>
      </c>
      <c r="C19" s="7">
        <f t="shared" si="1"/>
        <v>2027</v>
      </c>
      <c r="D19" s="6">
        <f t="shared" ref="D19:D42" si="3">D18*(1+$E$9)</f>
        <v>45.928821766452543</v>
      </c>
      <c r="E19" s="6"/>
      <c r="F19" s="6">
        <f t="shared" si="0"/>
        <v>45.928821766452543</v>
      </c>
      <c r="G19" s="22">
        <f>((7/12)*0.07)+((5/12)*0.08)</f>
        <v>7.4166666666666672E-2</v>
      </c>
      <c r="H19" s="19">
        <f t="shared" si="2"/>
        <v>3.41</v>
      </c>
      <c r="J19" s="3" t="s">
        <v>11</v>
      </c>
      <c r="K19" s="24">
        <v>7.0000000000000007E-2</v>
      </c>
    </row>
    <row r="20" spans="1:11" x14ac:dyDescent="0.25">
      <c r="A20" s="3">
        <v>3</v>
      </c>
      <c r="C20" s="7">
        <f t="shared" si="1"/>
        <v>2028</v>
      </c>
      <c r="D20" s="6">
        <f t="shared" si="3"/>
        <v>46.654497150362495</v>
      </c>
      <c r="E20" s="6"/>
      <c r="F20" s="6">
        <f t="shared" si="0"/>
        <v>46.654497150362495</v>
      </c>
      <c r="G20" s="22">
        <f>((7/12)*0.06)+((5/12)*0.07)</f>
        <v>6.4166666666666677E-2</v>
      </c>
      <c r="H20" s="19">
        <f t="shared" si="2"/>
        <v>2.99</v>
      </c>
      <c r="J20" s="3" t="s">
        <v>12</v>
      </c>
      <c r="K20" s="24">
        <v>0.06</v>
      </c>
    </row>
    <row r="21" spans="1:11" x14ac:dyDescent="0.25">
      <c r="A21" s="3">
        <v>4</v>
      </c>
      <c r="C21" s="7">
        <f t="shared" si="1"/>
        <v>2029</v>
      </c>
      <c r="D21" s="6">
        <f t="shared" si="3"/>
        <v>47.391638205338225</v>
      </c>
      <c r="E21" s="6"/>
      <c r="F21" s="6">
        <f t="shared" si="0"/>
        <v>47.391638205338225</v>
      </c>
      <c r="G21" s="22">
        <v>0.06</v>
      </c>
      <c r="H21" s="19">
        <f t="shared" si="2"/>
        <v>2.84</v>
      </c>
      <c r="J21" s="3" t="s">
        <v>13</v>
      </c>
    </row>
    <row r="22" spans="1:11" x14ac:dyDescent="0.25">
      <c r="A22" s="3">
        <v>5</v>
      </c>
      <c r="C22" s="7">
        <f t="shared" si="1"/>
        <v>2030</v>
      </c>
      <c r="D22" s="6">
        <f t="shared" si="3"/>
        <v>48.140426088982572</v>
      </c>
      <c r="E22" s="6"/>
      <c r="F22" s="6">
        <f t="shared" si="0"/>
        <v>48.140426088982572</v>
      </c>
      <c r="G22" s="22">
        <f t="shared" ref="G22:G42" si="4">G21</f>
        <v>0.06</v>
      </c>
      <c r="H22" s="19">
        <f t="shared" si="2"/>
        <v>2.89</v>
      </c>
      <c r="K22" s="3" t="s">
        <v>16</v>
      </c>
    </row>
    <row r="23" spans="1:11" x14ac:dyDescent="0.25">
      <c r="A23" s="3">
        <v>6</v>
      </c>
      <c r="C23" s="7">
        <f t="shared" si="1"/>
        <v>2031</v>
      </c>
      <c r="D23" s="6">
        <f t="shared" si="3"/>
        <v>48.901044821188499</v>
      </c>
      <c r="E23" s="6"/>
      <c r="F23" s="6">
        <f t="shared" si="0"/>
        <v>48.901044821188499</v>
      </c>
      <c r="G23" s="22">
        <f t="shared" si="4"/>
        <v>0.06</v>
      </c>
      <c r="H23" s="19">
        <f t="shared" si="2"/>
        <v>2.93</v>
      </c>
      <c r="K23" s="3" t="s">
        <v>17</v>
      </c>
    </row>
    <row r="24" spans="1:11" x14ac:dyDescent="0.25">
      <c r="A24" s="3">
        <v>7</v>
      </c>
      <c r="C24" s="7">
        <f t="shared" si="1"/>
        <v>2032</v>
      </c>
      <c r="D24" s="6">
        <f t="shared" si="3"/>
        <v>49.673681329363276</v>
      </c>
      <c r="E24" s="6"/>
      <c r="F24" s="6">
        <f t="shared" si="0"/>
        <v>49.673681329363276</v>
      </c>
      <c r="G24" s="22">
        <f t="shared" si="4"/>
        <v>0.06</v>
      </c>
      <c r="H24" s="19">
        <f t="shared" si="2"/>
        <v>2.98</v>
      </c>
      <c r="K24" s="3" t="s">
        <v>18</v>
      </c>
    </row>
    <row r="25" spans="1:11" x14ac:dyDescent="0.25">
      <c r="A25" s="3">
        <v>8</v>
      </c>
      <c r="C25" s="7">
        <f t="shared" si="1"/>
        <v>2033</v>
      </c>
      <c r="D25" s="6">
        <f t="shared" si="3"/>
        <v>50.458525494367215</v>
      </c>
      <c r="E25" s="6"/>
      <c r="F25" s="6">
        <f t="shared" si="0"/>
        <v>50.458525494367215</v>
      </c>
      <c r="G25" s="22">
        <f t="shared" si="4"/>
        <v>0.06</v>
      </c>
      <c r="H25" s="19">
        <f t="shared" si="2"/>
        <v>3.03</v>
      </c>
      <c r="K25" s="3" t="s">
        <v>19</v>
      </c>
    </row>
    <row r="26" spans="1:11" x14ac:dyDescent="0.25">
      <c r="A26" s="3">
        <v>9</v>
      </c>
      <c r="C26" s="7">
        <f t="shared" si="1"/>
        <v>2034</v>
      </c>
      <c r="D26" s="6">
        <f t="shared" si="3"/>
        <v>51.255770197178222</v>
      </c>
      <c r="E26" s="6"/>
      <c r="F26" s="6">
        <f t="shared" si="0"/>
        <v>51.255770197178222</v>
      </c>
      <c r="G26" s="22">
        <f t="shared" si="4"/>
        <v>0.06</v>
      </c>
      <c r="H26" s="19">
        <f t="shared" si="2"/>
        <v>3.08</v>
      </c>
      <c r="K26" s="3" t="s">
        <v>20</v>
      </c>
    </row>
    <row r="27" spans="1:11" x14ac:dyDescent="0.25">
      <c r="A27" s="3">
        <v>10</v>
      </c>
      <c r="C27" s="7">
        <f t="shared" si="1"/>
        <v>2035</v>
      </c>
      <c r="D27" s="6">
        <f t="shared" si="3"/>
        <v>52.065611366293638</v>
      </c>
      <c r="E27" s="6"/>
      <c r="F27" s="6">
        <f t="shared" si="0"/>
        <v>52.065611366293638</v>
      </c>
      <c r="G27" s="22">
        <f t="shared" si="4"/>
        <v>0.06</v>
      </c>
      <c r="H27" s="19">
        <f t="shared" si="2"/>
        <v>3.12</v>
      </c>
    </row>
    <row r="28" spans="1:11" x14ac:dyDescent="0.25">
      <c r="A28" s="3">
        <v>11</v>
      </c>
      <c r="C28" s="7">
        <f t="shared" si="1"/>
        <v>2036</v>
      </c>
      <c r="D28" s="6">
        <f t="shared" si="3"/>
        <v>52.888248025881076</v>
      </c>
      <c r="E28" s="6"/>
      <c r="F28" s="6">
        <f t="shared" si="0"/>
        <v>52.888248025881076</v>
      </c>
      <c r="G28" s="22">
        <f t="shared" si="4"/>
        <v>0.06</v>
      </c>
      <c r="H28" s="19">
        <f t="shared" si="2"/>
        <v>3.17</v>
      </c>
    </row>
    <row r="29" spans="1:11" x14ac:dyDescent="0.25">
      <c r="A29" s="3">
        <v>12</v>
      </c>
      <c r="C29" s="7">
        <f t="shared" si="1"/>
        <v>2037</v>
      </c>
      <c r="D29" s="6">
        <f t="shared" si="3"/>
        <v>53.723882344689997</v>
      </c>
      <c r="E29" s="6"/>
      <c r="F29" s="6">
        <f t="shared" si="0"/>
        <v>53.723882344689997</v>
      </c>
      <c r="G29" s="22">
        <f t="shared" si="4"/>
        <v>0.06</v>
      </c>
      <c r="H29" s="19">
        <f t="shared" si="2"/>
        <v>3.22</v>
      </c>
    </row>
    <row r="30" spans="1:11" x14ac:dyDescent="0.25">
      <c r="A30" s="3">
        <v>13</v>
      </c>
      <c r="C30" s="7">
        <f t="shared" si="1"/>
        <v>2038</v>
      </c>
      <c r="D30" s="6">
        <f t="shared" si="3"/>
        <v>54.572719685736104</v>
      </c>
      <c r="E30" s="6"/>
      <c r="F30" s="6">
        <f t="shared" si="0"/>
        <v>54.572719685736104</v>
      </c>
      <c r="G30" s="22">
        <f t="shared" si="4"/>
        <v>0.06</v>
      </c>
      <c r="H30" s="19">
        <f t="shared" si="2"/>
        <v>3.27</v>
      </c>
    </row>
    <row r="31" spans="1:11" x14ac:dyDescent="0.25">
      <c r="A31" s="3">
        <v>14</v>
      </c>
      <c r="C31" s="7">
        <f t="shared" si="1"/>
        <v>2039</v>
      </c>
      <c r="D31" s="6">
        <f t="shared" si="3"/>
        <v>55.434968656770735</v>
      </c>
      <c r="E31" s="6"/>
      <c r="F31" s="6">
        <f t="shared" si="0"/>
        <v>55.434968656770735</v>
      </c>
      <c r="G31" s="22">
        <f t="shared" si="4"/>
        <v>0.06</v>
      </c>
      <c r="H31" s="19">
        <f t="shared" si="2"/>
        <v>3.33</v>
      </c>
    </row>
    <row r="32" spans="1:11" x14ac:dyDescent="0.25">
      <c r="A32" s="3">
        <v>15</v>
      </c>
      <c r="C32" s="7">
        <f t="shared" si="1"/>
        <v>2040</v>
      </c>
      <c r="D32" s="6">
        <f t="shared" si="3"/>
        <v>56.310841161547714</v>
      </c>
      <c r="E32" s="6"/>
      <c r="F32" s="6">
        <f t="shared" si="0"/>
        <v>56.310841161547714</v>
      </c>
      <c r="G32" s="22">
        <f t="shared" si="4"/>
        <v>0.06</v>
      </c>
      <c r="H32" s="19">
        <f t="shared" si="2"/>
        <v>3.38</v>
      </c>
    </row>
    <row r="33" spans="1:8" x14ac:dyDescent="0.25">
      <c r="A33" s="3">
        <v>16</v>
      </c>
      <c r="C33" s="7">
        <f t="shared" si="1"/>
        <v>2041</v>
      </c>
      <c r="D33" s="6">
        <f t="shared" si="3"/>
        <v>57.200552451900172</v>
      </c>
      <c r="E33" s="6"/>
      <c r="F33" s="6">
        <f t="shared" si="0"/>
        <v>57.200552451900172</v>
      </c>
      <c r="G33" s="22">
        <f t="shared" si="4"/>
        <v>0.06</v>
      </c>
      <c r="H33" s="19">
        <f t="shared" si="2"/>
        <v>3.43</v>
      </c>
    </row>
    <row r="34" spans="1:8" x14ac:dyDescent="0.25">
      <c r="A34" s="3">
        <v>17</v>
      </c>
      <c r="C34" s="7">
        <f t="shared" si="1"/>
        <v>2042</v>
      </c>
      <c r="D34" s="6">
        <f t="shared" si="3"/>
        <v>58.104321180640198</v>
      </c>
      <c r="E34" s="6"/>
      <c r="F34" s="6">
        <f t="shared" si="0"/>
        <v>58.104321180640198</v>
      </c>
      <c r="G34" s="22">
        <f t="shared" si="4"/>
        <v>0.06</v>
      </c>
      <c r="H34" s="19">
        <f t="shared" si="2"/>
        <v>3.49</v>
      </c>
    </row>
    <row r="35" spans="1:8" x14ac:dyDescent="0.25">
      <c r="A35" s="3">
        <v>18</v>
      </c>
      <c r="C35" s="7">
        <f t="shared" si="1"/>
        <v>2043</v>
      </c>
      <c r="D35" s="6">
        <f t="shared" si="3"/>
        <v>59.022369455294317</v>
      </c>
      <c r="E35" s="6"/>
      <c r="F35" s="6">
        <f t="shared" si="0"/>
        <v>59.022369455294317</v>
      </c>
      <c r="G35" s="22">
        <f t="shared" si="4"/>
        <v>0.06</v>
      </c>
      <c r="H35" s="19">
        <f t="shared" si="2"/>
        <v>3.54</v>
      </c>
    </row>
    <row r="36" spans="1:8" x14ac:dyDescent="0.25">
      <c r="A36" s="3">
        <v>19</v>
      </c>
      <c r="C36" s="7">
        <f t="shared" si="1"/>
        <v>2044</v>
      </c>
      <c r="D36" s="6">
        <f t="shared" si="3"/>
        <v>59.954922892687968</v>
      </c>
      <c r="E36" s="6"/>
      <c r="F36" s="6">
        <f t="shared" si="0"/>
        <v>59.954922892687968</v>
      </c>
      <c r="G36" s="22">
        <f t="shared" si="4"/>
        <v>0.06</v>
      </c>
      <c r="H36" s="19">
        <f t="shared" si="2"/>
        <v>3.6</v>
      </c>
    </row>
    <row r="37" spans="1:8" x14ac:dyDescent="0.25">
      <c r="A37" s="3">
        <v>20</v>
      </c>
      <c r="C37" s="7">
        <f t="shared" si="1"/>
        <v>2045</v>
      </c>
      <c r="D37" s="6">
        <f t="shared" si="3"/>
        <v>60.902210674392443</v>
      </c>
      <c r="E37" s="6"/>
      <c r="F37" s="6">
        <f t="shared" si="0"/>
        <v>60.902210674392443</v>
      </c>
      <c r="G37" s="22">
        <f t="shared" si="4"/>
        <v>0.06</v>
      </c>
      <c r="H37" s="19">
        <f t="shared" si="2"/>
        <v>3.65</v>
      </c>
    </row>
    <row r="38" spans="1:8" x14ac:dyDescent="0.25">
      <c r="A38" s="3">
        <v>21</v>
      </c>
      <c r="C38" s="7">
        <f t="shared" si="1"/>
        <v>2046</v>
      </c>
      <c r="D38" s="6">
        <f t="shared" si="3"/>
        <v>61.864465603047847</v>
      </c>
      <c r="E38" s="6"/>
      <c r="F38" s="6">
        <f t="shared" si="0"/>
        <v>61.864465603047847</v>
      </c>
      <c r="G38" s="22">
        <f t="shared" si="4"/>
        <v>0.06</v>
      </c>
      <c r="H38" s="19">
        <f t="shared" si="2"/>
        <v>3.71</v>
      </c>
    </row>
    <row r="39" spans="1:8" x14ac:dyDescent="0.25">
      <c r="A39" s="3">
        <v>22</v>
      </c>
      <c r="C39" s="7">
        <f t="shared" si="1"/>
        <v>2047</v>
      </c>
      <c r="D39" s="6">
        <f t="shared" si="3"/>
        <v>62.841924159576003</v>
      </c>
      <c r="E39" s="6"/>
      <c r="F39" s="6">
        <f t="shared" si="0"/>
        <v>62.841924159576003</v>
      </c>
      <c r="G39" s="22">
        <f t="shared" si="4"/>
        <v>0.06</v>
      </c>
      <c r="H39" s="19">
        <f t="shared" si="2"/>
        <v>3.77</v>
      </c>
    </row>
    <row r="40" spans="1:8" x14ac:dyDescent="0.25">
      <c r="A40" s="3">
        <v>23</v>
      </c>
      <c r="C40" s="7">
        <f t="shared" si="1"/>
        <v>2048</v>
      </c>
      <c r="D40" s="6">
        <f t="shared" si="3"/>
        <v>63.834826561297305</v>
      </c>
      <c r="E40" s="6"/>
      <c r="F40" s="6">
        <f t="shared" si="0"/>
        <v>63.834826561297305</v>
      </c>
      <c r="G40" s="22">
        <f t="shared" si="4"/>
        <v>0.06</v>
      </c>
      <c r="H40" s="19">
        <f t="shared" si="2"/>
        <v>3.83</v>
      </c>
    </row>
    <row r="41" spans="1:8" x14ac:dyDescent="0.25">
      <c r="A41" s="3">
        <v>24</v>
      </c>
      <c r="C41" s="7">
        <f t="shared" si="1"/>
        <v>2049</v>
      </c>
      <c r="D41" s="6">
        <f t="shared" si="3"/>
        <v>64.8434168209658</v>
      </c>
      <c r="E41" s="6"/>
      <c r="F41" s="6">
        <f t="shared" si="0"/>
        <v>64.8434168209658</v>
      </c>
      <c r="G41" s="22">
        <f t="shared" si="4"/>
        <v>0.06</v>
      </c>
      <c r="H41" s="19">
        <f t="shared" si="2"/>
        <v>3.89</v>
      </c>
    </row>
    <row r="42" spans="1:8" x14ac:dyDescent="0.25">
      <c r="A42" s="3">
        <v>25</v>
      </c>
      <c r="C42" s="7">
        <f t="shared" si="1"/>
        <v>2050</v>
      </c>
      <c r="D42" s="6">
        <f t="shared" si="3"/>
        <v>65.867942806737062</v>
      </c>
      <c r="E42" s="6"/>
      <c r="F42" s="6">
        <f t="shared" si="0"/>
        <v>65.867942806737062</v>
      </c>
      <c r="G42" s="22">
        <f t="shared" si="4"/>
        <v>0.06</v>
      </c>
      <c r="H42" s="19">
        <f t="shared" si="2"/>
        <v>3.95</v>
      </c>
    </row>
    <row r="43" spans="1:8" x14ac:dyDescent="0.25">
      <c r="C43" s="7"/>
      <c r="D43" s="6"/>
      <c r="E43" s="6"/>
      <c r="F43" s="6"/>
      <c r="G43" s="22"/>
      <c r="H43" s="19"/>
    </row>
    <row r="44" spans="1:8" x14ac:dyDescent="0.25">
      <c r="C44" s="7"/>
      <c r="D44" s="6"/>
      <c r="E44" s="6"/>
      <c r="F44" s="6"/>
      <c r="G44" s="22"/>
      <c r="H44" s="19"/>
    </row>
    <row r="45" spans="1:8" x14ac:dyDescent="0.25">
      <c r="C45" s="7"/>
      <c r="D45" s="6"/>
      <c r="E45" s="6"/>
      <c r="F45" s="6"/>
      <c r="G45" s="22"/>
      <c r="H45" s="19"/>
    </row>
    <row r="46" spans="1:8" x14ac:dyDescent="0.25">
      <c r="C46" s="7"/>
      <c r="D46" s="6"/>
      <c r="E46" s="6"/>
      <c r="F46" s="6"/>
      <c r="G46" s="22"/>
      <c r="H46" s="19"/>
    </row>
    <row r="47" spans="1:8" x14ac:dyDescent="0.25">
      <c r="C47" s="7"/>
      <c r="D47" s="6"/>
      <c r="E47" s="6"/>
      <c r="F47" s="6"/>
      <c r="G47" s="22"/>
      <c r="H47" s="19"/>
    </row>
    <row r="48" spans="1:8" x14ac:dyDescent="0.25">
      <c r="C48" s="7"/>
      <c r="D48" s="6"/>
      <c r="E48" s="6"/>
      <c r="F48" s="6"/>
      <c r="G48" s="22"/>
      <c r="H48" s="19"/>
    </row>
    <row r="49" spans="3:8" ht="15.75" thickBot="1" x14ac:dyDescent="0.3">
      <c r="C49" s="5"/>
      <c r="D49" s="4"/>
      <c r="E49" s="4"/>
      <c r="F49" s="4"/>
      <c r="G49" s="23"/>
      <c r="H49" s="20"/>
    </row>
  </sheetData>
  <mergeCells count="7">
    <mergeCell ref="C11:D11"/>
    <mergeCell ref="C10:D10"/>
    <mergeCell ref="C5:D5"/>
    <mergeCell ref="C6:D6"/>
    <mergeCell ref="C7:D7"/>
    <mergeCell ref="C8:D8"/>
    <mergeCell ref="C9:D9"/>
  </mergeCells>
  <pageMargins left="0.7" right="0.7" top="0.88541666666666663" bottom="0.75" header="0.3" footer="0.3"/>
  <pageSetup paperSize="17" scale="80" orientation="landscape" horizontalDpi="200" verticalDpi="200" r:id="rId1"/>
  <headerFooter>
    <oddHeader>&amp;R&amp;"Times New Roman,Bold"&amp;10KyPSC Case No. 2025-00258
STAFF-DR-01-009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0F31A4E05B88459512D851AEEE3327" ma:contentTypeVersion="4" ma:contentTypeDescription="Create a new document." ma:contentTypeScope="" ma:versionID="9004f665af32289a1d21d4bb787385c8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Gagnon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C47598-01D8-42B7-AAC5-0C89A8C04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124E3-45A4-49AA-B8E5-8E0D03A61D47}">
  <ds:schemaRefs>
    <ds:schemaRef ds:uri="http://schemas.microsoft.com/office/2006/metadata/properties"/>
    <ds:schemaRef ds:uri="3c9d8c27-8a6d-4d9e-a15e-ef5d28c114af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2612a682-5ffb-4b9c-9555-017618935178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F8D631C-A810-49F6-B265-86F3625251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Avoided Capacity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Avoided capacity calc using NREL ATB</dc:subject>
  <dc:creator>Hixson, Chris</dc:creator>
  <cp:lastModifiedBy>Sunderman, Minna</cp:lastModifiedBy>
  <cp:lastPrinted>2025-09-17T15:19:06Z</cp:lastPrinted>
  <dcterms:created xsi:type="dcterms:W3CDTF">2021-02-15T15:51:34Z</dcterms:created>
  <dcterms:modified xsi:type="dcterms:W3CDTF">2025-09-17T15:19:19Z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0x010100820F31A4E05B88459512D851AEEE3327</vt:lpwstr>
  </property>
</Properties>
</file>