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Lyons\Box\100634-1043 AEP KY 2024 Lead Lag Study\100634-1043 AEP KY 2024 Lead Lag Study\Current Study\"/>
    </mc:Choice>
  </mc:AlternateContent>
  <xr:revisionPtr revIDLastSave="0" documentId="13_ncr:1_{22440FDD-9979-430E-8D70-3EA114815B6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FUTA" sheetId="4" r:id="rId1"/>
    <sheet name="SUTA" sheetId="3" r:id="rId2"/>
    <sheet name="Source &gt;&gt;&gt;" sheetId="2" r:id="rId3"/>
    <sheet name="Tax Filing Quarterly Data by Co" sheetId="1" r:id="rId4"/>
  </sheets>
  <externalReferences>
    <externalReference r:id="rId5"/>
  </externalReferences>
  <definedNames>
    <definedName name="_xlnm._FilterDatabase" localSheetId="3" hidden="1">'Tax Filing Quarterly Data by Co'!$A$1:$M$13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G12" i="4"/>
  <c r="H11" i="4"/>
  <c r="G11" i="4"/>
  <c r="H10" i="4"/>
  <c r="G10" i="4"/>
  <c r="H9" i="4"/>
  <c r="G9" i="4"/>
  <c r="J12" i="4"/>
  <c r="J11" i="4"/>
  <c r="J10" i="4"/>
  <c r="J9" i="4"/>
  <c r="J23" i="3"/>
  <c r="J22" i="3"/>
  <c r="J21" i="3"/>
  <c r="J20" i="3"/>
  <c r="J14" i="3"/>
  <c r="J13" i="3"/>
  <c r="J12" i="3"/>
  <c r="J11" i="3"/>
  <c r="H23" i="3"/>
  <c r="G23" i="3"/>
  <c r="H22" i="3"/>
  <c r="G22" i="3"/>
  <c r="H21" i="3"/>
  <c r="G21" i="3"/>
  <c r="H20" i="3"/>
  <c r="G20" i="3"/>
  <c r="H14" i="3"/>
  <c r="G14" i="3"/>
  <c r="H13" i="3"/>
  <c r="G13" i="3"/>
  <c r="H12" i="3"/>
  <c r="G12" i="3"/>
  <c r="H11" i="3"/>
  <c r="G11" i="3"/>
  <c r="E10" i="4" l="1"/>
  <c r="E12" i="4"/>
  <c r="D12" i="4"/>
  <c r="D10" i="4"/>
  <c r="I9" i="4"/>
  <c r="I10" i="4"/>
  <c r="I11" i="4"/>
  <c r="I12" i="4"/>
  <c r="F12" i="4"/>
  <c r="F11" i="4"/>
  <c r="F10" i="4"/>
  <c r="F9" i="4"/>
  <c r="O2" i="1"/>
  <c r="D9" i="4" s="1"/>
  <c r="P2" i="1"/>
  <c r="E9" i="4" s="1"/>
  <c r="O4" i="1"/>
  <c r="D20" i="3" s="1"/>
  <c r="P4" i="1"/>
  <c r="E20" i="3" s="1"/>
  <c r="O5" i="1"/>
  <c r="P5" i="1"/>
  <c r="O6" i="1"/>
  <c r="D12" i="3" s="1"/>
  <c r="P6" i="1"/>
  <c r="E12" i="3" s="1"/>
  <c r="O7" i="1"/>
  <c r="D21" i="3" s="1"/>
  <c r="P7" i="1"/>
  <c r="E21" i="3" s="1"/>
  <c r="O8" i="1"/>
  <c r="D11" i="4" s="1"/>
  <c r="P8" i="1"/>
  <c r="E11" i="4" s="1"/>
  <c r="O9" i="1"/>
  <c r="D13" i="3" s="1"/>
  <c r="P9" i="1"/>
  <c r="O10" i="1"/>
  <c r="D22" i="3" s="1"/>
  <c r="P10" i="1"/>
  <c r="O11" i="1"/>
  <c r="P11" i="1"/>
  <c r="O12" i="1"/>
  <c r="D14" i="3" s="1"/>
  <c r="P12" i="1"/>
  <c r="E14" i="3" s="1"/>
  <c r="O13" i="1"/>
  <c r="D23" i="3" s="1"/>
  <c r="P13" i="1"/>
  <c r="E23" i="3" s="1"/>
  <c r="B13" i="4"/>
  <c r="B10" i="4"/>
  <c r="B11" i="4" s="1"/>
  <c r="B3" i="4"/>
  <c r="B2" i="4"/>
  <c r="B26" i="3"/>
  <c r="I20" i="3"/>
  <c r="I21" i="3"/>
  <c r="I22" i="3"/>
  <c r="I23" i="3"/>
  <c r="F23" i="3"/>
  <c r="F22" i="3"/>
  <c r="F21" i="3"/>
  <c r="F20" i="3"/>
  <c r="I11" i="3"/>
  <c r="I12" i="3"/>
  <c r="I13" i="3"/>
  <c r="I14" i="3"/>
  <c r="F14" i="3"/>
  <c r="F13" i="3"/>
  <c r="F12" i="3"/>
  <c r="F11" i="3"/>
  <c r="E22" i="3"/>
  <c r="E13" i="3"/>
  <c r="P3" i="1"/>
  <c r="E11" i="3" s="1"/>
  <c r="O3" i="1"/>
  <c r="B24" i="3"/>
  <c r="B19" i="3"/>
  <c r="B15" i="3"/>
  <c r="B12" i="3"/>
  <c r="B3" i="3"/>
  <c r="B2" i="3"/>
  <c r="I13" i="1"/>
  <c r="I12" i="1"/>
  <c r="I11" i="1"/>
  <c r="I10" i="1"/>
  <c r="I9" i="1"/>
  <c r="I8" i="1"/>
  <c r="K12" i="4" l="1"/>
  <c r="K11" i="4"/>
  <c r="K10" i="4"/>
  <c r="K23" i="3"/>
  <c r="K14" i="3"/>
  <c r="K13" i="3"/>
  <c r="K12" i="3"/>
  <c r="K21" i="3"/>
  <c r="K22" i="3"/>
  <c r="B13" i="3"/>
  <c r="I25" i="3"/>
  <c r="K20" i="3"/>
  <c r="D11" i="3"/>
  <c r="I14" i="4"/>
  <c r="K9" i="4"/>
  <c r="B12" i="4"/>
  <c r="B14" i="4" s="1"/>
  <c r="I16" i="3"/>
  <c r="K11" i="3"/>
  <c r="I27" i="3" l="1"/>
  <c r="K16" i="3"/>
  <c r="K25" i="3"/>
  <c r="J25" i="3" s="1"/>
  <c r="B14" i="3"/>
  <c r="K14" i="4"/>
  <c r="J14" i="4" s="1"/>
  <c r="K27" i="3" l="1"/>
  <c r="J27" i="3" s="1"/>
  <c r="J16" i="3"/>
  <c r="B16" i="3"/>
  <c r="B20" i="3"/>
  <c r="B21" i="3" l="1"/>
  <c r="B22" i="3" s="1"/>
  <c r="B23" i="3" s="1"/>
  <c r="B25" i="3" l="1"/>
  <c r="B27" i="3" s="1"/>
</calcChain>
</file>

<file path=xl/sharedStrings.xml><?xml version="1.0" encoding="utf-8"?>
<sst xmlns="http://schemas.openxmlformats.org/spreadsheetml/2006/main" count="147" uniqueCount="59">
  <si>
    <t>Company</t>
  </si>
  <si>
    <t>Quarter</t>
  </si>
  <si>
    <t>Tax Authority</t>
  </si>
  <si>
    <t>EIN</t>
  </si>
  <si>
    <t>State</t>
  </si>
  <si>
    <t>Tax</t>
  </si>
  <si>
    <t>QTD Withheld</t>
  </si>
  <si>
    <t>QTD Taxable Wages</t>
  </si>
  <si>
    <t>QTD Subject Wages</t>
  </si>
  <si>
    <t>QTD Gross Wages</t>
  </si>
  <si>
    <t>Kentucky Power Company</t>
  </si>
  <si>
    <t>Federal</t>
  </si>
  <si>
    <t>61-0247775</t>
  </si>
  <si>
    <t>FUI (ER)</t>
  </si>
  <si>
    <t>Kentucky Power Company</t>
  </si>
  <si>
    <t>Kentucky</t>
  </si>
  <si>
    <t>00743012</t>
  </si>
  <si>
    <t>Kentucky</t>
  </si>
  <si>
    <t>SUI (ER)</t>
  </si>
  <si>
    <t>Kentucky Power Company</t>
  </si>
  <si>
    <t>West Virginia</t>
  </si>
  <si>
    <t>0000172057</t>
  </si>
  <si>
    <t>West Virginia</t>
  </si>
  <si>
    <t>SUI (ER)</t>
  </si>
  <si>
    <t>2024-Q1</t>
  </si>
  <si>
    <t>2024-Q3</t>
  </si>
  <si>
    <t>2024-Q2</t>
  </si>
  <si>
    <t>Tax Period</t>
  </si>
  <si>
    <t>04/01/2024 - 06/30/2024</t>
  </si>
  <si>
    <t xml:space="preserve">07/01/2024 - 09/30/2024 </t>
  </si>
  <si>
    <t>Deposit Date by</t>
  </si>
  <si>
    <t>Payment Amount</t>
  </si>
  <si>
    <t>EFT</t>
  </si>
  <si>
    <t>2024-Q4</t>
  </si>
  <si>
    <t>2025-Q1</t>
  </si>
  <si>
    <t>10/01/2024 - 12/31/2024</t>
  </si>
  <si>
    <t>01/01/2025 - 03/31/2025</t>
  </si>
  <si>
    <t>Payroll Taxes - SUTA</t>
  </si>
  <si>
    <t>Line</t>
  </si>
  <si>
    <t>Description</t>
  </si>
  <si>
    <t>Period Beginning</t>
  </si>
  <si>
    <t>Period Ending</t>
  </si>
  <si>
    <t>Payment Date</t>
  </si>
  <si>
    <t>Amount</t>
  </si>
  <si>
    <t>Total (Lead)/Lag Days</t>
  </si>
  <si>
    <t>Weighted Days</t>
  </si>
  <si>
    <t>Total KY SUTA</t>
  </si>
  <si>
    <t>Total WV SUTA</t>
  </si>
  <si>
    <t>Second Quarter</t>
  </si>
  <si>
    <t>Third Quarter</t>
  </si>
  <si>
    <t>Fourth Quarter</t>
  </si>
  <si>
    <t>First Quarter</t>
  </si>
  <si>
    <t>Service Period Start</t>
  </si>
  <si>
    <t>Service Period End</t>
  </si>
  <si>
    <t>Payroll Taxes - FUTA</t>
  </si>
  <si>
    <t>Total FUTA</t>
  </si>
  <si>
    <t>Total SUTA</t>
  </si>
  <si>
    <t>Service Lead</t>
  </si>
  <si>
    <t>Payment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</si>
</sst>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  <numFmt numFmtId="165" formatCode="_(* #,##0_);_(* \(#,##0\);_(* &quot;-&quot;??_);_(@_)"/>
    <numFmt numFmtId="166" formatCode="0.00_);\(0.00\)"/>
    <numFmt numFmtId="167" formatCode="0.00_);\(0.00\);_(\ &quot;-&quot;_)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horizontal="center" vertical="top" wrapText="1"/>
    </xf>
    <xf numFmtId="14" fontId="0" fillId="0" borderId="0" xfId="0" applyNumberFormat="1"/>
    <xf numFmtId="0" fontId="0" fillId="0" borderId="0" xfId="0" applyAlignment="1">
      <alignment vertical="top" wrapText="1"/>
    </xf>
    <xf numFmtId="164" fontId="0" fillId="0" borderId="0" xfId="0" applyNumberFormat="1" applyAlignment="1">
      <alignment horizontal="right" vertical="top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1" xfId="3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top"/>
    </xf>
    <xf numFmtId="0" fontId="0" fillId="0" borderId="3" xfId="0" applyBorder="1"/>
    <xf numFmtId="42" fontId="4" fillId="0" borderId="3" xfId="2" applyNumberFormat="1" applyFont="1" applyBorder="1"/>
    <xf numFmtId="14" fontId="0" fillId="0" borderId="1" xfId="0" applyNumberFormat="1" applyBorder="1" applyAlignment="1">
      <alignment horizontal="center" vertical="top"/>
    </xf>
    <xf numFmtId="0" fontId="0" fillId="0" borderId="1" xfId="0" applyBorder="1"/>
    <xf numFmtId="42" fontId="4" fillId="0" borderId="1" xfId="2" applyNumberFormat="1" applyFont="1" applyBorder="1"/>
    <xf numFmtId="14" fontId="4" fillId="0" borderId="1" xfId="0" applyNumberFormat="1" applyFont="1" applyBorder="1" applyAlignment="1">
      <alignment horizontal="left" vertical="top"/>
    </xf>
    <xf numFmtId="14" fontId="4" fillId="0" borderId="3" xfId="0" applyNumberFormat="1" applyFont="1" applyBorder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3" applyFont="1" applyAlignment="1">
      <alignment wrapText="1"/>
    </xf>
    <xf numFmtId="0" fontId="0" fillId="0" borderId="8" xfId="0" applyBorder="1"/>
    <xf numFmtId="0" fontId="4" fillId="0" borderId="9" xfId="0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0" xfId="3" applyFont="1"/>
    <xf numFmtId="0" fontId="4" fillId="0" borderId="8" xfId="3" applyFont="1" applyBorder="1"/>
    <xf numFmtId="14" fontId="4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center" vertical="top"/>
    </xf>
    <xf numFmtId="42" fontId="4" fillId="0" borderId="0" xfId="1" applyNumberFormat="1" applyFont="1" applyBorder="1" applyAlignment="1">
      <alignment horizontal="center"/>
    </xf>
    <xf numFmtId="42" fontId="4" fillId="0" borderId="8" xfId="1" applyNumberFormat="1" applyFont="1" applyBorder="1" applyAlignment="1">
      <alignment horizontal="center"/>
    </xf>
    <xf numFmtId="165" fontId="0" fillId="0" borderId="0" xfId="4" applyNumberFormat="1" applyFont="1" applyBorder="1"/>
    <xf numFmtId="165" fontId="0" fillId="0" borderId="8" xfId="4" applyNumberFormat="1" applyFont="1" applyBorder="1"/>
    <xf numFmtId="14" fontId="0" fillId="0" borderId="0" xfId="0" applyNumberFormat="1" applyAlignment="1">
      <alignment horizontal="left" vertical="top"/>
    </xf>
    <xf numFmtId="42" fontId="4" fillId="0" borderId="10" xfId="2" applyNumberFormat="1" applyFont="1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2" fontId="4" fillId="0" borderId="11" xfId="2" applyNumberFormat="1" applyFont="1" applyBorder="1"/>
    <xf numFmtId="166" fontId="0" fillId="0" borderId="0" xfId="0" applyNumberFormat="1" applyAlignment="1">
      <alignment horizontal="center"/>
    </xf>
    <xf numFmtId="166" fontId="0" fillId="0" borderId="3" xfId="0" applyNumberFormat="1" applyBorder="1" applyAlignment="1">
      <alignment horizontal="center"/>
    </xf>
    <xf numFmtId="166" fontId="0" fillId="0" borderId="0" xfId="5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14" fontId="4" fillId="0" borderId="16" xfId="0" applyNumberFormat="1" applyFont="1" applyBorder="1" applyAlignment="1">
      <alignment horizontal="left" vertical="top"/>
    </xf>
    <xf numFmtId="0" fontId="0" fillId="0" borderId="16" xfId="0" applyBorder="1"/>
    <xf numFmtId="42" fontId="0" fillId="0" borderId="16" xfId="0" applyNumberFormat="1" applyBorder="1"/>
    <xf numFmtId="166" fontId="0" fillId="0" borderId="16" xfId="0" applyNumberFormat="1" applyBorder="1" applyAlignment="1">
      <alignment horizontal="center"/>
    </xf>
    <xf numFmtId="42" fontId="0" fillId="0" borderId="15" xfId="0" applyNumberFormat="1" applyBorder="1"/>
    <xf numFmtId="0" fontId="8" fillId="2" borderId="0" xfId="0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67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>
      <alignment horizontal="left"/>
    </xf>
  </cellXfs>
  <cellStyles count="6">
    <cellStyle name="Comma 2" xfId="4" xr:uid="{9007315F-A9A7-4D3D-B012-A74D9C65CCAB}"/>
    <cellStyle name="Comma 2 2" xfId="5" xr:uid="{181BD18C-9346-4E9A-8238-3FC27C745EC8}"/>
    <cellStyle name="Currency" xfId="1" builtinId="4"/>
    <cellStyle name="Normal" xfId="0" builtinId="0"/>
    <cellStyle name="Normal 10 2" xfId="3" xr:uid="{EF5453C4-7A26-43A7-9069-BA1C961569F2}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99"/>
      <rgbColor rgb="00CCFFFF"/>
      <rgbColor rgb="00660066"/>
      <rgbColor rgb="00FF8080"/>
      <rgbColor rgb="006666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808000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mLyons\Box\100634-1043%20AEP%20KY%202024%20Lead%20Lag%20Study\100634-1043%20AEP%20KY%202024%20Lead%20Lag%20Study\Current%20Study\KPCo%202025%20Lead-Lag%20Study%20vFinal.xlsx" TargetMode="External"/><Relationship Id="rId1" Type="http://schemas.openxmlformats.org/officeDocument/2006/relationships/externalLinkPath" Target="KPCo%202025%20Lead-Lag%20Study%20v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A"/>
      <sheetName val="A-1"/>
      <sheetName val="B"/>
      <sheetName val="C"/>
      <sheetName val="C-1"/>
      <sheetName val="C-1a"/>
      <sheetName val="C-1b"/>
      <sheetName val="C-1b-2"/>
      <sheetName val="C-1b-3"/>
      <sheetName val="C-1b-4"/>
      <sheetName val="C-2"/>
      <sheetName val="C-3"/>
      <sheetName val="D"/>
      <sheetName val="D-1"/>
      <sheetName val="D-2"/>
      <sheetName val="D-2a"/>
      <sheetName val="D-2b"/>
      <sheetName val="D-2c"/>
      <sheetName val="D-2d"/>
      <sheetName val="D-2e"/>
      <sheetName val="E"/>
      <sheetName val="F"/>
      <sheetName val="G"/>
      <sheetName val="H"/>
      <sheetName val="H-1"/>
      <sheetName val="H-2"/>
      <sheetName val="H-3"/>
      <sheetName val="I"/>
      <sheetName val="J"/>
      <sheetName val="K"/>
      <sheetName val="L"/>
      <sheetName val="M"/>
    </sheetNames>
    <sheetDataSet>
      <sheetData sheetId="0">
        <row r="2">
          <cell r="B2" t="str">
            <v>Kentucky Power Company</v>
          </cell>
        </row>
        <row r="3">
          <cell r="B3" t="str">
            <v>2025 Lead-Lag Study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ED1B-3AB6-474D-8EAC-2064C80BE409}">
  <sheetPr>
    <tabColor theme="1" tint="0.34998626667073579"/>
  </sheetPr>
  <dimension ref="B1:K23"/>
  <sheetViews>
    <sheetView tabSelected="1" workbookViewId="0"/>
  </sheetViews>
  <sheetFormatPr defaultRowHeight="12.75" x14ac:dyDescent="0.2"/>
  <cols>
    <col min="1" max="1" width="2.28515625" customWidth="1"/>
    <col min="2" max="2" width="5.7109375" customWidth="1"/>
    <col min="3" max="3" width="23.140625" bestFit="1" customWidth="1"/>
    <col min="4" max="4" width="14.140625" customWidth="1"/>
    <col min="5" max="8" width="13.7109375" customWidth="1"/>
    <col min="9" max="9" width="15" bestFit="1" customWidth="1"/>
    <col min="10" max="10" width="12.42578125" customWidth="1"/>
    <col min="11" max="11" width="16.7109375" customWidth="1"/>
  </cols>
  <sheetData>
    <row r="1" spans="2:11" ht="13.5" thickBot="1" x14ac:dyDescent="0.25"/>
    <row r="2" spans="2:11" x14ac:dyDescent="0.2">
      <c r="B2" s="49" t="str">
        <f>[1]Summary!B2</f>
        <v>Kentucky Power Company</v>
      </c>
      <c r="C2" s="50"/>
      <c r="D2" s="50"/>
      <c r="E2" s="50"/>
      <c r="F2" s="50"/>
      <c r="G2" s="50"/>
      <c r="H2" s="50"/>
      <c r="I2" s="50"/>
      <c r="J2" s="50"/>
      <c r="K2" s="51"/>
    </row>
    <row r="3" spans="2:11" x14ac:dyDescent="0.2">
      <c r="B3" s="52" t="str">
        <f>[1]Summary!B3</f>
        <v>2025 Lead-Lag Study</v>
      </c>
      <c r="C3" s="53"/>
      <c r="D3" s="53"/>
      <c r="E3" s="53"/>
      <c r="F3" s="53"/>
      <c r="G3" s="53"/>
      <c r="H3" s="53"/>
      <c r="I3" s="53"/>
      <c r="J3" s="53"/>
      <c r="K3" s="54"/>
    </row>
    <row r="4" spans="2:11" x14ac:dyDescent="0.2">
      <c r="B4" s="55" t="s">
        <v>54</v>
      </c>
      <c r="C4" s="53"/>
      <c r="D4" s="53"/>
      <c r="E4" s="53"/>
      <c r="F4" s="53"/>
      <c r="G4" s="53"/>
      <c r="H4" s="53"/>
      <c r="I4" s="53"/>
      <c r="J4" s="53"/>
      <c r="K4" s="54"/>
    </row>
    <row r="5" spans="2:11" x14ac:dyDescent="0.2">
      <c r="B5" s="55"/>
      <c r="C5" s="56"/>
      <c r="D5" s="56"/>
      <c r="E5" s="56"/>
      <c r="F5" s="56"/>
      <c r="G5" s="56"/>
      <c r="H5" s="56"/>
      <c r="I5" s="56"/>
      <c r="J5" s="56"/>
      <c r="K5" s="57"/>
    </row>
    <row r="6" spans="2:11" x14ac:dyDescent="0.2">
      <c r="B6" s="17"/>
      <c r="C6" s="18"/>
      <c r="D6" s="18"/>
      <c r="E6" s="18"/>
      <c r="F6" s="18"/>
      <c r="G6" s="18"/>
      <c r="H6" s="18"/>
      <c r="K6" s="19"/>
    </row>
    <row r="7" spans="2:11" ht="38.25" x14ac:dyDescent="0.2">
      <c r="B7" s="20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57</v>
      </c>
      <c r="H7" s="7" t="s">
        <v>58</v>
      </c>
      <c r="I7" s="7" t="s">
        <v>43</v>
      </c>
      <c r="J7" s="7" t="s">
        <v>44</v>
      </c>
      <c r="K7" s="21" t="s">
        <v>45</v>
      </c>
    </row>
    <row r="8" spans="2:11" x14ac:dyDescent="0.2">
      <c r="B8" s="17"/>
      <c r="C8" s="22"/>
      <c r="D8" s="22"/>
      <c r="E8" s="22"/>
      <c r="F8" s="22"/>
      <c r="G8" s="22"/>
      <c r="H8" s="22"/>
      <c r="I8" s="22"/>
      <c r="J8" s="22"/>
      <c r="K8" s="23"/>
    </row>
    <row r="9" spans="2:11" x14ac:dyDescent="0.2">
      <c r="B9" s="16">
        <v>1</v>
      </c>
      <c r="C9" s="24" t="s">
        <v>48</v>
      </c>
      <c r="D9" s="25" t="str">
        <f>'Tax Filing Quarterly Data by Co'!O2</f>
        <v>04/01/2024</v>
      </c>
      <c r="E9" s="25" t="str">
        <f>'Tax Filing Quarterly Data by Co'!P2</f>
        <v>06/30/2024</v>
      </c>
      <c r="F9" s="25">
        <f>'Tax Filing Quarterly Data by Co'!L2</f>
        <v>45504</v>
      </c>
      <c r="G9" s="39">
        <f>-(E9-D9+1)/2</f>
        <v>-45.5</v>
      </c>
      <c r="H9" s="39">
        <f>-(F9-E9)</f>
        <v>-31</v>
      </c>
      <c r="I9" s="26">
        <f>'Tax Filing Quarterly Data by Co'!M2</f>
        <v>0</v>
      </c>
      <c r="J9" s="48">
        <f>IFERROR(G9+H9,"")</f>
        <v>-76.5</v>
      </c>
      <c r="K9" s="27">
        <f>IFERROR(I9*J9,"")</f>
        <v>0</v>
      </c>
    </row>
    <row r="10" spans="2:11" x14ac:dyDescent="0.2">
      <c r="B10" s="16">
        <f>IF(C10="","",MAX(B$9:B9)+1)</f>
        <v>2</v>
      </c>
      <c r="C10" s="24" t="s">
        <v>49</v>
      </c>
      <c r="D10" s="25" t="str">
        <f>'Tax Filing Quarterly Data by Co'!O5</f>
        <v>07/01/2024</v>
      </c>
      <c r="E10" s="25" t="str">
        <f>'Tax Filing Quarterly Data by Co'!P5</f>
        <v xml:space="preserve">9/30/2024 </v>
      </c>
      <c r="F10" s="25">
        <f>'Tax Filing Quarterly Data by Co'!L5</f>
        <v>45596</v>
      </c>
      <c r="G10" s="39">
        <f t="shared" ref="G10:G12" si="0">-(E10-D10+1)/2</f>
        <v>-46</v>
      </c>
      <c r="H10" s="39">
        <f t="shared" ref="H10:H12" si="1">-(F10-E10)</f>
        <v>-31</v>
      </c>
      <c r="I10" s="28">
        <f>'Tax Filing Quarterly Data by Co'!M5</f>
        <v>755.82</v>
      </c>
      <c r="J10" s="48">
        <f t="shared" ref="J10:J12" si="2">IFERROR(G10+H10,"")</f>
        <v>-77</v>
      </c>
      <c r="K10" s="29">
        <f t="shared" ref="K10:K12" si="3">IFERROR(I10*J10,"")</f>
        <v>-58198.140000000007</v>
      </c>
    </row>
    <row r="11" spans="2:11" x14ac:dyDescent="0.2">
      <c r="B11" s="16">
        <f>IF(C11="","",MAX(B$9:B10)+1)</f>
        <v>3</v>
      </c>
      <c r="C11" s="24" t="s">
        <v>50</v>
      </c>
      <c r="D11" s="25" t="str">
        <f>'Tax Filing Quarterly Data by Co'!O8</f>
        <v>10/01/2024</v>
      </c>
      <c r="E11" s="25" t="str">
        <f>'Tax Filing Quarterly Data by Co'!P8</f>
        <v>12/31/2024</v>
      </c>
      <c r="F11" s="25">
        <f>'Tax Filing Quarterly Data by Co'!L8</f>
        <v>45688</v>
      </c>
      <c r="G11" s="39">
        <f t="shared" si="0"/>
        <v>-46</v>
      </c>
      <c r="H11" s="39">
        <f t="shared" si="1"/>
        <v>-31</v>
      </c>
      <c r="I11" s="28">
        <f>'Tax Filing Quarterly Data by Co'!M8</f>
        <v>313.79000000000002</v>
      </c>
      <c r="J11" s="48">
        <f t="shared" si="2"/>
        <v>-77</v>
      </c>
      <c r="K11" s="29">
        <f t="shared" si="3"/>
        <v>-24161.83</v>
      </c>
    </row>
    <row r="12" spans="2:11" x14ac:dyDescent="0.2">
      <c r="B12" s="16">
        <f>IF(C12="","",MAX(B$9:B11)+1)</f>
        <v>4</v>
      </c>
      <c r="C12" s="24" t="s">
        <v>51</v>
      </c>
      <c r="D12" s="25" t="str">
        <f>'Tax Filing Quarterly Data by Co'!O11</f>
        <v>01/01/2025</v>
      </c>
      <c r="E12" s="25" t="str">
        <f>'Tax Filing Quarterly Data by Co'!P11</f>
        <v>03/31/2025</v>
      </c>
      <c r="F12" s="25">
        <f>'Tax Filing Quarterly Data by Co'!L11</f>
        <v>45777</v>
      </c>
      <c r="G12" s="39">
        <f t="shared" si="0"/>
        <v>-45</v>
      </c>
      <c r="H12" s="39">
        <f t="shared" si="1"/>
        <v>-30</v>
      </c>
      <c r="I12" s="28">
        <f>'Tax Filing Quarterly Data by Co'!M11</f>
        <v>10683.35</v>
      </c>
      <c r="J12" s="48">
        <f t="shared" si="2"/>
        <v>-75</v>
      </c>
      <c r="K12" s="29">
        <f t="shared" si="3"/>
        <v>-801251.25</v>
      </c>
    </row>
    <row r="13" spans="2:11" x14ac:dyDescent="0.2">
      <c r="B13" s="16" t="str">
        <f>IF(C13="","",MAX(B$9:B12)+1)</f>
        <v/>
      </c>
      <c r="C13" s="30"/>
      <c r="D13" s="30"/>
      <c r="E13" s="30"/>
      <c r="F13" s="25"/>
      <c r="G13" s="25"/>
      <c r="H13" s="25"/>
      <c r="I13" s="28"/>
      <c r="J13" s="37"/>
      <c r="K13" s="27"/>
    </row>
    <row r="14" spans="2:11" ht="13.5" thickBot="1" x14ac:dyDescent="0.25">
      <c r="B14" s="16">
        <f>IF(C14="","",MAX(B$9:B13)+1)</f>
        <v>5</v>
      </c>
      <c r="C14" s="15" t="s">
        <v>55</v>
      </c>
      <c r="D14" s="8"/>
      <c r="E14" s="8"/>
      <c r="F14" s="9"/>
      <c r="G14" s="9"/>
      <c r="H14" s="9"/>
      <c r="I14" s="10">
        <f>SUM(I9:I12)</f>
        <v>11752.960000000001</v>
      </c>
      <c r="J14" s="38">
        <f>K14/I14</f>
        <v>-75.182015424199506</v>
      </c>
      <c r="K14" s="36">
        <f>SUM(K9:K12)</f>
        <v>-883611.22</v>
      </c>
    </row>
    <row r="15" spans="2:11" ht="14.25" thickTop="1" thickBot="1" x14ac:dyDescent="0.25">
      <c r="B15" s="33"/>
      <c r="C15" s="34"/>
      <c r="D15" s="34"/>
      <c r="E15" s="34"/>
      <c r="F15" s="34"/>
      <c r="G15" s="34"/>
      <c r="H15" s="34"/>
      <c r="I15" s="34"/>
      <c r="J15" s="34"/>
      <c r="K15" s="35"/>
    </row>
    <row r="23" spans="7:8" x14ac:dyDescent="0.2">
      <c r="G23" s="2"/>
      <c r="H23" s="2"/>
    </row>
  </sheetData>
  <mergeCells count="4">
    <mergeCell ref="B2:K2"/>
    <mergeCell ref="B3:K3"/>
    <mergeCell ref="B4:K4"/>
    <mergeCell ref="B5:K5"/>
  </mergeCells>
  <pageMargins left="0.7" right="0.7" top="0.75" bottom="0.75" header="0.3" footer="0.3"/>
  <ignoredErrors>
    <ignoredError sqref="J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8657A-114A-4DEC-BE74-ECA11C9C4C35}">
  <sheetPr>
    <tabColor theme="1" tint="0.34998626667073579"/>
  </sheetPr>
  <dimension ref="B1:K28"/>
  <sheetViews>
    <sheetView workbookViewId="0"/>
  </sheetViews>
  <sheetFormatPr defaultRowHeight="12.75" x14ac:dyDescent="0.2"/>
  <cols>
    <col min="1" max="1" width="2.28515625" customWidth="1"/>
    <col min="2" max="2" width="5.7109375" customWidth="1"/>
    <col min="3" max="3" width="23.140625" bestFit="1" customWidth="1"/>
    <col min="4" max="4" width="14.140625" customWidth="1"/>
    <col min="5" max="8" width="13.7109375" customWidth="1"/>
    <col min="9" max="9" width="15" bestFit="1" customWidth="1"/>
    <col min="10" max="10" width="12.42578125" customWidth="1"/>
    <col min="11" max="11" width="16.7109375" customWidth="1"/>
  </cols>
  <sheetData>
    <row r="1" spans="2:11" ht="13.5" thickBot="1" x14ac:dyDescent="0.25"/>
    <row r="2" spans="2:11" x14ac:dyDescent="0.2">
      <c r="B2" s="49" t="str">
        <f>[1]Summary!B2</f>
        <v>Kentucky Power Company</v>
      </c>
      <c r="C2" s="50"/>
      <c r="D2" s="50"/>
      <c r="E2" s="50"/>
      <c r="F2" s="50"/>
      <c r="G2" s="50"/>
      <c r="H2" s="50"/>
      <c r="I2" s="50"/>
      <c r="J2" s="50"/>
      <c r="K2" s="51"/>
    </row>
    <row r="3" spans="2:11" x14ac:dyDescent="0.2">
      <c r="B3" s="52" t="str">
        <f>[1]Summary!B3</f>
        <v>2025 Lead-Lag Study</v>
      </c>
      <c r="C3" s="53"/>
      <c r="D3" s="53"/>
      <c r="E3" s="53"/>
      <c r="F3" s="53"/>
      <c r="G3" s="53"/>
      <c r="H3" s="53"/>
      <c r="I3" s="53"/>
      <c r="J3" s="53"/>
      <c r="K3" s="54"/>
    </row>
    <row r="4" spans="2:11" x14ac:dyDescent="0.2">
      <c r="B4" s="52" t="s">
        <v>37</v>
      </c>
      <c r="C4" s="53"/>
      <c r="D4" s="53"/>
      <c r="E4" s="53"/>
      <c r="F4" s="53"/>
      <c r="G4" s="53"/>
      <c r="H4" s="53"/>
      <c r="I4" s="53"/>
      <c r="J4" s="53"/>
      <c r="K4" s="54"/>
    </row>
    <row r="5" spans="2:11" x14ac:dyDescent="0.2">
      <c r="B5" s="55"/>
      <c r="C5" s="56"/>
      <c r="D5" s="56"/>
      <c r="E5" s="56"/>
      <c r="F5" s="56"/>
      <c r="G5" s="56"/>
      <c r="H5" s="56"/>
      <c r="I5" s="56"/>
      <c r="J5" s="56"/>
      <c r="K5" s="57"/>
    </row>
    <row r="6" spans="2:11" x14ac:dyDescent="0.2">
      <c r="B6" s="17"/>
      <c r="C6" s="18"/>
      <c r="D6" s="18"/>
      <c r="E6" s="18"/>
      <c r="F6" s="18"/>
      <c r="G6" s="18"/>
      <c r="H6" s="18"/>
      <c r="K6" s="19"/>
    </row>
    <row r="7" spans="2:11" ht="38.25" x14ac:dyDescent="0.2">
      <c r="B7" s="20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57</v>
      </c>
      <c r="H7" s="7" t="s">
        <v>58</v>
      </c>
      <c r="I7" s="7" t="s">
        <v>43</v>
      </c>
      <c r="J7" s="7" t="s">
        <v>44</v>
      </c>
      <c r="K7" s="21" t="s">
        <v>45</v>
      </c>
    </row>
    <row r="8" spans="2:11" x14ac:dyDescent="0.2">
      <c r="B8" s="17"/>
      <c r="C8" s="22"/>
      <c r="D8" s="22"/>
      <c r="E8" s="22"/>
      <c r="F8" s="22"/>
      <c r="G8" s="22"/>
      <c r="H8" s="22"/>
      <c r="I8" s="22"/>
      <c r="J8" s="22"/>
      <c r="K8" s="23"/>
    </row>
    <row r="9" spans="2:11" x14ac:dyDescent="0.2">
      <c r="B9" s="17"/>
      <c r="C9" s="58" t="s">
        <v>15</v>
      </c>
      <c r="D9" s="58"/>
      <c r="E9" s="22"/>
      <c r="F9" s="22"/>
      <c r="G9" s="39"/>
      <c r="H9" s="39"/>
      <c r="I9" s="22"/>
      <c r="J9" s="22"/>
      <c r="K9" s="23"/>
    </row>
    <row r="10" spans="2:11" x14ac:dyDescent="0.2">
      <c r="B10" s="17"/>
      <c r="C10" s="22"/>
      <c r="D10" s="22"/>
      <c r="E10" s="22"/>
      <c r="F10" s="22"/>
      <c r="G10" s="39"/>
      <c r="H10" s="39"/>
      <c r="I10" s="22"/>
      <c r="J10" s="22"/>
      <c r="K10" s="23"/>
    </row>
    <row r="11" spans="2:11" x14ac:dyDescent="0.2">
      <c r="B11" s="16">
        <v>1</v>
      </c>
      <c r="C11" s="24" t="s">
        <v>48</v>
      </c>
      <c r="D11" s="25" t="str">
        <f>'Tax Filing Quarterly Data by Co'!O3</f>
        <v>04/01/2024</v>
      </c>
      <c r="E11" s="25" t="str">
        <f>'Tax Filing Quarterly Data by Co'!P3</f>
        <v>06/30/2024</v>
      </c>
      <c r="F11" s="25">
        <f>'Tax Filing Quarterly Data by Co'!L3</f>
        <v>45504</v>
      </c>
      <c r="G11" s="39">
        <f>-(E11-D11+1)/2</f>
        <v>-45.5</v>
      </c>
      <c r="H11" s="39">
        <f>-(F11-E11)</f>
        <v>-31</v>
      </c>
      <c r="I11" s="26">
        <f>'Tax Filing Quarterly Data by Co'!M3</f>
        <v>213.25</v>
      </c>
      <c r="J11" s="48">
        <f>IFERROR(G11+H11,"")</f>
        <v>-76.5</v>
      </c>
      <c r="K11" s="27">
        <f>IFERROR(I11*J11,"")</f>
        <v>-16313.625</v>
      </c>
    </row>
    <row r="12" spans="2:11" x14ac:dyDescent="0.2">
      <c r="B12" s="16">
        <f>IF(C12="","",MAX(B$11:B11)+1)</f>
        <v>2</v>
      </c>
      <c r="C12" s="24" t="s">
        <v>49</v>
      </c>
      <c r="D12" s="25" t="str">
        <f>'Tax Filing Quarterly Data by Co'!O6</f>
        <v>07/01/2024</v>
      </c>
      <c r="E12" s="25" t="str">
        <f>'Tax Filing Quarterly Data by Co'!P6</f>
        <v xml:space="preserve">9/30/2024 </v>
      </c>
      <c r="F12" s="25">
        <f>'Tax Filing Quarterly Data by Co'!L6</f>
        <v>45596</v>
      </c>
      <c r="G12" s="39">
        <f t="shared" ref="G12:G14" si="0">-(E12-D12+1)/2</f>
        <v>-46</v>
      </c>
      <c r="H12" s="39">
        <f t="shared" ref="H12:H14" si="1">-(F12-E12)</f>
        <v>-31</v>
      </c>
      <c r="I12" s="28">
        <f>'Tax Filing Quarterly Data by Co'!M6</f>
        <v>330.04</v>
      </c>
      <c r="J12" s="48">
        <f t="shared" ref="J12:J14" si="2">IFERROR(G12+H12,"")</f>
        <v>-77</v>
      </c>
      <c r="K12" s="29">
        <f t="shared" ref="K12:K14" si="3">IFERROR(I12*J12,"")</f>
        <v>-25413.08</v>
      </c>
    </row>
    <row r="13" spans="2:11" x14ac:dyDescent="0.2">
      <c r="B13" s="16">
        <f>IF(C13="","",MAX(B$11:B12)+1)</f>
        <v>3</v>
      </c>
      <c r="C13" s="24" t="s">
        <v>50</v>
      </c>
      <c r="D13" s="25" t="str">
        <f>'Tax Filing Quarterly Data by Co'!O9</f>
        <v>10/01/2024</v>
      </c>
      <c r="E13" s="25" t="str">
        <f>'Tax Filing Quarterly Data by Co'!P9</f>
        <v>12/31/2024</v>
      </c>
      <c r="F13" s="25">
        <f>'Tax Filing Quarterly Data by Co'!L9</f>
        <v>45688</v>
      </c>
      <c r="G13" s="39">
        <f t="shared" si="0"/>
        <v>-46</v>
      </c>
      <c r="H13" s="39">
        <f t="shared" si="1"/>
        <v>-31</v>
      </c>
      <c r="I13" s="28">
        <f>'Tax Filing Quarterly Data by Co'!M9</f>
        <v>179.38</v>
      </c>
      <c r="J13" s="48">
        <f t="shared" si="2"/>
        <v>-77</v>
      </c>
      <c r="K13" s="29">
        <f t="shared" si="3"/>
        <v>-13812.26</v>
      </c>
    </row>
    <row r="14" spans="2:11" x14ac:dyDescent="0.2">
      <c r="B14" s="16">
        <f>IF(C14="","",MAX(B$11:B13)+1)</f>
        <v>4</v>
      </c>
      <c r="C14" s="24" t="s">
        <v>51</v>
      </c>
      <c r="D14" s="25" t="str">
        <f>'Tax Filing Quarterly Data by Co'!O12</f>
        <v>01/01/2025</v>
      </c>
      <c r="E14" s="25" t="str">
        <f>'Tax Filing Quarterly Data by Co'!P12</f>
        <v>03/31/2025</v>
      </c>
      <c r="F14" s="25">
        <f>'Tax Filing Quarterly Data by Co'!L12</f>
        <v>45777</v>
      </c>
      <c r="G14" s="39">
        <f t="shared" si="0"/>
        <v>-45</v>
      </c>
      <c r="H14" s="39">
        <f t="shared" si="1"/>
        <v>-30</v>
      </c>
      <c r="I14" s="28">
        <f>'Tax Filing Quarterly Data by Co'!M12</f>
        <v>9534.2099999999991</v>
      </c>
      <c r="J14" s="48">
        <f t="shared" si="2"/>
        <v>-75</v>
      </c>
      <c r="K14" s="29">
        <f t="shared" si="3"/>
        <v>-715065.74999999988</v>
      </c>
    </row>
    <row r="15" spans="2:11" x14ac:dyDescent="0.2">
      <c r="B15" s="16" t="str">
        <f>IF(C15="","",MAX(B$11:B14)+1)</f>
        <v/>
      </c>
      <c r="C15" s="30"/>
      <c r="D15" s="30"/>
      <c r="E15" s="30"/>
      <c r="F15" s="25"/>
      <c r="G15" s="39"/>
      <c r="H15" s="39"/>
      <c r="I15" s="28"/>
      <c r="J15" s="37"/>
      <c r="K15" s="27"/>
    </row>
    <row r="16" spans="2:11" x14ac:dyDescent="0.2">
      <c r="B16" s="16">
        <f>IF(C16="","",MAX(B$11:B15)+1)</f>
        <v>5</v>
      </c>
      <c r="C16" s="14" t="s">
        <v>46</v>
      </c>
      <c r="D16" s="11"/>
      <c r="E16" s="11"/>
      <c r="F16" s="12"/>
      <c r="G16" s="40"/>
      <c r="H16" s="40"/>
      <c r="I16" s="13">
        <f>SUM(I11:I14)</f>
        <v>10256.879999999999</v>
      </c>
      <c r="J16" s="40">
        <f>K16/I16</f>
        <v>-75.130518734741941</v>
      </c>
      <c r="K16" s="31">
        <f>SUM(K11:K14)</f>
        <v>-770604.71499999985</v>
      </c>
    </row>
    <row r="17" spans="2:11" x14ac:dyDescent="0.2">
      <c r="B17" s="32"/>
      <c r="G17" s="39"/>
      <c r="H17" s="39"/>
      <c r="J17" s="37"/>
      <c r="K17" s="19"/>
    </row>
    <row r="18" spans="2:11" x14ac:dyDescent="0.2">
      <c r="B18" s="16"/>
      <c r="C18" s="58" t="s">
        <v>20</v>
      </c>
      <c r="D18" s="58"/>
      <c r="E18" s="25"/>
      <c r="F18" s="25"/>
      <c r="G18" s="39"/>
      <c r="H18" s="39"/>
      <c r="I18" s="28"/>
      <c r="J18" s="37"/>
      <c r="K18" s="29"/>
    </row>
    <row r="19" spans="2:11" x14ac:dyDescent="0.2">
      <c r="B19" s="16" t="str">
        <f>IF(C19="","",MAX(B$11:B18)+1)</f>
        <v/>
      </c>
      <c r="C19" s="30"/>
      <c r="D19" s="25"/>
      <c r="E19" s="25"/>
      <c r="F19" s="25"/>
      <c r="G19" s="39"/>
      <c r="H19" s="39"/>
      <c r="I19" s="28"/>
      <c r="J19" s="37"/>
      <c r="K19" s="29"/>
    </row>
    <row r="20" spans="2:11" x14ac:dyDescent="0.2">
      <c r="B20" s="16">
        <f>IF(C20="","",MAX(B$11:B19)+1)</f>
        <v>6</v>
      </c>
      <c r="C20" s="24" t="s">
        <v>48</v>
      </c>
      <c r="D20" s="25" t="str">
        <f>'Tax Filing Quarterly Data by Co'!O4</f>
        <v>04/01/2024</v>
      </c>
      <c r="E20" s="25" t="str">
        <f>'Tax Filing Quarterly Data by Co'!P4</f>
        <v>06/30/2024</v>
      </c>
      <c r="F20" s="25">
        <f>'Tax Filing Quarterly Data by Co'!L4</f>
        <v>45504</v>
      </c>
      <c r="G20" s="39">
        <f>-(E20-D20+1)/2</f>
        <v>-45.5</v>
      </c>
      <c r="H20" s="39">
        <f>-(F20-E20)</f>
        <v>-31</v>
      </c>
      <c r="I20" s="26">
        <f>'Tax Filing Quarterly Data by Co'!M4</f>
        <v>0.08</v>
      </c>
      <c r="J20" s="48">
        <f>IFERROR(G20+H20,"")</f>
        <v>-76.5</v>
      </c>
      <c r="K20" s="27">
        <f>IFERROR(I20*J20,"")</f>
        <v>-6.12</v>
      </c>
    </row>
    <row r="21" spans="2:11" x14ac:dyDescent="0.2">
      <c r="B21" s="16">
        <f>IF(C21="","",MAX(B$11:B20)+1)</f>
        <v>7</v>
      </c>
      <c r="C21" s="24" t="s">
        <v>49</v>
      </c>
      <c r="D21" s="25" t="str">
        <f>'Tax Filing Quarterly Data by Co'!O7</f>
        <v>07/01/2024</v>
      </c>
      <c r="E21" s="25" t="str">
        <f>'Tax Filing Quarterly Data by Co'!P7</f>
        <v xml:space="preserve">9/30/2024 </v>
      </c>
      <c r="F21" s="25">
        <f>'Tax Filing Quarterly Data by Co'!L7</f>
        <v>45596</v>
      </c>
      <c r="G21" s="39">
        <f t="shared" ref="G21:G23" si="4">-(E21-D21+1)/2</f>
        <v>-46</v>
      </c>
      <c r="H21" s="39">
        <f t="shared" ref="H21:H23" si="5">-(F21-E21)</f>
        <v>-31</v>
      </c>
      <c r="I21" s="28">
        <f>'Tax Filing Quarterly Data by Co'!M7</f>
        <v>0</v>
      </c>
      <c r="J21" s="48">
        <f t="shared" ref="J21:J23" si="6">IFERROR(G21+H21,"")</f>
        <v>-77</v>
      </c>
      <c r="K21" s="29">
        <f t="shared" ref="K21:K23" si="7">IFERROR(I21*J21,"")</f>
        <v>0</v>
      </c>
    </row>
    <row r="22" spans="2:11" x14ac:dyDescent="0.2">
      <c r="B22" s="16">
        <f>IF(C22="","",MAX(B$11:B21)+1)</f>
        <v>8</v>
      </c>
      <c r="C22" s="24" t="s">
        <v>50</v>
      </c>
      <c r="D22" s="25" t="str">
        <f>'Tax Filing Quarterly Data by Co'!O10</f>
        <v>10/01/2024</v>
      </c>
      <c r="E22" s="25" t="str">
        <f>'Tax Filing Quarterly Data by Co'!P10</f>
        <v>12/31/2024</v>
      </c>
      <c r="F22" s="25">
        <f>'Tax Filing Quarterly Data by Co'!L10</f>
        <v>45688</v>
      </c>
      <c r="G22" s="39">
        <f t="shared" si="4"/>
        <v>-46</v>
      </c>
      <c r="H22" s="39">
        <f t="shared" si="5"/>
        <v>-31</v>
      </c>
      <c r="I22" s="28">
        <f>'Tax Filing Quarterly Data by Co'!M10</f>
        <v>453.17</v>
      </c>
      <c r="J22" s="48">
        <f t="shared" si="6"/>
        <v>-77</v>
      </c>
      <c r="K22" s="29">
        <f t="shared" si="7"/>
        <v>-34894.090000000004</v>
      </c>
    </row>
    <row r="23" spans="2:11" x14ac:dyDescent="0.2">
      <c r="B23" s="16">
        <f>IF(C23="","",MAX(B$11:B22)+1)</f>
        <v>9</v>
      </c>
      <c r="C23" s="24" t="s">
        <v>51</v>
      </c>
      <c r="D23" s="25" t="str">
        <f>'Tax Filing Quarterly Data by Co'!O13</f>
        <v>01/01/2025</v>
      </c>
      <c r="E23" s="25" t="str">
        <f>'Tax Filing Quarterly Data by Co'!P13</f>
        <v>03/31/2025</v>
      </c>
      <c r="F23" s="25">
        <f>'Tax Filing Quarterly Data by Co'!L13</f>
        <v>45777</v>
      </c>
      <c r="G23" s="39">
        <f t="shared" si="4"/>
        <v>-45</v>
      </c>
      <c r="H23" s="39">
        <f t="shared" si="5"/>
        <v>-30</v>
      </c>
      <c r="I23" s="28">
        <f>'Tax Filing Quarterly Data by Co'!M13</f>
        <v>551</v>
      </c>
      <c r="J23" s="48">
        <f t="shared" si="6"/>
        <v>-75</v>
      </c>
      <c r="K23" s="29">
        <f t="shared" si="7"/>
        <v>-41325</v>
      </c>
    </row>
    <row r="24" spans="2:11" x14ac:dyDescent="0.2">
      <c r="B24" s="16" t="str">
        <f>IF(C24="","",MAX(B$11:B23)+1)</f>
        <v/>
      </c>
      <c r="C24" s="30"/>
      <c r="D24" s="25"/>
      <c r="E24" s="25"/>
      <c r="F24" s="25"/>
      <c r="I24" s="28"/>
      <c r="J24" s="37"/>
      <c r="K24" s="29"/>
    </row>
    <row r="25" spans="2:11" x14ac:dyDescent="0.2">
      <c r="B25" s="16">
        <f>IF(C25="","",MAX(B$11:B24)+1)</f>
        <v>10</v>
      </c>
      <c r="C25" s="14" t="s">
        <v>47</v>
      </c>
      <c r="D25" s="11"/>
      <c r="E25" s="11"/>
      <c r="F25" s="12"/>
      <c r="G25" s="40"/>
      <c r="H25" s="40"/>
      <c r="I25" s="13">
        <f>SUM(I20:I23)</f>
        <v>1004.25</v>
      </c>
      <c r="J25" s="40">
        <f>K25/I25</f>
        <v>-75.902623848643273</v>
      </c>
      <c r="K25" s="31">
        <f>SUM(K20:K23)</f>
        <v>-76225.210000000006</v>
      </c>
    </row>
    <row r="26" spans="2:11" x14ac:dyDescent="0.2">
      <c r="B26" s="16" t="str">
        <f>IF(C26="","",MAX(B$11:B25)+1)</f>
        <v/>
      </c>
      <c r="G26" s="37"/>
      <c r="H26" s="37"/>
      <c r="J26" s="37"/>
      <c r="K26" s="19"/>
    </row>
    <row r="27" spans="2:11" ht="13.5" thickBot="1" x14ac:dyDescent="0.25">
      <c r="B27" s="16">
        <f>IF(C27="","",MAX(B$11:B26)+1)</f>
        <v>11</v>
      </c>
      <c r="C27" s="41" t="s">
        <v>56</v>
      </c>
      <c r="D27" s="42"/>
      <c r="E27" s="42"/>
      <c r="F27" s="42"/>
      <c r="G27" s="44"/>
      <c r="H27" s="44"/>
      <c r="I27" s="43">
        <f>SUM(I25,I16)</f>
        <v>11261.13</v>
      </c>
      <c r="J27" s="44">
        <f>K27/I27</f>
        <v>-75.199373863901741</v>
      </c>
      <c r="K27" s="45">
        <f>SUM(K25,K16)</f>
        <v>-846829.92499999981</v>
      </c>
    </row>
    <row r="28" spans="2:11" ht="13.5" thickBot="1" x14ac:dyDescent="0.25">
      <c r="B28" s="33"/>
      <c r="C28" s="34"/>
      <c r="D28" s="34"/>
      <c r="E28" s="34"/>
      <c r="F28" s="34"/>
      <c r="G28" s="34"/>
      <c r="H28" s="34"/>
      <c r="I28" s="34"/>
      <c r="J28" s="34"/>
      <c r="K28" s="35"/>
    </row>
  </sheetData>
  <mergeCells count="6">
    <mergeCell ref="C18:D18"/>
    <mergeCell ref="B2:K2"/>
    <mergeCell ref="B3:K3"/>
    <mergeCell ref="B4:K4"/>
    <mergeCell ref="B5:K5"/>
    <mergeCell ref="C9:D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7B3C-3274-4B80-8837-A498CA3B1774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workbookViewId="0"/>
  </sheetViews>
  <sheetFormatPr defaultColWidth="8" defaultRowHeight="12.75" x14ac:dyDescent="0.2"/>
  <cols>
    <col min="1" max="1" width="23.42578125" customWidth="1"/>
    <col min="2" max="2" width="15.85546875" customWidth="1"/>
    <col min="3" max="3" width="17" customWidth="1"/>
    <col min="4" max="4" width="16.140625" customWidth="1"/>
    <col min="5" max="5" width="15.5703125" customWidth="1"/>
    <col min="6" max="6" width="13.140625" customWidth="1"/>
    <col min="7" max="7" width="12.5703125" customWidth="1"/>
    <col min="8" max="8" width="20.7109375" customWidth="1"/>
    <col min="9" max="9" width="21" customWidth="1"/>
    <col min="10" max="10" width="20.42578125" customWidth="1"/>
    <col min="11" max="11" width="24.28515625" customWidth="1"/>
    <col min="12" max="12" width="12" customWidth="1"/>
    <col min="13" max="13" width="10.5703125" customWidth="1"/>
    <col min="15" max="16" width="11.42578125" customWidth="1"/>
  </cols>
  <sheetData>
    <row r="1" spans="1:16" ht="38.2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7" t="s">
        <v>6</v>
      </c>
      <c r="H1" s="1" t="s">
        <v>7</v>
      </c>
      <c r="I1" s="1" t="s">
        <v>8</v>
      </c>
      <c r="J1" s="1" t="s">
        <v>9</v>
      </c>
      <c r="K1" s="1" t="s">
        <v>27</v>
      </c>
      <c r="L1" s="46" t="s">
        <v>30</v>
      </c>
      <c r="M1" s="46" t="s">
        <v>31</v>
      </c>
      <c r="O1" s="1" t="s">
        <v>52</v>
      </c>
      <c r="P1" s="1" t="s">
        <v>53</v>
      </c>
    </row>
    <row r="2" spans="1:16" x14ac:dyDescent="0.2">
      <c r="A2" s="3" t="s">
        <v>10</v>
      </c>
      <c r="B2" s="3" t="s">
        <v>26</v>
      </c>
      <c r="C2" s="3" t="s">
        <v>11</v>
      </c>
      <c r="D2" s="3" t="s">
        <v>12</v>
      </c>
      <c r="E2" s="3"/>
      <c r="F2" s="3" t="s">
        <v>13</v>
      </c>
      <c r="G2" s="4">
        <v>265.02</v>
      </c>
      <c r="H2" s="4">
        <v>44171.65</v>
      </c>
      <c r="I2" s="4">
        <v>8870275.5399999991</v>
      </c>
      <c r="J2" s="4">
        <v>9263522.2899999991</v>
      </c>
      <c r="K2" t="s">
        <v>28</v>
      </c>
      <c r="L2" s="2">
        <v>45504</v>
      </c>
      <c r="M2" s="4">
        <v>0</v>
      </c>
      <c r="N2" t="s">
        <v>32</v>
      </c>
      <c r="O2" t="str">
        <f>LEFT(K2,10)</f>
        <v>04/01/2024</v>
      </c>
      <c r="P2" t="str">
        <f>RIGHT(K2,10)</f>
        <v>06/30/2024</v>
      </c>
    </row>
    <row r="3" spans="1:16" x14ac:dyDescent="0.2">
      <c r="A3" s="3" t="s">
        <v>10</v>
      </c>
      <c r="B3" s="3" t="s">
        <v>26</v>
      </c>
      <c r="C3" s="3" t="s">
        <v>15</v>
      </c>
      <c r="D3" s="3" t="s">
        <v>16</v>
      </c>
      <c r="E3" s="3" t="s">
        <v>15</v>
      </c>
      <c r="F3" s="3" t="s">
        <v>18</v>
      </c>
      <c r="G3" s="4">
        <v>213.24</v>
      </c>
      <c r="H3" s="4">
        <v>71083.350000000006</v>
      </c>
      <c r="I3" s="4">
        <v>8715343.9299999997</v>
      </c>
      <c r="J3" s="4">
        <v>9103884.8800000008</v>
      </c>
      <c r="K3" t="s">
        <v>28</v>
      </c>
      <c r="L3" s="2">
        <v>45504</v>
      </c>
      <c r="M3" s="4">
        <v>213.25</v>
      </c>
      <c r="N3" t="s">
        <v>32</v>
      </c>
      <c r="O3" t="str">
        <f>LEFT(K3,10)</f>
        <v>04/01/2024</v>
      </c>
      <c r="P3" t="str">
        <f>RIGHT(K3,10)</f>
        <v>06/30/2024</v>
      </c>
    </row>
    <row r="4" spans="1:16" x14ac:dyDescent="0.2">
      <c r="A4" s="3" t="s">
        <v>10</v>
      </c>
      <c r="B4" s="3" t="s">
        <v>26</v>
      </c>
      <c r="C4" s="3" t="s">
        <v>20</v>
      </c>
      <c r="D4" s="3" t="s">
        <v>21</v>
      </c>
      <c r="E4" s="3" t="s">
        <v>20</v>
      </c>
      <c r="F4" s="3" t="s">
        <v>18</v>
      </c>
      <c r="G4" s="4">
        <v>0.08</v>
      </c>
      <c r="H4" s="4">
        <v>5</v>
      </c>
      <c r="I4" s="4">
        <v>85683.520000000004</v>
      </c>
      <c r="J4" s="4">
        <v>88032.94</v>
      </c>
      <c r="K4" t="s">
        <v>28</v>
      </c>
      <c r="L4" s="2">
        <v>45504</v>
      </c>
      <c r="M4" s="4">
        <v>0.08</v>
      </c>
      <c r="N4" t="s">
        <v>32</v>
      </c>
      <c r="O4" t="str">
        <f t="shared" ref="O4:O13" si="0">LEFT(K4,10)</f>
        <v>04/01/2024</v>
      </c>
      <c r="P4" t="str">
        <f t="shared" ref="P4:P13" si="1">RIGHT(K4,10)</f>
        <v>06/30/2024</v>
      </c>
    </row>
    <row r="5" spans="1:16" x14ac:dyDescent="0.2">
      <c r="A5" s="3" t="s">
        <v>10</v>
      </c>
      <c r="B5" s="3" t="s">
        <v>25</v>
      </c>
      <c r="C5" s="3" t="s">
        <v>11</v>
      </c>
      <c r="D5" s="3" t="s">
        <v>12</v>
      </c>
      <c r="E5" s="3"/>
      <c r="F5" s="3" t="s">
        <v>13</v>
      </c>
      <c r="G5" s="4">
        <v>490.79</v>
      </c>
      <c r="H5" s="4">
        <v>81797.52</v>
      </c>
      <c r="I5" s="4">
        <v>9892240.3699999992</v>
      </c>
      <c r="J5" s="4">
        <v>10265868.26</v>
      </c>
      <c r="K5" t="s">
        <v>29</v>
      </c>
      <c r="L5" s="2">
        <v>45596</v>
      </c>
      <c r="M5" s="4">
        <v>755.82</v>
      </c>
      <c r="N5" t="s">
        <v>32</v>
      </c>
      <c r="O5" t="str">
        <f t="shared" si="0"/>
        <v>07/01/2024</v>
      </c>
      <c r="P5" t="str">
        <f t="shared" si="1"/>
        <v xml:space="preserve">9/30/2024 </v>
      </c>
    </row>
    <row r="6" spans="1:16" x14ac:dyDescent="0.2">
      <c r="A6" s="3" t="s">
        <v>10</v>
      </c>
      <c r="B6" s="3" t="s">
        <v>25</v>
      </c>
      <c r="C6" s="3" t="s">
        <v>15</v>
      </c>
      <c r="D6" s="3" t="s">
        <v>16</v>
      </c>
      <c r="E6" s="3" t="s">
        <v>15</v>
      </c>
      <c r="F6" s="3" t="s">
        <v>18</v>
      </c>
      <c r="G6" s="4">
        <v>330.03</v>
      </c>
      <c r="H6" s="4">
        <v>110012.4</v>
      </c>
      <c r="I6" s="4">
        <v>9590146.4700000007</v>
      </c>
      <c r="J6" s="4">
        <v>9957607.6999999993</v>
      </c>
      <c r="K6" t="s">
        <v>29</v>
      </c>
      <c r="L6" s="2">
        <v>45596</v>
      </c>
      <c r="M6" s="4">
        <v>330.04</v>
      </c>
      <c r="N6" t="s">
        <v>32</v>
      </c>
      <c r="O6" t="str">
        <f t="shared" si="0"/>
        <v>07/01/2024</v>
      </c>
      <c r="P6" t="str">
        <f t="shared" si="1"/>
        <v xml:space="preserve">9/30/2024 </v>
      </c>
    </row>
    <row r="7" spans="1:16" x14ac:dyDescent="0.2">
      <c r="A7" s="3" t="s">
        <v>10</v>
      </c>
      <c r="B7" s="3" t="s">
        <v>25</v>
      </c>
      <c r="C7" s="3" t="s">
        <v>20</v>
      </c>
      <c r="D7" s="3" t="s">
        <v>21</v>
      </c>
      <c r="E7" s="3" t="s">
        <v>20</v>
      </c>
      <c r="F7" s="3" t="s">
        <v>18</v>
      </c>
      <c r="G7" s="4">
        <v>0</v>
      </c>
      <c r="H7" s="4">
        <v>0</v>
      </c>
      <c r="I7" s="4">
        <v>165577.41</v>
      </c>
      <c r="J7" s="4">
        <v>166039.59</v>
      </c>
      <c r="K7" t="s">
        <v>29</v>
      </c>
      <c r="L7" s="2">
        <v>45596</v>
      </c>
      <c r="M7" s="4">
        <v>0</v>
      </c>
      <c r="N7" t="s">
        <v>32</v>
      </c>
      <c r="O7" t="str">
        <f t="shared" si="0"/>
        <v>07/01/2024</v>
      </c>
      <c r="P7" t="str">
        <f t="shared" si="1"/>
        <v xml:space="preserve">9/30/2024 </v>
      </c>
    </row>
    <row r="8" spans="1:16" x14ac:dyDescent="0.2">
      <c r="A8" s="3" t="s">
        <v>10</v>
      </c>
      <c r="B8" s="5" t="s">
        <v>33</v>
      </c>
      <c r="C8" s="3" t="s">
        <v>11</v>
      </c>
      <c r="D8" s="3" t="s">
        <v>12</v>
      </c>
      <c r="E8" s="3"/>
      <c r="F8" s="3" t="s">
        <v>13</v>
      </c>
      <c r="G8" s="4">
        <v>313.79000000000002</v>
      </c>
      <c r="H8" s="4">
        <v>52295.43</v>
      </c>
      <c r="I8" s="4">
        <f t="shared" ref="I8:I13" si="2">J8-H8</f>
        <v>9390217.7699999996</v>
      </c>
      <c r="J8" s="4">
        <v>9442513.1999999993</v>
      </c>
      <c r="K8" s="6" t="s">
        <v>35</v>
      </c>
      <c r="L8" s="2">
        <v>45688</v>
      </c>
      <c r="M8" s="4">
        <v>313.79000000000002</v>
      </c>
      <c r="N8" t="s">
        <v>32</v>
      </c>
      <c r="O8" t="str">
        <f t="shared" si="0"/>
        <v>10/01/2024</v>
      </c>
      <c r="P8" t="str">
        <f t="shared" si="1"/>
        <v>12/31/2024</v>
      </c>
    </row>
    <row r="9" spans="1:16" x14ac:dyDescent="0.2">
      <c r="A9" s="3" t="s">
        <v>14</v>
      </c>
      <c r="B9" s="5" t="s">
        <v>33</v>
      </c>
      <c r="C9" s="3" t="s">
        <v>15</v>
      </c>
      <c r="D9" s="3" t="s">
        <v>16</v>
      </c>
      <c r="E9" s="3" t="s">
        <v>17</v>
      </c>
      <c r="F9" s="3" t="s">
        <v>18</v>
      </c>
      <c r="G9" s="4">
        <v>179.38</v>
      </c>
      <c r="H9" s="4">
        <v>59791.51</v>
      </c>
      <c r="I9" s="4">
        <f t="shared" si="2"/>
        <v>9132496.7300000004</v>
      </c>
      <c r="J9" s="4">
        <v>9192288.2400000002</v>
      </c>
      <c r="K9" s="6" t="s">
        <v>35</v>
      </c>
      <c r="L9" s="2">
        <v>45688</v>
      </c>
      <c r="M9" s="4">
        <v>179.38</v>
      </c>
      <c r="N9" t="s">
        <v>32</v>
      </c>
      <c r="O9" t="str">
        <f t="shared" si="0"/>
        <v>10/01/2024</v>
      </c>
      <c r="P9" t="str">
        <f t="shared" si="1"/>
        <v>12/31/2024</v>
      </c>
    </row>
    <row r="10" spans="1:16" x14ac:dyDescent="0.2">
      <c r="A10" s="3" t="s">
        <v>19</v>
      </c>
      <c r="B10" s="5" t="s">
        <v>33</v>
      </c>
      <c r="C10" s="3" t="s">
        <v>20</v>
      </c>
      <c r="D10" s="3" t="s">
        <v>21</v>
      </c>
      <c r="E10" s="3" t="s">
        <v>22</v>
      </c>
      <c r="F10" s="3" t="s">
        <v>23</v>
      </c>
      <c r="G10" s="4">
        <v>453.17</v>
      </c>
      <c r="H10" s="4">
        <v>30210.04</v>
      </c>
      <c r="I10" s="4">
        <f t="shared" si="2"/>
        <v>52626.6</v>
      </c>
      <c r="J10" s="4">
        <v>82836.639999999999</v>
      </c>
      <c r="K10" s="6" t="s">
        <v>35</v>
      </c>
      <c r="L10" s="2">
        <v>45688</v>
      </c>
      <c r="M10" s="4">
        <v>453.17</v>
      </c>
      <c r="N10" t="s">
        <v>32</v>
      </c>
      <c r="O10" t="str">
        <f t="shared" si="0"/>
        <v>10/01/2024</v>
      </c>
      <c r="P10" t="str">
        <f t="shared" si="1"/>
        <v>12/31/2024</v>
      </c>
    </row>
    <row r="11" spans="1:16" x14ac:dyDescent="0.2">
      <c r="A11" s="3" t="s">
        <v>10</v>
      </c>
      <c r="B11" s="5" t="s">
        <v>34</v>
      </c>
      <c r="C11" s="3" t="s">
        <v>11</v>
      </c>
      <c r="D11" s="3" t="s">
        <v>12</v>
      </c>
      <c r="E11" s="3"/>
      <c r="F11" s="3" t="s">
        <v>13</v>
      </c>
      <c r="G11" s="4">
        <v>10683.35</v>
      </c>
      <c r="H11" s="4">
        <v>2000357.57</v>
      </c>
      <c r="I11" s="4">
        <f t="shared" si="2"/>
        <v>6857191.3200000003</v>
      </c>
      <c r="J11" s="4">
        <v>8857548.8900000006</v>
      </c>
      <c r="K11" s="6" t="s">
        <v>36</v>
      </c>
      <c r="L11" s="2">
        <v>45777</v>
      </c>
      <c r="M11" s="4">
        <v>10683.35</v>
      </c>
      <c r="N11" t="s">
        <v>32</v>
      </c>
      <c r="O11" t="str">
        <f t="shared" si="0"/>
        <v>01/01/2025</v>
      </c>
      <c r="P11" t="str">
        <f t="shared" si="1"/>
        <v>03/31/2025</v>
      </c>
    </row>
    <row r="12" spans="1:16" x14ac:dyDescent="0.2">
      <c r="A12" s="3" t="s">
        <v>10</v>
      </c>
      <c r="B12" s="3" t="s">
        <v>24</v>
      </c>
      <c r="C12" s="3" t="s">
        <v>15</v>
      </c>
      <c r="D12" s="3" t="s">
        <v>16</v>
      </c>
      <c r="E12" s="3" t="s">
        <v>15</v>
      </c>
      <c r="F12" s="3" t="s">
        <v>18</v>
      </c>
      <c r="G12" s="4">
        <v>9534.2099999999991</v>
      </c>
      <c r="H12" s="4">
        <v>3178043.99</v>
      </c>
      <c r="I12" s="4">
        <f t="shared" si="2"/>
        <v>6877205.3200000003</v>
      </c>
      <c r="J12" s="4">
        <v>10055249.310000001</v>
      </c>
      <c r="K12" s="6" t="s">
        <v>36</v>
      </c>
      <c r="L12" s="2">
        <v>45777</v>
      </c>
      <c r="M12" s="4">
        <v>9534.2099999999991</v>
      </c>
      <c r="N12" t="s">
        <v>32</v>
      </c>
      <c r="O12" t="str">
        <f t="shared" si="0"/>
        <v>01/01/2025</v>
      </c>
      <c r="P12" t="str">
        <f t="shared" si="1"/>
        <v>03/31/2025</v>
      </c>
    </row>
    <row r="13" spans="1:16" x14ac:dyDescent="0.2">
      <c r="A13" s="3" t="s">
        <v>10</v>
      </c>
      <c r="B13" s="3" t="s">
        <v>24</v>
      </c>
      <c r="C13" s="3" t="s">
        <v>20</v>
      </c>
      <c r="D13" s="3" t="s">
        <v>21</v>
      </c>
      <c r="E13" s="3" t="s">
        <v>20</v>
      </c>
      <c r="F13" s="3" t="s">
        <v>18</v>
      </c>
      <c r="G13" s="4">
        <v>551</v>
      </c>
      <c r="H13" s="4">
        <v>36732.839999999997</v>
      </c>
      <c r="I13" s="4">
        <f t="shared" si="2"/>
        <v>39610.449999999997</v>
      </c>
      <c r="J13" s="4">
        <v>76343.289999999994</v>
      </c>
      <c r="K13" s="6" t="s">
        <v>36</v>
      </c>
      <c r="L13" s="2">
        <v>45777</v>
      </c>
      <c r="M13" s="4">
        <v>551</v>
      </c>
      <c r="N13" t="s">
        <v>32</v>
      </c>
      <c r="O13" t="str">
        <f t="shared" si="0"/>
        <v>01/01/2025</v>
      </c>
      <c r="P13" t="str">
        <f t="shared" si="1"/>
        <v>03/31/2025</v>
      </c>
    </row>
  </sheetData>
  <autoFilter ref="A1:M13" xr:uid="{00000000-0001-0000-0000-000000000000}"/>
  <sortState xmlns:xlrd2="http://schemas.microsoft.com/office/spreadsheetml/2017/richdata2" ref="A2:K8">
    <sortCondition ref="B2:B8"/>
    <sortCondition ref="C2:C8"/>
  </sortState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d14f5c36-f44a-4315-b438-005cfe8f069f" value=""/>
</sisl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5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ZDE0ZjVjMzYtZjQ0YS00MzE1LWI0MzgtMDA1Y2ZlOGYwNjlmIiB2YWx1ZT0iIiB4bWxucz0iaHR0cDovL3d3dy5ib2xkb25qYW1lcy5jb20vMjAwOC8wMS9zaWUvaW50ZXJuYWwvbGFiZWwiIC8+PC9zaXNsPjxVc2VyTmFtZT5DT1JQXHMyNjY1ODY8L1VzZXJOYW1lPjxEYXRlVGltZT4xMi8zLzIwMjQgODoyMjo0NyBQTTwvRGF0ZVRpbWU+PExhYmVsU3RyaW5nPkFFUCBJbnRlcm5hbDwvTGFiZWxTdHJpbmc+PC9pdGVtPjwvbGFiZWxIaXN0b3J5Pg==</Value>
</WrappedLabelHistory>
</file>

<file path=customXml/itemProps1.xml><?xml version="1.0" encoding="utf-8"?>
<ds:datastoreItem xmlns:ds="http://schemas.openxmlformats.org/officeDocument/2006/customXml" ds:itemID="{1173DE0C-EBB4-44FC-8307-9AEF239A8FE7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AD3101A8-50B1-489E-8A43-EEDCA4BEC8F7}"/>
</file>

<file path=customXml/itemProps3.xml><?xml version="1.0" encoding="utf-8"?>
<ds:datastoreItem xmlns:ds="http://schemas.openxmlformats.org/officeDocument/2006/customXml" ds:itemID="{620AE24C-351B-4686-B6B8-9EE54168F64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AAF8470-D28D-4533-8230-873F745216C1}">
  <ds:schemaRefs>
    <ds:schemaRef ds:uri="http://schemas.microsoft.com/office/2006/metadata/properties"/>
    <ds:schemaRef ds:uri="http://schemas.microsoft.com/office/infopath/2007/PartnerControls"/>
    <ds:schemaRef ds:uri="f88ffb1c-9230-4705-a789-27bae69f5829"/>
    <ds:schemaRef ds:uri="b6888f76-1100-40b0-929b-1efe9044426d"/>
  </ds:schemaRefs>
</ds:datastoreItem>
</file>

<file path=customXml/itemProps5.xml><?xml version="1.0" encoding="utf-8"?>
<ds:datastoreItem xmlns:ds="http://schemas.openxmlformats.org/officeDocument/2006/customXml" ds:itemID="{3995DC63-539E-4AF5-B887-E988967ED24D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FUTA</vt:lpstr>
      <vt:lpstr>SUTA</vt:lpstr>
      <vt:lpstr>Source &gt;&gt;&gt;</vt:lpstr>
      <vt:lpstr>Tax Filing Quarterly Data by 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 Ray-Jarvis</dc:creator>
  <cp:lastModifiedBy>Tim Lyons</cp:lastModifiedBy>
  <dcterms:created xsi:type="dcterms:W3CDTF">2024-12-03T20:23:05Z</dcterms:created>
  <dcterms:modified xsi:type="dcterms:W3CDTF">2025-08-16T16:15:29Z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436adb1a-2384-40a5-8284-ab105af18489</vt:lpwstr>
  </property>
  <property fmtid="{D5CDD505-2E9C-101B-9397-08002B2CF9AE}" pid="3" name="bjSaver">
    <vt:lpwstr>T5yhyM87sdjHpa9K1yRTnhhPx7sBGFfh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/&gt;&lt;element uid="d14f5c36-f44a-4315-b438-005cfe8f069f"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{3995DC63-539E-4AF5-B887-E988967ED24D}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