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:\HR_Rate_Cases\Employee Benefits\Compensation and Other Topics\KY\2025\Testimony\Direct\Exhibits\"/>
    </mc:Choice>
  </mc:AlternateContent>
  <xr:revisionPtr revIDLastSave="0" documentId="13_ncr:1_{56C90926-44FC-44B5-B010-EB846FA6BC8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nalysis" sheetId="4" r:id="rId1"/>
    <sheet name="Chart1" sheetId="5" r:id="rId2"/>
    <sheet name="Graph Data" sheetId="6" r:id="rId3"/>
  </sheets>
  <definedNames>
    <definedName name="_xlnm._FilterDatabase" localSheetId="2" hidden="1">'Graph Data'!$A$3:$G$53</definedName>
    <definedName name="_xlnm.Print_Area" localSheetId="0">Analysis!$A$1:$K$70</definedName>
    <definedName name="_xlnm.Print_Titles" localSheetId="0">Analysis!$3:$4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4" l="1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J14" i="4"/>
  <c r="J13" i="4"/>
  <c r="J12" i="4"/>
  <c r="J11" i="4"/>
  <c r="J10" i="4"/>
  <c r="J9" i="4"/>
  <c r="J8" i="4"/>
  <c r="J7" i="4"/>
  <c r="J6" i="4"/>
  <c r="K14" i="4"/>
  <c r="K13" i="4"/>
  <c r="K12" i="4"/>
  <c r="K11" i="4"/>
  <c r="K10" i="4"/>
  <c r="K9" i="4"/>
  <c r="K8" i="4"/>
  <c r="K7" i="4"/>
  <c r="K6" i="4"/>
  <c r="H19" i="4" l="1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19" i="4"/>
  <c r="H62" i="4" l="1"/>
  <c r="H61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B60" i="4"/>
  <c r="J19" i="4" l="1"/>
  <c r="J61" i="4" s="1"/>
  <c r="K61" i="4"/>
  <c r="B15" i="4"/>
  <c r="B64" i="4" s="1"/>
  <c r="J62" i="4" l="1"/>
  <c r="K62" i="4"/>
  <c r="J16" i="4"/>
  <c r="K16" i="4"/>
  <c r="B16" i="4" l="1"/>
  <c r="B61" i="4" l="1"/>
  <c r="B65" i="4" s="1"/>
  <c r="K65" i="4" s="1"/>
  <c r="J65" i="4" l="1"/>
  <c r="C13" i="6"/>
  <c r="B22" i="6"/>
  <c r="C24" i="6"/>
  <c r="C27" i="6"/>
  <c r="C21" i="6"/>
  <c r="B21" i="6"/>
  <c r="B5" i="6"/>
  <c r="C14" i="6"/>
  <c r="B27" i="6"/>
  <c r="B45" i="6"/>
  <c r="B44" i="6"/>
  <c r="C44" i="6"/>
  <c r="C5" i="6"/>
  <c r="B20" i="6"/>
  <c r="B24" i="6"/>
  <c r="B14" i="6"/>
  <c r="B48" i="6"/>
  <c r="B13" i="6"/>
  <c r="C22" i="6"/>
  <c r="C45" i="6"/>
  <c r="C48" i="6"/>
  <c r="C20" i="6"/>
  <c r="J64" i="4"/>
  <c r="K64" i="4"/>
  <c r="C32" i="6"/>
  <c r="C34" i="6"/>
  <c r="B12" i="6"/>
  <c r="C46" i="6"/>
  <c r="C12" i="6"/>
  <c r="B34" i="6"/>
  <c r="C6" i="6"/>
  <c r="C17" i="6"/>
  <c r="C38" i="6"/>
  <c r="C28" i="6"/>
  <c r="B6" i="6"/>
  <c r="C50" i="6"/>
  <c r="B52" i="6"/>
  <c r="C36" i="6"/>
  <c r="B28" i="6"/>
  <c r="B7" i="6"/>
  <c r="C51" i="6"/>
  <c r="B36" i="6"/>
  <c r="B46" i="6"/>
  <c r="C19" i="6"/>
  <c r="B38" i="6"/>
  <c r="B15" i="6"/>
  <c r="B53" i="6"/>
  <c r="C53" i="6"/>
  <c r="B19" i="6"/>
  <c r="C23" i="6"/>
  <c r="B37" i="6"/>
  <c r="B32" i="6"/>
  <c r="C15" i="6"/>
  <c r="B51" i="6"/>
  <c r="C25" i="6"/>
  <c r="B30" i="6"/>
  <c r="C52" i="6"/>
  <c r="B23" i="6"/>
  <c r="B25" i="6"/>
  <c r="C37" i="6"/>
  <c r="B17" i="6"/>
  <c r="B50" i="6"/>
  <c r="C30" i="6"/>
  <c r="C7" i="6"/>
  <c r="C39" i="6" l="1"/>
  <c r="B39" i="6"/>
  <c r="B9" i="6"/>
  <c r="C9" i="6"/>
  <c r="C26" i="6"/>
  <c r="B26" i="6"/>
  <c r="C11" i="6"/>
  <c r="B11" i="6"/>
  <c r="B43" i="6"/>
  <c r="C43" i="6"/>
  <c r="B33" i="6"/>
  <c r="C33" i="6"/>
  <c r="C4" i="6"/>
  <c r="B4" i="6"/>
  <c r="C47" i="6"/>
  <c r="B47" i="6"/>
  <c r="C31" i="6"/>
  <c r="B31" i="6"/>
  <c r="C29" i="6"/>
  <c r="B29" i="6"/>
  <c r="C18" i="6"/>
  <c r="B18" i="6"/>
  <c r="B41" i="6"/>
  <c r="C41" i="6"/>
  <c r="C16" i="6"/>
  <c r="B16" i="6"/>
  <c r="B35" i="6"/>
  <c r="C35" i="6"/>
  <c r="C42" i="6"/>
  <c r="B42" i="6"/>
  <c r="C40" i="6"/>
  <c r="B40" i="6"/>
  <c r="B8" i="6"/>
  <c r="C8" i="6"/>
  <c r="B49" i="6"/>
  <c r="C49" i="6"/>
  <c r="C10" i="6"/>
  <c r="B10" i="6"/>
</calcChain>
</file>

<file path=xl/sharedStrings.xml><?xml version="1.0" encoding="utf-8"?>
<sst xmlns="http://schemas.openxmlformats.org/spreadsheetml/2006/main" count="142" uniqueCount="90">
  <si>
    <t>Target TCC</t>
  </si>
  <si>
    <t>Base</t>
  </si>
  <si>
    <t>Notes:</t>
  </si>
  <si>
    <r>
      <t>Survey Results</t>
    </r>
    <r>
      <rPr>
        <b/>
        <vertAlign val="superscript"/>
        <sz val="10"/>
        <rFont val="Arial"/>
        <family val="2"/>
      </rPr>
      <t>1</t>
    </r>
  </si>
  <si>
    <t xml:space="preserve">% Difference </t>
  </si>
  <si>
    <t>Avg Base</t>
  </si>
  <si>
    <t>Target Incentive</t>
  </si>
  <si>
    <r>
      <t>% of Jobs Below Market Competitive Range</t>
    </r>
    <r>
      <rPr>
        <vertAlign val="superscript"/>
        <sz val="10"/>
        <color theme="1"/>
        <rFont val="Arial"/>
        <family val="2"/>
      </rPr>
      <t>3</t>
    </r>
  </si>
  <si>
    <r>
      <t>% of Jobs Above Market Competitive Range</t>
    </r>
    <r>
      <rPr>
        <vertAlign val="superscript"/>
        <sz val="10"/>
        <color theme="1"/>
        <rFont val="Arial"/>
        <family val="2"/>
      </rPr>
      <t>3</t>
    </r>
  </si>
  <si>
    <t>AEP Target TCC (with STI) vs. Survey Actual TCC</t>
  </si>
  <si>
    <t>AEP Base (Without STI) vs. Survey Actual TCC</t>
  </si>
  <si>
    <t>Market Low</t>
  </si>
  <si>
    <t>Market Median Compensation</t>
  </si>
  <si>
    <t>Market Max</t>
  </si>
  <si>
    <t>Market Competitive Range</t>
  </si>
  <si>
    <t>L</t>
  </si>
  <si>
    <t>M</t>
  </si>
  <si>
    <t>Incumbent Count</t>
  </si>
  <si>
    <r>
      <t>Target TCC vs Survey Target TCC</t>
    </r>
    <r>
      <rPr>
        <b/>
        <vertAlign val="superscript"/>
        <sz val="10"/>
        <rFont val="Arial"/>
        <family val="2"/>
      </rPr>
      <t>3</t>
    </r>
  </si>
  <si>
    <r>
      <t>Base vs Survey Target TCC</t>
    </r>
    <r>
      <rPr>
        <b/>
        <vertAlign val="superscript"/>
        <sz val="10"/>
        <rFont val="Arial"/>
        <family val="2"/>
      </rPr>
      <t>3</t>
    </r>
  </si>
  <si>
    <t>AEPSC Incumbent Count:</t>
  </si>
  <si>
    <t>AEPSC Job Count:</t>
  </si>
  <si>
    <t>GRAND TOTAL JOB COUNT:</t>
  </si>
  <si>
    <t>GRAND TOTAL INCUMBENT COUNT:</t>
  </si>
  <si>
    <t>AEPSC</t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</si>
  <si>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A market competitive range of +/- 10 percent has been used for these salaried nonexempt positions.</t>
    </r>
  </si>
  <si>
    <t>GRAND AVERAGE:</t>
  </si>
  <si>
    <t>AEPSC Average:</t>
  </si>
  <si>
    <r>
      <t>Job Identifier</t>
    </r>
    <r>
      <rPr>
        <vertAlign val="superscript"/>
        <sz val="10"/>
        <rFont val="Arial"/>
        <family val="2"/>
      </rPr>
      <t>2</t>
    </r>
  </si>
  <si>
    <t>Incumbent Data</t>
  </si>
  <si>
    <t>Number of Jobs with Significant STI:</t>
  </si>
  <si>
    <t>Number of Jobs without Significant STI:</t>
  </si>
  <si>
    <t>AEPSC1</t>
  </si>
  <si>
    <t>AEPSC2</t>
  </si>
  <si>
    <t>AEPSC3</t>
  </si>
  <si>
    <t>AEPSC4</t>
  </si>
  <si>
    <t>AEPSC5</t>
  </si>
  <si>
    <t>AEPSC6</t>
  </si>
  <si>
    <t>AEPSC7</t>
  </si>
  <si>
    <t>AEPSC8</t>
  </si>
  <si>
    <t>AEPSC9</t>
  </si>
  <si>
    <t>AEPSC10</t>
  </si>
  <si>
    <t>AEPSC11</t>
  </si>
  <si>
    <t>AEPSC12</t>
  </si>
  <si>
    <t>AEPSC13</t>
  </si>
  <si>
    <t>AEPSC14</t>
  </si>
  <si>
    <t>AEPSC15</t>
  </si>
  <si>
    <t>AEPSC16</t>
  </si>
  <si>
    <t>AEPSC17</t>
  </si>
  <si>
    <t>AEPSC18</t>
  </si>
  <si>
    <t>AEPSC19</t>
  </si>
  <si>
    <t>AEPSC20</t>
  </si>
  <si>
    <t>AEPSC21</t>
  </si>
  <si>
    <t>AEPSC22</t>
  </si>
  <si>
    <t>AEPSC23</t>
  </si>
  <si>
    <t>AEPSC24</t>
  </si>
  <si>
    <t>AEPSC25</t>
  </si>
  <si>
    <t>AEPSC26</t>
  </si>
  <si>
    <t>AEPSC27</t>
  </si>
  <si>
    <t>AEPSC28</t>
  </si>
  <si>
    <t>AEPSC29</t>
  </si>
  <si>
    <t>AEPSC30</t>
  </si>
  <si>
    <t>AEPSC31</t>
  </si>
  <si>
    <t>AEPSC32</t>
  </si>
  <si>
    <t>AEPSC33</t>
  </si>
  <si>
    <t>AEPSC34</t>
  </si>
  <si>
    <t>AEPSC35</t>
  </si>
  <si>
    <t>AEPSC36</t>
  </si>
  <si>
    <t>AEPSC37</t>
  </si>
  <si>
    <t>AEPSC38</t>
  </si>
  <si>
    <t>AEPSC39</t>
  </si>
  <si>
    <t>AEPSC40</t>
  </si>
  <si>
    <t>AEP Job</t>
  </si>
  <si>
    <t>KPCO</t>
  </si>
  <si>
    <t>KPCO &amp; AEPSC Compensation for Salaried Nonexempt Positions Versus Market Competitive Compensation</t>
  </si>
  <si>
    <t>KPCO Incumbent Count:</t>
  </si>
  <si>
    <t>KPCO Job Count:</t>
  </si>
  <si>
    <t>KPCO Average: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</si>
  <si>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Survey Data from the 2024 Willis Towers Watson Energy Services and General Industry Middle Management, Professional &amp; Support surveys, aged from April 1, 2024 to May 31, 2025 at 3.5% annual rate.</t>
    </r>
  </si>
  <si>
    <t>KPCO1</t>
  </si>
  <si>
    <t>KPCO2</t>
  </si>
  <si>
    <t>KPCO3</t>
  </si>
  <si>
    <t>KPCO4</t>
  </si>
  <si>
    <t>KPCO5</t>
  </si>
  <si>
    <t>KPCO6</t>
  </si>
  <si>
    <t>KPCO7</t>
  </si>
  <si>
    <t>KPCO8</t>
  </si>
  <si>
    <t>KPCO9</t>
  </si>
  <si>
    <t>AEPSC41</t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</si>
  <si>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Includes all Kentucky Power Company and AEPSC jobs as of May 31, 2024 for which there was a matching survey job with a sufficient sample of compensation survey information.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</si>
</sst>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&quot;$&quot;* #,##0_);_(&quot;$&quot;* \(#,##0\);_(&quot;$&quot;* &quot;-&quot;??_);_(@_)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vertAlign val="superscript"/>
      <sz val="10"/>
      <name val="Arial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2" borderId="0" xfId="0" applyFont="1" applyFill="1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164" fontId="8" fillId="0" borderId="0" xfId="0" applyNumberFormat="1" applyFont="1"/>
    <xf numFmtId="0" fontId="8" fillId="0" borderId="0" xfId="0" applyFont="1"/>
    <xf numFmtId="0" fontId="7" fillId="0" borderId="0" xfId="0" applyFont="1"/>
    <xf numFmtId="0" fontId="7" fillId="0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2" fillId="0" borderId="0" xfId="0" applyFont="1" applyAlignment="1"/>
    <xf numFmtId="0" fontId="9" fillId="0" borderId="4" xfId="2" applyFont="1" applyBorder="1"/>
    <xf numFmtId="0" fontId="3" fillId="0" borderId="4" xfId="2" applyFont="1" applyBorder="1" applyAlignment="1">
      <alignment horizontal="center" wrapText="1"/>
    </xf>
    <xf numFmtId="0" fontId="3" fillId="0" borderId="3" xfId="2" applyFont="1" applyBorder="1" applyAlignment="1">
      <alignment horizontal="center" wrapText="1"/>
    </xf>
    <xf numFmtId="0" fontId="5" fillId="0" borderId="0" xfId="2"/>
    <xf numFmtId="165" fontId="5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5" fillId="0" borderId="0" xfId="0" applyFont="1"/>
    <xf numFmtId="165" fontId="5" fillId="0" borderId="0" xfId="1" applyNumberFormat="1" applyFont="1"/>
    <xf numFmtId="165" fontId="3" fillId="0" borderId="0" xfId="0" applyNumberFormat="1" applyFont="1"/>
    <xf numFmtId="164" fontId="5" fillId="0" borderId="0" xfId="0" applyNumberFormat="1" applyFont="1"/>
    <xf numFmtId="9" fontId="10" fillId="0" borderId="0" xfId="1" applyNumberFormat="1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3" fillId="2" borderId="4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166" fontId="0" fillId="0" borderId="0" xfId="3" applyNumberFormat="1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8" fillId="0" borderId="0" xfId="0" applyNumberFormat="1" applyFont="1" applyAlignment="1">
      <alignment horizontal="right"/>
    </xf>
    <xf numFmtId="9" fontId="11" fillId="0" borderId="0" xfId="1" applyNumberFormat="1" applyFont="1"/>
    <xf numFmtId="166" fontId="2" fillId="0" borderId="0" xfId="0" applyNumberFormat="1" applyFont="1"/>
    <xf numFmtId="167" fontId="5" fillId="0" borderId="0" xfId="4" applyNumberFormat="1" applyFont="1"/>
    <xf numFmtId="164" fontId="0" fillId="0" borderId="0" xfId="0" applyNumberFormat="1"/>
    <xf numFmtId="0" fontId="13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5" fillId="0" borderId="0" xfId="0" applyFont="1" applyAlignment="1">
      <alignment horizontal="left" wrapText="1"/>
    </xf>
  </cellXfs>
  <cellStyles count="5">
    <cellStyle name="Comma" xfId="4" builtinId="3"/>
    <cellStyle name="Currency" xfId="3" builtinId="4"/>
    <cellStyle name="Normal" xfId="0" builtinId="0"/>
    <cellStyle name="Normal 2" xfId="2" xr:uid="{00000000-0005-0000-0000-000001000000}"/>
    <cellStyle name="Percent" xfId="1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KPCO and AEPSC Salaried Nonexempt Positions</a:t>
            </a:r>
          </a:p>
          <a:p>
            <a:pPr>
              <a:defRPr b="1"/>
            </a:pPr>
            <a:r>
              <a:rPr lang="en-US" b="1"/>
              <a:t>vs.</a:t>
            </a:r>
            <a:r>
              <a:rPr lang="en-US" b="1" baseline="0"/>
              <a:t> Market-Competitive Compensation (High to Low)</a:t>
            </a:r>
          </a:p>
          <a:p>
            <a:pPr>
              <a:defRPr b="1"/>
            </a:pPr>
            <a:r>
              <a:rPr lang="en-US" b="1" baseline="0"/>
              <a:t>With and Without AEP STI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'Graph Data'!$D$3</c:f>
              <c:strCache>
                <c:ptCount val="1"/>
                <c:pt idx="0">
                  <c:v>Market Low</c:v>
                </c:pt>
              </c:strCache>
            </c:strRef>
          </c:tx>
          <c:spPr>
            <a:pattFill prst="pct60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strRef>
              <c:f>'Graph Data'!$A$4:$A$53</c:f>
              <c:strCache>
                <c:ptCount val="50"/>
                <c:pt idx="0">
                  <c:v>AEPSC9</c:v>
                </c:pt>
                <c:pt idx="1">
                  <c:v>AEPSC10</c:v>
                </c:pt>
                <c:pt idx="2">
                  <c:v>AEPSC19</c:v>
                </c:pt>
                <c:pt idx="3">
                  <c:v>AEPSC27</c:v>
                </c:pt>
                <c:pt idx="4">
                  <c:v>AEPSC25</c:v>
                </c:pt>
                <c:pt idx="5">
                  <c:v>AEPSC13</c:v>
                </c:pt>
                <c:pt idx="6">
                  <c:v>AEPSC26</c:v>
                </c:pt>
                <c:pt idx="7">
                  <c:v>AEPSC15</c:v>
                </c:pt>
                <c:pt idx="8">
                  <c:v>KPCO3</c:v>
                </c:pt>
                <c:pt idx="9">
                  <c:v>AEPSC17</c:v>
                </c:pt>
                <c:pt idx="10">
                  <c:v>AEPSC30</c:v>
                </c:pt>
                <c:pt idx="11">
                  <c:v>AEPSC4</c:v>
                </c:pt>
                <c:pt idx="12">
                  <c:v>AEPSC37</c:v>
                </c:pt>
                <c:pt idx="13">
                  <c:v>KPCO5</c:v>
                </c:pt>
                <c:pt idx="14">
                  <c:v>AEPSC20</c:v>
                </c:pt>
                <c:pt idx="15">
                  <c:v>AEPSC6</c:v>
                </c:pt>
                <c:pt idx="16">
                  <c:v>KPCO9</c:v>
                </c:pt>
                <c:pt idx="17">
                  <c:v>KPCO7</c:v>
                </c:pt>
                <c:pt idx="18">
                  <c:v>AEPSC11</c:v>
                </c:pt>
                <c:pt idx="19">
                  <c:v>AEPSC8</c:v>
                </c:pt>
                <c:pt idx="20">
                  <c:v>AEPSC7</c:v>
                </c:pt>
                <c:pt idx="21">
                  <c:v>AEPSC5</c:v>
                </c:pt>
                <c:pt idx="22">
                  <c:v>AEPSC18</c:v>
                </c:pt>
                <c:pt idx="23">
                  <c:v>AEPSC29</c:v>
                </c:pt>
                <c:pt idx="24">
                  <c:v>AEPSC36</c:v>
                </c:pt>
                <c:pt idx="25">
                  <c:v>AEPSC28</c:v>
                </c:pt>
                <c:pt idx="26">
                  <c:v>AEPSC24</c:v>
                </c:pt>
                <c:pt idx="27">
                  <c:v>KPCO8</c:v>
                </c:pt>
                <c:pt idx="28">
                  <c:v>AEPSC38</c:v>
                </c:pt>
                <c:pt idx="29">
                  <c:v>AEPSC31</c:v>
                </c:pt>
                <c:pt idx="30">
                  <c:v>KPCO4</c:v>
                </c:pt>
                <c:pt idx="31">
                  <c:v>AEPSC35</c:v>
                </c:pt>
                <c:pt idx="32">
                  <c:v>AEPSC22</c:v>
                </c:pt>
                <c:pt idx="33">
                  <c:v>AEPSC14</c:v>
                </c:pt>
                <c:pt idx="34">
                  <c:v>AEPSC2</c:v>
                </c:pt>
                <c:pt idx="35">
                  <c:v>KPCO1</c:v>
                </c:pt>
                <c:pt idx="36">
                  <c:v>AEPSC39</c:v>
                </c:pt>
                <c:pt idx="37">
                  <c:v>AEPSC1</c:v>
                </c:pt>
                <c:pt idx="38">
                  <c:v>KPCO6</c:v>
                </c:pt>
                <c:pt idx="39">
                  <c:v>KPCO2</c:v>
                </c:pt>
                <c:pt idx="40">
                  <c:v>AEPSC32</c:v>
                </c:pt>
                <c:pt idx="41">
                  <c:v>AEPSC41</c:v>
                </c:pt>
                <c:pt idx="42">
                  <c:v>AEPSC40</c:v>
                </c:pt>
                <c:pt idx="43">
                  <c:v>AEPSC3</c:v>
                </c:pt>
                <c:pt idx="44">
                  <c:v>AEPSC21</c:v>
                </c:pt>
                <c:pt idx="45">
                  <c:v>AEPSC12</c:v>
                </c:pt>
                <c:pt idx="46">
                  <c:v>AEPSC16</c:v>
                </c:pt>
                <c:pt idx="47">
                  <c:v>AEPSC34</c:v>
                </c:pt>
                <c:pt idx="48">
                  <c:v>AEPSC33</c:v>
                </c:pt>
                <c:pt idx="49">
                  <c:v>AEPSC23</c:v>
                </c:pt>
              </c:strCache>
            </c:strRef>
          </c:cat>
          <c:val>
            <c:numRef>
              <c:f>'Graph Data'!$D$4:$D$53</c:f>
              <c:numCache>
                <c:formatCode>0.0%</c:formatCode>
                <c:ptCount val="50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  <c:pt idx="30">
                  <c:v>0.9</c:v>
                </c:pt>
                <c:pt idx="31">
                  <c:v>0.9</c:v>
                </c:pt>
                <c:pt idx="32">
                  <c:v>0.9</c:v>
                </c:pt>
                <c:pt idx="33">
                  <c:v>0.9</c:v>
                </c:pt>
                <c:pt idx="34">
                  <c:v>0.9</c:v>
                </c:pt>
                <c:pt idx="35">
                  <c:v>0.9</c:v>
                </c:pt>
                <c:pt idx="36">
                  <c:v>0.9</c:v>
                </c:pt>
                <c:pt idx="37">
                  <c:v>0.9</c:v>
                </c:pt>
                <c:pt idx="38">
                  <c:v>0.9</c:v>
                </c:pt>
                <c:pt idx="39">
                  <c:v>0.9</c:v>
                </c:pt>
                <c:pt idx="40">
                  <c:v>0.9</c:v>
                </c:pt>
                <c:pt idx="41">
                  <c:v>0.9</c:v>
                </c:pt>
                <c:pt idx="42">
                  <c:v>0.9</c:v>
                </c:pt>
                <c:pt idx="43">
                  <c:v>0.9</c:v>
                </c:pt>
                <c:pt idx="44">
                  <c:v>0.9</c:v>
                </c:pt>
                <c:pt idx="45">
                  <c:v>0.9</c:v>
                </c:pt>
                <c:pt idx="46">
                  <c:v>0.9</c:v>
                </c:pt>
                <c:pt idx="47">
                  <c:v>0.9</c:v>
                </c:pt>
                <c:pt idx="48">
                  <c:v>0.9</c:v>
                </c:pt>
                <c:pt idx="49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F-4B47-A293-69FAF5077973}"/>
            </c:ext>
          </c:extLst>
        </c:ser>
        <c:ser>
          <c:idx val="3"/>
          <c:order val="1"/>
          <c:tx>
            <c:strRef>
              <c:f>'Graph Data'!$F$3</c:f>
              <c:strCache>
                <c:ptCount val="1"/>
                <c:pt idx="0">
                  <c:v>Market Competitive Range</c:v>
                </c:pt>
              </c:strCache>
            </c:strRef>
          </c:tx>
          <c:spPr>
            <a:pattFill prst="pct20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strRef>
              <c:f>'Graph Data'!$A$4:$A$53</c:f>
              <c:strCache>
                <c:ptCount val="50"/>
                <c:pt idx="0">
                  <c:v>AEPSC9</c:v>
                </c:pt>
                <c:pt idx="1">
                  <c:v>AEPSC10</c:v>
                </c:pt>
                <c:pt idx="2">
                  <c:v>AEPSC19</c:v>
                </c:pt>
                <c:pt idx="3">
                  <c:v>AEPSC27</c:v>
                </c:pt>
                <c:pt idx="4">
                  <c:v>AEPSC25</c:v>
                </c:pt>
                <c:pt idx="5">
                  <c:v>AEPSC13</c:v>
                </c:pt>
                <c:pt idx="6">
                  <c:v>AEPSC26</c:v>
                </c:pt>
                <c:pt idx="7">
                  <c:v>AEPSC15</c:v>
                </c:pt>
                <c:pt idx="8">
                  <c:v>KPCO3</c:v>
                </c:pt>
                <c:pt idx="9">
                  <c:v>AEPSC17</c:v>
                </c:pt>
                <c:pt idx="10">
                  <c:v>AEPSC30</c:v>
                </c:pt>
                <c:pt idx="11">
                  <c:v>AEPSC4</c:v>
                </c:pt>
                <c:pt idx="12">
                  <c:v>AEPSC37</c:v>
                </c:pt>
                <c:pt idx="13">
                  <c:v>KPCO5</c:v>
                </c:pt>
                <c:pt idx="14">
                  <c:v>AEPSC20</c:v>
                </c:pt>
                <c:pt idx="15">
                  <c:v>AEPSC6</c:v>
                </c:pt>
                <c:pt idx="16">
                  <c:v>KPCO9</c:v>
                </c:pt>
                <c:pt idx="17">
                  <c:v>KPCO7</c:v>
                </c:pt>
                <c:pt idx="18">
                  <c:v>AEPSC11</c:v>
                </c:pt>
                <c:pt idx="19">
                  <c:v>AEPSC8</c:v>
                </c:pt>
                <c:pt idx="20">
                  <c:v>AEPSC7</c:v>
                </c:pt>
                <c:pt idx="21">
                  <c:v>AEPSC5</c:v>
                </c:pt>
                <c:pt idx="22">
                  <c:v>AEPSC18</c:v>
                </c:pt>
                <c:pt idx="23">
                  <c:v>AEPSC29</c:v>
                </c:pt>
                <c:pt idx="24">
                  <c:v>AEPSC36</c:v>
                </c:pt>
                <c:pt idx="25">
                  <c:v>AEPSC28</c:v>
                </c:pt>
                <c:pt idx="26">
                  <c:v>AEPSC24</c:v>
                </c:pt>
                <c:pt idx="27">
                  <c:v>KPCO8</c:v>
                </c:pt>
                <c:pt idx="28">
                  <c:v>AEPSC38</c:v>
                </c:pt>
                <c:pt idx="29">
                  <c:v>AEPSC31</c:v>
                </c:pt>
                <c:pt idx="30">
                  <c:v>KPCO4</c:v>
                </c:pt>
                <c:pt idx="31">
                  <c:v>AEPSC35</c:v>
                </c:pt>
                <c:pt idx="32">
                  <c:v>AEPSC22</c:v>
                </c:pt>
                <c:pt idx="33">
                  <c:v>AEPSC14</c:v>
                </c:pt>
                <c:pt idx="34">
                  <c:v>AEPSC2</c:v>
                </c:pt>
                <c:pt idx="35">
                  <c:v>KPCO1</c:v>
                </c:pt>
                <c:pt idx="36">
                  <c:v>AEPSC39</c:v>
                </c:pt>
                <c:pt idx="37">
                  <c:v>AEPSC1</c:v>
                </c:pt>
                <c:pt idx="38">
                  <c:v>KPCO6</c:v>
                </c:pt>
                <c:pt idx="39">
                  <c:v>KPCO2</c:v>
                </c:pt>
                <c:pt idx="40">
                  <c:v>AEPSC32</c:v>
                </c:pt>
                <c:pt idx="41">
                  <c:v>AEPSC41</c:v>
                </c:pt>
                <c:pt idx="42">
                  <c:v>AEPSC40</c:v>
                </c:pt>
                <c:pt idx="43">
                  <c:v>AEPSC3</c:v>
                </c:pt>
                <c:pt idx="44">
                  <c:v>AEPSC21</c:v>
                </c:pt>
                <c:pt idx="45">
                  <c:v>AEPSC12</c:v>
                </c:pt>
                <c:pt idx="46">
                  <c:v>AEPSC16</c:v>
                </c:pt>
                <c:pt idx="47">
                  <c:v>AEPSC34</c:v>
                </c:pt>
                <c:pt idx="48">
                  <c:v>AEPSC33</c:v>
                </c:pt>
                <c:pt idx="49">
                  <c:v>AEPSC23</c:v>
                </c:pt>
              </c:strCache>
            </c:strRef>
          </c:cat>
          <c:val>
            <c:numRef>
              <c:f>'Graph Data'!$F$4:$F$53</c:f>
              <c:numCache>
                <c:formatCode>0.0%</c:formatCode>
                <c:ptCount val="50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CF-4B47-A293-69FAF5077973}"/>
            </c:ext>
          </c:extLst>
        </c:ser>
        <c:ser>
          <c:idx val="4"/>
          <c:order val="2"/>
          <c:tx>
            <c:strRef>
              <c:f>'Graph Data'!$E$3</c:f>
              <c:strCache>
                <c:ptCount val="1"/>
                <c:pt idx="0">
                  <c:v>Market Median Compensation</c:v>
                </c:pt>
              </c:strCache>
            </c:strRef>
          </c:tx>
          <c:spPr>
            <a:pattFill prst="pct5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25400">
              <a:noFill/>
            </a:ln>
            <a:effectLst/>
          </c:spPr>
          <c:cat>
            <c:strRef>
              <c:f>'Graph Data'!$A$4:$A$53</c:f>
              <c:strCache>
                <c:ptCount val="50"/>
                <c:pt idx="0">
                  <c:v>AEPSC9</c:v>
                </c:pt>
                <c:pt idx="1">
                  <c:v>AEPSC10</c:v>
                </c:pt>
                <c:pt idx="2">
                  <c:v>AEPSC19</c:v>
                </c:pt>
                <c:pt idx="3">
                  <c:v>AEPSC27</c:v>
                </c:pt>
                <c:pt idx="4">
                  <c:v>AEPSC25</c:v>
                </c:pt>
                <c:pt idx="5">
                  <c:v>AEPSC13</c:v>
                </c:pt>
                <c:pt idx="6">
                  <c:v>AEPSC26</c:v>
                </c:pt>
                <c:pt idx="7">
                  <c:v>AEPSC15</c:v>
                </c:pt>
                <c:pt idx="8">
                  <c:v>KPCO3</c:v>
                </c:pt>
                <c:pt idx="9">
                  <c:v>AEPSC17</c:v>
                </c:pt>
                <c:pt idx="10">
                  <c:v>AEPSC30</c:v>
                </c:pt>
                <c:pt idx="11">
                  <c:v>AEPSC4</c:v>
                </c:pt>
                <c:pt idx="12">
                  <c:v>AEPSC37</c:v>
                </c:pt>
                <c:pt idx="13">
                  <c:v>KPCO5</c:v>
                </c:pt>
                <c:pt idx="14">
                  <c:v>AEPSC20</c:v>
                </c:pt>
                <c:pt idx="15">
                  <c:v>AEPSC6</c:v>
                </c:pt>
                <c:pt idx="16">
                  <c:v>KPCO9</c:v>
                </c:pt>
                <c:pt idx="17">
                  <c:v>KPCO7</c:v>
                </c:pt>
                <c:pt idx="18">
                  <c:v>AEPSC11</c:v>
                </c:pt>
                <c:pt idx="19">
                  <c:v>AEPSC8</c:v>
                </c:pt>
                <c:pt idx="20">
                  <c:v>AEPSC7</c:v>
                </c:pt>
                <c:pt idx="21">
                  <c:v>AEPSC5</c:v>
                </c:pt>
                <c:pt idx="22">
                  <c:v>AEPSC18</c:v>
                </c:pt>
                <c:pt idx="23">
                  <c:v>AEPSC29</c:v>
                </c:pt>
                <c:pt idx="24">
                  <c:v>AEPSC36</c:v>
                </c:pt>
                <c:pt idx="25">
                  <c:v>AEPSC28</c:v>
                </c:pt>
                <c:pt idx="26">
                  <c:v>AEPSC24</c:v>
                </c:pt>
                <c:pt idx="27">
                  <c:v>KPCO8</c:v>
                </c:pt>
                <c:pt idx="28">
                  <c:v>AEPSC38</c:v>
                </c:pt>
                <c:pt idx="29">
                  <c:v>AEPSC31</c:v>
                </c:pt>
                <c:pt idx="30">
                  <c:v>KPCO4</c:v>
                </c:pt>
                <c:pt idx="31">
                  <c:v>AEPSC35</c:v>
                </c:pt>
                <c:pt idx="32">
                  <c:v>AEPSC22</c:v>
                </c:pt>
                <c:pt idx="33">
                  <c:v>AEPSC14</c:v>
                </c:pt>
                <c:pt idx="34">
                  <c:v>AEPSC2</c:v>
                </c:pt>
                <c:pt idx="35">
                  <c:v>KPCO1</c:v>
                </c:pt>
                <c:pt idx="36">
                  <c:v>AEPSC39</c:v>
                </c:pt>
                <c:pt idx="37">
                  <c:v>AEPSC1</c:v>
                </c:pt>
                <c:pt idx="38">
                  <c:v>KPCO6</c:v>
                </c:pt>
                <c:pt idx="39">
                  <c:v>KPCO2</c:v>
                </c:pt>
                <c:pt idx="40">
                  <c:v>AEPSC32</c:v>
                </c:pt>
                <c:pt idx="41">
                  <c:v>AEPSC41</c:v>
                </c:pt>
                <c:pt idx="42">
                  <c:v>AEPSC40</c:v>
                </c:pt>
                <c:pt idx="43">
                  <c:v>AEPSC3</c:v>
                </c:pt>
                <c:pt idx="44">
                  <c:v>AEPSC21</c:v>
                </c:pt>
                <c:pt idx="45">
                  <c:v>AEPSC12</c:v>
                </c:pt>
                <c:pt idx="46">
                  <c:v>AEPSC16</c:v>
                </c:pt>
                <c:pt idx="47">
                  <c:v>AEPSC34</c:v>
                </c:pt>
                <c:pt idx="48">
                  <c:v>AEPSC33</c:v>
                </c:pt>
                <c:pt idx="49">
                  <c:v>AEPSC23</c:v>
                </c:pt>
              </c:strCache>
            </c:strRef>
          </c:cat>
          <c:val>
            <c:numRef>
              <c:f>'Graph Data'!$E$4:$E$53</c:f>
              <c:numCache>
                <c:formatCode>0.0%</c:formatCode>
                <c:ptCount val="5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CF-4B47-A293-69FAF5077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125712"/>
        <c:axId val="474122432"/>
      </c:areaChart>
      <c:lineChart>
        <c:grouping val="standard"/>
        <c:varyColors val="0"/>
        <c:ser>
          <c:idx val="0"/>
          <c:order val="3"/>
          <c:tx>
            <c:strRef>
              <c:f>'Graph Data'!$B$3</c:f>
              <c:strCache>
                <c:ptCount val="1"/>
                <c:pt idx="0">
                  <c:v>AEP Target TCC (with STI) vs. Survey Actual TCC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'Graph Data'!$A$4:$A$53</c:f>
              <c:strCache>
                <c:ptCount val="50"/>
                <c:pt idx="0">
                  <c:v>AEPSC9</c:v>
                </c:pt>
                <c:pt idx="1">
                  <c:v>AEPSC10</c:v>
                </c:pt>
                <c:pt idx="2">
                  <c:v>AEPSC19</c:v>
                </c:pt>
                <c:pt idx="3">
                  <c:v>AEPSC27</c:v>
                </c:pt>
                <c:pt idx="4">
                  <c:v>AEPSC25</c:v>
                </c:pt>
                <c:pt idx="5">
                  <c:v>AEPSC13</c:v>
                </c:pt>
                <c:pt idx="6">
                  <c:v>AEPSC26</c:v>
                </c:pt>
                <c:pt idx="7">
                  <c:v>AEPSC15</c:v>
                </c:pt>
                <c:pt idx="8">
                  <c:v>KPCO3</c:v>
                </c:pt>
                <c:pt idx="9">
                  <c:v>AEPSC17</c:v>
                </c:pt>
                <c:pt idx="10">
                  <c:v>AEPSC30</c:v>
                </c:pt>
                <c:pt idx="11">
                  <c:v>AEPSC4</c:v>
                </c:pt>
                <c:pt idx="12">
                  <c:v>AEPSC37</c:v>
                </c:pt>
                <c:pt idx="13">
                  <c:v>KPCO5</c:v>
                </c:pt>
                <c:pt idx="14">
                  <c:v>AEPSC20</c:v>
                </c:pt>
                <c:pt idx="15">
                  <c:v>AEPSC6</c:v>
                </c:pt>
                <c:pt idx="16">
                  <c:v>KPCO9</c:v>
                </c:pt>
                <c:pt idx="17">
                  <c:v>KPCO7</c:v>
                </c:pt>
                <c:pt idx="18">
                  <c:v>AEPSC11</c:v>
                </c:pt>
                <c:pt idx="19">
                  <c:v>AEPSC8</c:v>
                </c:pt>
                <c:pt idx="20">
                  <c:v>AEPSC7</c:v>
                </c:pt>
                <c:pt idx="21">
                  <c:v>AEPSC5</c:v>
                </c:pt>
                <c:pt idx="22">
                  <c:v>AEPSC18</c:v>
                </c:pt>
                <c:pt idx="23">
                  <c:v>AEPSC29</c:v>
                </c:pt>
                <c:pt idx="24">
                  <c:v>AEPSC36</c:v>
                </c:pt>
                <c:pt idx="25">
                  <c:v>AEPSC28</c:v>
                </c:pt>
                <c:pt idx="26">
                  <c:v>AEPSC24</c:v>
                </c:pt>
                <c:pt idx="27">
                  <c:v>KPCO8</c:v>
                </c:pt>
                <c:pt idx="28">
                  <c:v>AEPSC38</c:v>
                </c:pt>
                <c:pt idx="29">
                  <c:v>AEPSC31</c:v>
                </c:pt>
                <c:pt idx="30">
                  <c:v>KPCO4</c:v>
                </c:pt>
                <c:pt idx="31">
                  <c:v>AEPSC35</c:v>
                </c:pt>
                <c:pt idx="32">
                  <c:v>AEPSC22</c:v>
                </c:pt>
                <c:pt idx="33">
                  <c:v>AEPSC14</c:v>
                </c:pt>
                <c:pt idx="34">
                  <c:v>AEPSC2</c:v>
                </c:pt>
                <c:pt idx="35">
                  <c:v>KPCO1</c:v>
                </c:pt>
                <c:pt idx="36">
                  <c:v>AEPSC39</c:v>
                </c:pt>
                <c:pt idx="37">
                  <c:v>AEPSC1</c:v>
                </c:pt>
                <c:pt idx="38">
                  <c:v>KPCO6</c:v>
                </c:pt>
                <c:pt idx="39">
                  <c:v>KPCO2</c:v>
                </c:pt>
                <c:pt idx="40">
                  <c:v>AEPSC32</c:v>
                </c:pt>
                <c:pt idx="41">
                  <c:v>AEPSC41</c:v>
                </c:pt>
                <c:pt idx="42">
                  <c:v>AEPSC40</c:v>
                </c:pt>
                <c:pt idx="43">
                  <c:v>AEPSC3</c:v>
                </c:pt>
                <c:pt idx="44">
                  <c:v>AEPSC21</c:v>
                </c:pt>
                <c:pt idx="45">
                  <c:v>AEPSC12</c:v>
                </c:pt>
                <c:pt idx="46">
                  <c:v>AEPSC16</c:v>
                </c:pt>
                <c:pt idx="47">
                  <c:v>AEPSC34</c:v>
                </c:pt>
                <c:pt idx="48">
                  <c:v>AEPSC33</c:v>
                </c:pt>
                <c:pt idx="49">
                  <c:v>AEPSC23</c:v>
                </c:pt>
              </c:strCache>
            </c:strRef>
          </c:cat>
          <c:val>
            <c:numRef>
              <c:f>'Graph Data'!$B$4:$B$53</c:f>
              <c:numCache>
                <c:formatCode>0.0%</c:formatCode>
                <c:ptCount val="50"/>
                <c:pt idx="0">
                  <c:v>1.2923010029521595</c:v>
                </c:pt>
                <c:pt idx="1">
                  <c:v>1.2750575129533679</c:v>
                </c:pt>
                <c:pt idx="2">
                  <c:v>1.2124832977967306</c:v>
                </c:pt>
                <c:pt idx="3">
                  <c:v>1.1840153091735439</c:v>
                </c:pt>
                <c:pt idx="4">
                  <c:v>1.1399033290308702</c:v>
                </c:pt>
                <c:pt idx="5">
                  <c:v>1.1336975415942392</c:v>
                </c:pt>
                <c:pt idx="6">
                  <c:v>1.1307729196211436</c:v>
                </c:pt>
                <c:pt idx="7">
                  <c:v>1.107251219356423</c:v>
                </c:pt>
                <c:pt idx="8">
                  <c:v>1.105852030721775</c:v>
                </c:pt>
                <c:pt idx="9">
                  <c:v>1.0885390041918004</c:v>
                </c:pt>
                <c:pt idx="10">
                  <c:v>1.073087655370663</c:v>
                </c:pt>
                <c:pt idx="11">
                  <c:v>1.0706105438633049</c:v>
                </c:pt>
                <c:pt idx="12">
                  <c:v>1.0684048014097562</c:v>
                </c:pt>
                <c:pt idx="13">
                  <c:v>1.0670107777642823</c:v>
                </c:pt>
                <c:pt idx="14">
                  <c:v>1.0644666331441708</c:v>
                </c:pt>
                <c:pt idx="15">
                  <c:v>1.057040166591368</c:v>
                </c:pt>
                <c:pt idx="16">
                  <c:v>1.0513607851504161</c:v>
                </c:pt>
                <c:pt idx="17">
                  <c:v>1.0369487018113994</c:v>
                </c:pt>
                <c:pt idx="18">
                  <c:v>1.0257660003827045</c:v>
                </c:pt>
                <c:pt idx="19">
                  <c:v>1.014523060079376</c:v>
                </c:pt>
                <c:pt idx="20">
                  <c:v>1.0130373759816971</c:v>
                </c:pt>
                <c:pt idx="21">
                  <c:v>1.0084132622370974</c:v>
                </c:pt>
                <c:pt idx="22">
                  <c:v>1.0016048820774945</c:v>
                </c:pt>
                <c:pt idx="23">
                  <c:v>1.0006787959582495</c:v>
                </c:pt>
                <c:pt idx="24">
                  <c:v>0.98780871203273224</c:v>
                </c:pt>
                <c:pt idx="25">
                  <c:v>0.98740087052999925</c:v>
                </c:pt>
                <c:pt idx="26">
                  <c:v>0.98664738606012148</c:v>
                </c:pt>
                <c:pt idx="27">
                  <c:v>0.98002780748663121</c:v>
                </c:pt>
                <c:pt idx="28">
                  <c:v>0.96304812834224607</c:v>
                </c:pt>
                <c:pt idx="29">
                  <c:v>0.96288912888533018</c:v>
                </c:pt>
                <c:pt idx="30">
                  <c:v>0.96121596783457797</c:v>
                </c:pt>
                <c:pt idx="31">
                  <c:v>0.96115879177307584</c:v>
                </c:pt>
                <c:pt idx="32">
                  <c:v>0.95855615875287348</c:v>
                </c:pt>
                <c:pt idx="33">
                  <c:v>0.95797914673498841</c:v>
                </c:pt>
                <c:pt idx="34">
                  <c:v>0.95335908865775132</c:v>
                </c:pt>
                <c:pt idx="35">
                  <c:v>0.9527409877057722</c:v>
                </c:pt>
                <c:pt idx="36">
                  <c:v>0.94081502026882879</c:v>
                </c:pt>
                <c:pt idx="37">
                  <c:v>0.93692239940917432</c:v>
                </c:pt>
                <c:pt idx="38">
                  <c:v>0.928358718167418</c:v>
                </c:pt>
                <c:pt idx="39">
                  <c:v>0.92325561936637146</c:v>
                </c:pt>
                <c:pt idx="40">
                  <c:v>0.91042956248053974</c:v>
                </c:pt>
                <c:pt idx="41">
                  <c:v>0.91019817231334044</c:v>
                </c:pt>
                <c:pt idx="42">
                  <c:v>0.90675744453141227</c:v>
                </c:pt>
                <c:pt idx="43">
                  <c:v>0.9061471865638423</c:v>
                </c:pt>
                <c:pt idx="44">
                  <c:v>0.90316554622922152</c:v>
                </c:pt>
                <c:pt idx="45">
                  <c:v>0.90134246936355256</c:v>
                </c:pt>
                <c:pt idx="46">
                  <c:v>0.88187102983638122</c:v>
                </c:pt>
                <c:pt idx="47">
                  <c:v>0.87602304245786222</c:v>
                </c:pt>
                <c:pt idx="48">
                  <c:v>0.87124181028383385</c:v>
                </c:pt>
                <c:pt idx="49">
                  <c:v>0.77094816871329419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CF-4B47-A293-69FAF5077973}"/>
            </c:ext>
          </c:extLst>
        </c:ser>
        <c:ser>
          <c:idx val="1"/>
          <c:order val="4"/>
          <c:tx>
            <c:strRef>
              <c:f>'Graph Data'!$C$3</c:f>
              <c:strCache>
                <c:ptCount val="1"/>
                <c:pt idx="0">
                  <c:v>AEP Base (Without STI) vs. Survey Actual TCC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'Graph Data'!$A$4:$A$53</c:f>
              <c:strCache>
                <c:ptCount val="50"/>
                <c:pt idx="0">
                  <c:v>AEPSC9</c:v>
                </c:pt>
                <c:pt idx="1">
                  <c:v>AEPSC10</c:v>
                </c:pt>
                <c:pt idx="2">
                  <c:v>AEPSC19</c:v>
                </c:pt>
                <c:pt idx="3">
                  <c:v>AEPSC27</c:v>
                </c:pt>
                <c:pt idx="4">
                  <c:v>AEPSC25</c:v>
                </c:pt>
                <c:pt idx="5">
                  <c:v>AEPSC13</c:v>
                </c:pt>
                <c:pt idx="6">
                  <c:v>AEPSC26</c:v>
                </c:pt>
                <c:pt idx="7">
                  <c:v>AEPSC15</c:v>
                </c:pt>
                <c:pt idx="8">
                  <c:v>KPCO3</c:v>
                </c:pt>
                <c:pt idx="9">
                  <c:v>AEPSC17</c:v>
                </c:pt>
                <c:pt idx="10">
                  <c:v>AEPSC30</c:v>
                </c:pt>
                <c:pt idx="11">
                  <c:v>AEPSC4</c:v>
                </c:pt>
                <c:pt idx="12">
                  <c:v>AEPSC37</c:v>
                </c:pt>
                <c:pt idx="13">
                  <c:v>KPCO5</c:v>
                </c:pt>
                <c:pt idx="14">
                  <c:v>AEPSC20</c:v>
                </c:pt>
                <c:pt idx="15">
                  <c:v>AEPSC6</c:v>
                </c:pt>
                <c:pt idx="16">
                  <c:v>KPCO9</c:v>
                </c:pt>
                <c:pt idx="17">
                  <c:v>KPCO7</c:v>
                </c:pt>
                <c:pt idx="18">
                  <c:v>AEPSC11</c:v>
                </c:pt>
                <c:pt idx="19">
                  <c:v>AEPSC8</c:v>
                </c:pt>
                <c:pt idx="20">
                  <c:v>AEPSC7</c:v>
                </c:pt>
                <c:pt idx="21">
                  <c:v>AEPSC5</c:v>
                </c:pt>
                <c:pt idx="22">
                  <c:v>AEPSC18</c:v>
                </c:pt>
                <c:pt idx="23">
                  <c:v>AEPSC29</c:v>
                </c:pt>
                <c:pt idx="24">
                  <c:v>AEPSC36</c:v>
                </c:pt>
                <c:pt idx="25">
                  <c:v>AEPSC28</c:v>
                </c:pt>
                <c:pt idx="26">
                  <c:v>AEPSC24</c:v>
                </c:pt>
                <c:pt idx="27">
                  <c:v>KPCO8</c:v>
                </c:pt>
                <c:pt idx="28">
                  <c:v>AEPSC38</c:v>
                </c:pt>
                <c:pt idx="29">
                  <c:v>AEPSC31</c:v>
                </c:pt>
                <c:pt idx="30">
                  <c:v>KPCO4</c:v>
                </c:pt>
                <c:pt idx="31">
                  <c:v>AEPSC35</c:v>
                </c:pt>
                <c:pt idx="32">
                  <c:v>AEPSC22</c:v>
                </c:pt>
                <c:pt idx="33">
                  <c:v>AEPSC14</c:v>
                </c:pt>
                <c:pt idx="34">
                  <c:v>AEPSC2</c:v>
                </c:pt>
                <c:pt idx="35">
                  <c:v>KPCO1</c:v>
                </c:pt>
                <c:pt idx="36">
                  <c:v>AEPSC39</c:v>
                </c:pt>
                <c:pt idx="37">
                  <c:v>AEPSC1</c:v>
                </c:pt>
                <c:pt idx="38">
                  <c:v>KPCO6</c:v>
                </c:pt>
                <c:pt idx="39">
                  <c:v>KPCO2</c:v>
                </c:pt>
                <c:pt idx="40">
                  <c:v>AEPSC32</c:v>
                </c:pt>
                <c:pt idx="41">
                  <c:v>AEPSC41</c:v>
                </c:pt>
                <c:pt idx="42">
                  <c:v>AEPSC40</c:v>
                </c:pt>
                <c:pt idx="43">
                  <c:v>AEPSC3</c:v>
                </c:pt>
                <c:pt idx="44">
                  <c:v>AEPSC21</c:v>
                </c:pt>
                <c:pt idx="45">
                  <c:v>AEPSC12</c:v>
                </c:pt>
                <c:pt idx="46">
                  <c:v>AEPSC16</c:v>
                </c:pt>
                <c:pt idx="47">
                  <c:v>AEPSC34</c:v>
                </c:pt>
                <c:pt idx="48">
                  <c:v>AEPSC33</c:v>
                </c:pt>
                <c:pt idx="49">
                  <c:v>AEPSC23</c:v>
                </c:pt>
              </c:strCache>
            </c:strRef>
          </c:cat>
          <c:val>
            <c:numRef>
              <c:f>'Graph Data'!$C$4:$C$53</c:f>
              <c:numCache>
                <c:formatCode>0.0%</c:formatCode>
                <c:ptCount val="50"/>
                <c:pt idx="0">
                  <c:v>1.2191518895775089</c:v>
                </c:pt>
                <c:pt idx="1">
                  <c:v>1.1806088082901554</c:v>
                </c:pt>
                <c:pt idx="2">
                  <c:v>1.1438521677327647</c:v>
                </c:pt>
                <c:pt idx="3">
                  <c:v>1.1169955746920226</c:v>
                </c:pt>
                <c:pt idx="4">
                  <c:v>0.9912202861138002</c:v>
                </c:pt>
                <c:pt idx="5">
                  <c:v>1.0797119443754657</c:v>
                </c:pt>
                <c:pt idx="6">
                  <c:v>1.0667669053029656</c:v>
                </c:pt>
                <c:pt idx="7">
                  <c:v>1.0545249708156401</c:v>
                </c:pt>
                <c:pt idx="8">
                  <c:v>1.0432566327563915</c:v>
                </c:pt>
                <c:pt idx="9">
                  <c:v>1.0367038135160005</c:v>
                </c:pt>
                <c:pt idx="10">
                  <c:v>0.97553423215514801</c:v>
                </c:pt>
                <c:pt idx="11">
                  <c:v>1.0196290893936237</c:v>
                </c:pt>
                <c:pt idx="12">
                  <c:v>0.98018789120161109</c:v>
                </c:pt>
                <c:pt idx="13">
                  <c:v>0.97000979796752917</c:v>
                </c:pt>
                <c:pt idx="14">
                  <c:v>1.0137777458515911</c:v>
                </c:pt>
                <c:pt idx="15">
                  <c:v>0.99720770433147909</c:v>
                </c:pt>
                <c:pt idx="16">
                  <c:v>0.99184979731171308</c:v>
                </c:pt>
                <c:pt idx="17">
                  <c:v>0.95132908423064166</c:v>
                </c:pt>
                <c:pt idx="18">
                  <c:v>0.96770377394594775</c:v>
                </c:pt>
                <c:pt idx="19">
                  <c:v>0.96621243817083446</c:v>
                </c:pt>
                <c:pt idx="20">
                  <c:v>0.96479750093494954</c:v>
                </c:pt>
                <c:pt idx="21">
                  <c:v>0.96039358308294998</c:v>
                </c:pt>
                <c:pt idx="22">
                  <c:v>0.95390941150237551</c:v>
                </c:pt>
                <c:pt idx="23">
                  <c:v>0.94403659996061262</c:v>
                </c:pt>
                <c:pt idx="24">
                  <c:v>0.90048751817832462</c:v>
                </c:pt>
                <c:pt idx="25">
                  <c:v>0.94038178145714202</c:v>
                </c:pt>
                <c:pt idx="26">
                  <c:v>0.93966417720011575</c:v>
                </c:pt>
                <c:pt idx="27">
                  <c:v>0.90743315508021405</c:v>
                </c:pt>
                <c:pt idx="28">
                  <c:v>0.89171122994652408</c:v>
                </c:pt>
                <c:pt idx="29">
                  <c:v>0.8753537535321182</c:v>
                </c:pt>
                <c:pt idx="30">
                  <c:v>0.88184951177484205</c:v>
                </c:pt>
                <c:pt idx="31">
                  <c:v>0.87378071979370509</c:v>
                </c:pt>
                <c:pt idx="32">
                  <c:v>0.90429826297440896</c:v>
                </c:pt>
                <c:pt idx="33">
                  <c:v>0.90375391201414002</c:v>
                </c:pt>
                <c:pt idx="34">
                  <c:v>0.90796103681690599</c:v>
                </c:pt>
                <c:pt idx="35">
                  <c:v>0.90737236924359244</c:v>
                </c:pt>
                <c:pt idx="36">
                  <c:v>0.88756133987625341</c:v>
                </c:pt>
                <c:pt idx="37">
                  <c:v>0.8838890560463909</c:v>
                </c:pt>
                <c:pt idx="38">
                  <c:v>0.84396247106128919</c:v>
                </c:pt>
                <c:pt idx="39">
                  <c:v>0.87929106606321072</c:v>
                </c:pt>
                <c:pt idx="40">
                  <c:v>0.84299033563012937</c:v>
                </c:pt>
                <c:pt idx="41">
                  <c:v>0.85867752105032125</c:v>
                </c:pt>
                <c:pt idx="42">
                  <c:v>0.86357851860134516</c:v>
                </c:pt>
                <c:pt idx="43">
                  <c:v>0.83902517274429833</c:v>
                </c:pt>
                <c:pt idx="44">
                  <c:v>0.86015766307544916</c:v>
                </c:pt>
                <c:pt idx="45">
                  <c:v>0.83457636052180784</c:v>
                </c:pt>
                <c:pt idx="46">
                  <c:v>0.83195380173243505</c:v>
                </c:pt>
                <c:pt idx="47">
                  <c:v>0.83430765948367824</c:v>
                </c:pt>
                <c:pt idx="48">
                  <c:v>0.82192623611682447</c:v>
                </c:pt>
                <c:pt idx="49">
                  <c:v>0.71384089695675379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CF-4B47-A293-69FAF5077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25712"/>
        <c:axId val="474122432"/>
      </c:lineChart>
      <c:catAx>
        <c:axId val="474125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AEP Jobs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122432"/>
        <c:crosses val="autoZero"/>
        <c:auto val="0"/>
        <c:lblAlgn val="ctr"/>
        <c:lblOffset val="100"/>
        <c:noMultiLvlLbl val="0"/>
      </c:catAx>
      <c:valAx>
        <c:axId val="474122432"/>
        <c:scaling>
          <c:orientation val="minMax"/>
          <c:max val="1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AEP Compensation as a Percent of Market Median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cross"/>
        <c:minorTickMark val="out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125712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2"/>
  <sheetViews>
    <sheetView zoomScale="70" workbookViewId="0"/>
  </sheetViews>
  <pageMargins left="0.7" right="0.7" top="0.75" bottom="0.75" header="0.3" footer="0.3"/>
  <pageSetup orientation="landscape" copies="2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N70"/>
  <sheetViews>
    <sheetView tabSelected="1" zoomScaleNormal="100" workbookViewId="0">
      <pane ySplit="4" topLeftCell="A51" activePane="bottomLeft" state="frozen"/>
      <selection pane="bottomLeft" activeCell="A64" sqref="A64"/>
    </sheetView>
  </sheetViews>
  <sheetFormatPr defaultColWidth="9.140625" defaultRowHeight="12.75" x14ac:dyDescent="0.2"/>
  <cols>
    <col min="1" max="1" width="33.7109375" style="1" customWidth="1"/>
    <col min="2" max="2" width="10.42578125" style="1" customWidth="1"/>
    <col min="3" max="3" width="11.140625" style="2" bestFit="1" customWidth="1"/>
    <col min="4" max="4" width="11.42578125" style="2" customWidth="1"/>
    <col min="5" max="5" width="11.140625" style="2" bestFit="1" customWidth="1"/>
    <col min="6" max="6" width="2.42578125" style="1" customWidth="1"/>
    <col min="7" max="8" width="12.140625" style="2" bestFit="1" customWidth="1"/>
    <col min="9" max="9" width="17.5703125" style="2" customWidth="1"/>
    <col min="10" max="10" width="11.140625" style="19" bestFit="1" customWidth="1"/>
    <col min="11" max="11" width="7.85546875" style="19" bestFit="1" customWidth="1"/>
    <col min="12" max="16384" width="9.140625" style="1"/>
  </cols>
  <sheetData>
    <row r="1" spans="1:12" ht="12.75" customHeight="1" x14ac:dyDescent="0.2">
      <c r="A1" s="39" t="s">
        <v>74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3" spans="1:12" s="3" customFormat="1" ht="26.25" customHeight="1" x14ac:dyDescent="0.2">
      <c r="B3" s="4"/>
      <c r="C3" s="41" t="s">
        <v>29</v>
      </c>
      <c r="D3" s="42"/>
      <c r="E3" s="43"/>
      <c r="G3" s="41" t="s">
        <v>3</v>
      </c>
      <c r="H3" s="42"/>
      <c r="I3" s="43"/>
      <c r="J3" s="44" t="s">
        <v>4</v>
      </c>
      <c r="K3" s="44"/>
    </row>
    <row r="4" spans="1:12" s="5" customFormat="1" ht="52.5" x14ac:dyDescent="0.2">
      <c r="A4" s="18" t="s">
        <v>28</v>
      </c>
      <c r="B4" s="18" t="s">
        <v>17</v>
      </c>
      <c r="C4" s="26" t="s">
        <v>5</v>
      </c>
      <c r="D4" s="26" t="s">
        <v>6</v>
      </c>
      <c r="E4" s="26" t="s">
        <v>0</v>
      </c>
      <c r="F4" s="27"/>
      <c r="G4" s="26" t="s">
        <v>1</v>
      </c>
      <c r="H4" s="26" t="s">
        <v>6</v>
      </c>
      <c r="I4" s="26" t="s">
        <v>0</v>
      </c>
      <c r="J4" s="28" t="s">
        <v>18</v>
      </c>
      <c r="K4" s="28" t="s">
        <v>19</v>
      </c>
    </row>
    <row r="5" spans="1:12" x14ac:dyDescent="0.2">
      <c r="A5" s="9" t="s">
        <v>73</v>
      </c>
      <c r="B5" s="2"/>
      <c r="F5" s="2"/>
      <c r="J5" s="2"/>
      <c r="K5" s="2"/>
    </row>
    <row r="6" spans="1:12" ht="15" x14ac:dyDescent="0.25">
      <c r="A6" s="1" t="s">
        <v>79</v>
      </c>
      <c r="B6">
        <v>2</v>
      </c>
      <c r="C6" s="37">
        <v>43544.800000000003</v>
      </c>
      <c r="D6" s="29">
        <v>2177.2400000000002</v>
      </c>
      <c r="E6" s="29">
        <v>45722.040000000008</v>
      </c>
      <c r="G6" s="29">
        <v>47816</v>
      </c>
      <c r="H6" s="29">
        <v>72101</v>
      </c>
      <c r="I6" s="29">
        <v>47990</v>
      </c>
      <c r="J6" s="20">
        <f t="shared" ref="J6:J14" si="0">(E6-I6)/I6</f>
        <v>-4.7259012294227791E-2</v>
      </c>
      <c r="K6" s="20">
        <f t="shared" ref="K6:K14" si="1">(C6-I6)/I6</f>
        <v>-9.2627630756407522E-2</v>
      </c>
      <c r="L6" s="35"/>
    </row>
    <row r="7" spans="1:12" ht="15" x14ac:dyDescent="0.25">
      <c r="A7" s="1" t="s">
        <v>80</v>
      </c>
      <c r="B7">
        <v>1</v>
      </c>
      <c r="C7" s="37">
        <v>46238.400000000001</v>
      </c>
      <c r="D7" s="29">
        <v>2311.92</v>
      </c>
      <c r="E7" s="29">
        <v>48550.320000000007</v>
      </c>
      <c r="G7" s="29">
        <v>52903</v>
      </c>
      <c r="H7" s="29">
        <v>81962</v>
      </c>
      <c r="I7" s="29">
        <v>52586</v>
      </c>
      <c r="J7" s="20">
        <f t="shared" si="0"/>
        <v>-7.6744380633628595E-2</v>
      </c>
      <c r="K7" s="20">
        <f t="shared" si="1"/>
        <v>-0.12070893393678923</v>
      </c>
      <c r="L7" s="35"/>
    </row>
    <row r="8" spans="1:12" ht="15" x14ac:dyDescent="0.25">
      <c r="A8" s="1" t="s">
        <v>81</v>
      </c>
      <c r="B8">
        <v>2</v>
      </c>
      <c r="C8" s="37">
        <v>66965.600000000006</v>
      </c>
      <c r="D8" s="29">
        <v>4017.9360000000001</v>
      </c>
      <c r="E8" s="29">
        <v>70983.536000000007</v>
      </c>
      <c r="G8" s="29">
        <v>64189</v>
      </c>
      <c r="H8" s="29">
        <v>51854</v>
      </c>
      <c r="I8" s="29">
        <v>64189</v>
      </c>
      <c r="J8" s="20">
        <f t="shared" si="0"/>
        <v>0.10585203072177488</v>
      </c>
      <c r="K8" s="20">
        <f t="shared" si="1"/>
        <v>4.3256632756391369E-2</v>
      </c>
      <c r="L8" s="35"/>
    </row>
    <row r="9" spans="1:12" ht="15" x14ac:dyDescent="0.25">
      <c r="A9" s="1" t="s">
        <v>82</v>
      </c>
      <c r="B9">
        <v>2</v>
      </c>
      <c r="C9" s="37">
        <v>85976.8</v>
      </c>
      <c r="D9" s="29">
        <v>7737.9120000000003</v>
      </c>
      <c r="E9" s="29">
        <v>93714.712000000014</v>
      </c>
      <c r="G9" s="29">
        <v>89243</v>
      </c>
      <c r="H9" s="29">
        <v>46948</v>
      </c>
      <c r="I9" s="29">
        <v>97496</v>
      </c>
      <c r="J9" s="20">
        <f t="shared" si="0"/>
        <v>-3.8784032165422026E-2</v>
      </c>
      <c r="K9" s="20">
        <f t="shared" si="1"/>
        <v>-0.11815048822515793</v>
      </c>
      <c r="L9" s="35"/>
    </row>
    <row r="10" spans="1:12" ht="15" x14ac:dyDescent="0.25">
      <c r="A10" s="1" t="s">
        <v>83</v>
      </c>
      <c r="B10">
        <v>20</v>
      </c>
      <c r="C10" s="37">
        <v>119791.36000000002</v>
      </c>
      <c r="D10" s="29">
        <v>11979.136000000002</v>
      </c>
      <c r="E10" s="29">
        <v>131770.49600000004</v>
      </c>
      <c r="G10" s="29">
        <v>118859</v>
      </c>
      <c r="H10" s="29">
        <v>96140</v>
      </c>
      <c r="I10" s="29">
        <v>123495</v>
      </c>
      <c r="J10" s="20">
        <f t="shared" si="0"/>
        <v>6.7010777764282298E-2</v>
      </c>
      <c r="K10" s="20">
        <f t="shared" si="1"/>
        <v>-2.9990202032470829E-2</v>
      </c>
      <c r="L10" s="35"/>
    </row>
    <row r="11" spans="1:12" ht="15" x14ac:dyDescent="0.25">
      <c r="A11" s="1" t="s">
        <v>84</v>
      </c>
      <c r="B11">
        <v>4</v>
      </c>
      <c r="C11" s="37">
        <v>96969.600000000006</v>
      </c>
      <c r="D11" s="29">
        <v>9696.9600000000009</v>
      </c>
      <c r="E11" s="29">
        <v>106666.56</v>
      </c>
      <c r="G11" s="29">
        <v>105720</v>
      </c>
      <c r="H11" s="29">
        <v>90780</v>
      </c>
      <c r="I11" s="29">
        <v>114898</v>
      </c>
      <c r="J11" s="20">
        <f t="shared" si="0"/>
        <v>-7.1641281832581963E-2</v>
      </c>
      <c r="K11" s="20">
        <f t="shared" si="1"/>
        <v>-0.15603752893871081</v>
      </c>
      <c r="L11" s="35"/>
    </row>
    <row r="12" spans="1:12" ht="15" x14ac:dyDescent="0.25">
      <c r="A12" s="1" t="s">
        <v>85</v>
      </c>
      <c r="B12">
        <v>4</v>
      </c>
      <c r="C12" s="37">
        <v>83137.600000000006</v>
      </c>
      <c r="D12" s="29">
        <v>7482.384</v>
      </c>
      <c r="E12" s="29">
        <v>90619.983999999997</v>
      </c>
      <c r="G12" s="29">
        <v>83112</v>
      </c>
      <c r="H12" s="29">
        <v>86175</v>
      </c>
      <c r="I12" s="29">
        <v>87391</v>
      </c>
      <c r="J12" s="20">
        <f t="shared" si="0"/>
        <v>3.6948701811399309E-2</v>
      </c>
      <c r="K12" s="20">
        <f t="shared" si="1"/>
        <v>-4.8670915769358336E-2</v>
      </c>
      <c r="L12" s="35"/>
    </row>
    <row r="13" spans="1:12" ht="15" x14ac:dyDescent="0.25">
      <c r="A13" s="1" t="s">
        <v>86</v>
      </c>
      <c r="B13">
        <v>5</v>
      </c>
      <c r="C13" s="37">
        <v>70591.040000000008</v>
      </c>
      <c r="D13" s="29">
        <v>5647.2832000000008</v>
      </c>
      <c r="E13" s="29">
        <v>76238.323200000013</v>
      </c>
      <c r="G13" s="29">
        <v>73472</v>
      </c>
      <c r="H13" s="29">
        <v>76710</v>
      </c>
      <c r="I13" s="29">
        <v>77792</v>
      </c>
      <c r="J13" s="20">
        <f t="shared" si="0"/>
        <v>-1.9972192513368812E-2</v>
      </c>
      <c r="K13" s="20">
        <f t="shared" si="1"/>
        <v>-9.2566844919785993E-2</v>
      </c>
      <c r="L13" s="35"/>
    </row>
    <row r="14" spans="1:12" ht="15" x14ac:dyDescent="0.25">
      <c r="A14" s="1" t="s">
        <v>87</v>
      </c>
      <c r="B14" s="38">
        <v>3</v>
      </c>
      <c r="C14" s="37">
        <v>65083.19999999999</v>
      </c>
      <c r="D14" s="29">
        <v>3904.9919999999993</v>
      </c>
      <c r="E14" s="29">
        <v>68988.191999999995</v>
      </c>
      <c r="G14" s="29">
        <v>62313</v>
      </c>
      <c r="H14" s="29">
        <v>113300</v>
      </c>
      <c r="I14" s="29">
        <v>65618</v>
      </c>
      <c r="J14" s="20">
        <f t="shared" si="0"/>
        <v>5.1360785150415977E-2</v>
      </c>
      <c r="K14" s="20">
        <f t="shared" si="1"/>
        <v>-8.1502026882869054E-3</v>
      </c>
      <c r="L14" s="35"/>
    </row>
    <row r="15" spans="1:12" s="5" customFormat="1" ht="15" x14ac:dyDescent="0.25">
      <c r="A15" s="25" t="s">
        <v>75</v>
      </c>
      <c r="B15" s="1">
        <f>SUM(B6:B14)</f>
        <v>43</v>
      </c>
      <c r="C15" s="2"/>
      <c r="D15" s="29"/>
      <c r="E15" s="2"/>
      <c r="F15" s="7"/>
      <c r="G15" s="6"/>
      <c r="H15" s="6"/>
      <c r="I15" s="6"/>
      <c r="J15" s="6"/>
      <c r="K15" s="6"/>
      <c r="L15" s="35"/>
    </row>
    <row r="16" spans="1:12" s="5" customFormat="1" ht="15" x14ac:dyDescent="0.25">
      <c r="A16" s="25" t="s">
        <v>76</v>
      </c>
      <c r="B16" s="1">
        <f>COUNTA(A6:A14)</f>
        <v>9</v>
      </c>
      <c r="C16" s="2"/>
      <c r="D16" s="29"/>
      <c r="E16" s="2"/>
      <c r="F16" s="1"/>
      <c r="G16" s="2"/>
      <c r="H16" s="2"/>
      <c r="I16" s="33" t="s">
        <v>77</v>
      </c>
      <c r="J16" s="21">
        <f>AVERAGE(J6:J14)</f>
        <v>7.5237733429369617E-4</v>
      </c>
      <c r="K16" s="21">
        <f>AVERAGE(K6:K14)</f>
        <v>-6.9294012723397358E-2</v>
      </c>
      <c r="L16" s="35"/>
    </row>
    <row r="17" spans="1:12" s="5" customFormat="1" ht="15" x14ac:dyDescent="0.25">
      <c r="A17" s="24"/>
      <c r="B17" s="2"/>
      <c r="C17" s="2"/>
      <c r="D17" s="29"/>
      <c r="E17" s="2"/>
      <c r="F17" s="2"/>
      <c r="G17" s="2"/>
      <c r="H17" s="2"/>
      <c r="I17" s="2"/>
      <c r="J17" s="2"/>
      <c r="K17" s="2"/>
      <c r="L17" s="35"/>
    </row>
    <row r="18" spans="1:12" ht="15" x14ac:dyDescent="0.25">
      <c r="A18" s="9" t="s">
        <v>24</v>
      </c>
      <c r="B18" s="2"/>
      <c r="D18" s="29"/>
      <c r="F18" s="2"/>
      <c r="J18" s="2"/>
      <c r="K18" s="2"/>
      <c r="L18" s="35"/>
    </row>
    <row r="19" spans="1:12" ht="15" x14ac:dyDescent="0.25">
      <c r="A19" s="1" t="s">
        <v>32</v>
      </c>
      <c r="B19">
        <v>8</v>
      </c>
      <c r="C19" s="37">
        <v>64628.200000000012</v>
      </c>
      <c r="D19" s="29">
        <v>3877.6920000000005</v>
      </c>
      <c r="E19" s="29">
        <v>68505.892000000007</v>
      </c>
      <c r="G19" s="29">
        <v>71660</v>
      </c>
      <c r="H19" s="29">
        <f t="shared" ref="H19:H59" si="2">I19-G19</f>
        <v>1458</v>
      </c>
      <c r="I19" s="29">
        <v>73118</v>
      </c>
      <c r="J19" s="20">
        <f t="shared" ref="J19:J59" si="3">(E19-I19)/I19</f>
        <v>-6.3077600590825691E-2</v>
      </c>
      <c r="K19" s="20">
        <f t="shared" ref="K19:K59" si="4">(C19-I19)/I19</f>
        <v>-0.11611094395360907</v>
      </c>
      <c r="L19" s="35"/>
    </row>
    <row r="20" spans="1:12" ht="15" x14ac:dyDescent="0.25">
      <c r="A20" s="1" t="s">
        <v>33</v>
      </c>
      <c r="B20">
        <v>1</v>
      </c>
      <c r="C20" s="37">
        <v>54995.199999999997</v>
      </c>
      <c r="D20" s="29">
        <v>2749.76</v>
      </c>
      <c r="E20" s="29">
        <v>57744.959999999999</v>
      </c>
      <c r="G20" s="29">
        <v>58955</v>
      </c>
      <c r="H20" s="29">
        <f t="shared" si="2"/>
        <v>1615</v>
      </c>
      <c r="I20" s="29">
        <v>60570</v>
      </c>
      <c r="J20" s="20">
        <f t="shared" ref="J20:J42" si="5">(E20-I20)/I20</f>
        <v>-4.6640911342248653E-2</v>
      </c>
      <c r="K20" s="20">
        <f t="shared" ref="K20:K42" si="6">(C20-I20)/I20</f>
        <v>-9.2038963183093986E-2</v>
      </c>
      <c r="L20" s="35"/>
    </row>
    <row r="21" spans="1:12" ht="15" x14ac:dyDescent="0.25">
      <c r="A21" s="1" t="s">
        <v>34</v>
      </c>
      <c r="B21">
        <v>6</v>
      </c>
      <c r="C21" s="37">
        <v>69738.933333333334</v>
      </c>
      <c r="D21" s="29">
        <v>5579.1146666666673</v>
      </c>
      <c r="E21" s="29">
        <v>75318.04800000001</v>
      </c>
      <c r="G21" s="29">
        <v>80351</v>
      </c>
      <c r="H21" s="29">
        <f t="shared" si="2"/>
        <v>2768</v>
      </c>
      <c r="I21" s="29">
        <v>83119</v>
      </c>
      <c r="J21" s="20">
        <f t="shared" si="5"/>
        <v>-9.3852813436157687E-2</v>
      </c>
      <c r="K21" s="20">
        <f t="shared" si="6"/>
        <v>-0.16097482725570164</v>
      </c>
      <c r="L21" s="35"/>
    </row>
    <row r="22" spans="1:12" ht="15" x14ac:dyDescent="0.25">
      <c r="A22" s="1" t="s">
        <v>35</v>
      </c>
      <c r="B22">
        <v>2</v>
      </c>
      <c r="C22" s="37">
        <v>48932</v>
      </c>
      <c r="D22" s="29">
        <v>2446.6</v>
      </c>
      <c r="E22" s="29">
        <v>51378.600000000006</v>
      </c>
      <c r="G22" s="29">
        <v>47816</v>
      </c>
      <c r="H22" s="29">
        <f t="shared" si="2"/>
        <v>174</v>
      </c>
      <c r="I22" s="29">
        <v>47990</v>
      </c>
      <c r="J22" s="20">
        <f t="shared" si="5"/>
        <v>7.0610543863304981E-2</v>
      </c>
      <c r="K22" s="20">
        <f t="shared" si="6"/>
        <v>1.9629089393623671E-2</v>
      </c>
      <c r="L22" s="35"/>
    </row>
    <row r="23" spans="1:12" ht="15" x14ac:dyDescent="0.25">
      <c r="A23" s="1" t="s">
        <v>36</v>
      </c>
      <c r="B23">
        <v>10</v>
      </c>
      <c r="C23" s="37">
        <v>50503.256960000006</v>
      </c>
      <c r="D23" s="29">
        <v>2525.1628480000004</v>
      </c>
      <c r="E23" s="29">
        <v>53028.419807999999</v>
      </c>
      <c r="G23" s="29">
        <v>52903</v>
      </c>
      <c r="H23" s="29">
        <f t="shared" si="2"/>
        <v>-317</v>
      </c>
      <c r="I23" s="29">
        <v>52586</v>
      </c>
      <c r="J23" s="20">
        <f t="shared" si="5"/>
        <v>8.4132622370973031E-3</v>
      </c>
      <c r="K23" s="20">
        <f t="shared" si="6"/>
        <v>-3.9606416917050052E-2</v>
      </c>
      <c r="L23" s="35"/>
    </row>
    <row r="24" spans="1:12" ht="15" x14ac:dyDescent="0.25">
      <c r="A24" s="1" t="s">
        <v>37</v>
      </c>
      <c r="B24">
        <v>39</v>
      </c>
      <c r="C24" s="37">
        <v>64009.765333333315</v>
      </c>
      <c r="D24" s="29">
        <v>3840.5859199999986</v>
      </c>
      <c r="E24" s="29">
        <v>67850.351253333327</v>
      </c>
      <c r="G24" s="29">
        <v>64189</v>
      </c>
      <c r="H24" s="29">
        <f t="shared" si="2"/>
        <v>0</v>
      </c>
      <c r="I24" s="29">
        <v>64189</v>
      </c>
      <c r="J24" s="20">
        <f t="shared" si="5"/>
        <v>5.7040166591368097E-2</v>
      </c>
      <c r="K24" s="20">
        <f t="shared" si="6"/>
        <v>-2.7922956685208582E-3</v>
      </c>
      <c r="L24" s="35"/>
    </row>
    <row r="25" spans="1:12" ht="15" x14ac:dyDescent="0.25">
      <c r="A25" s="1" t="s">
        <v>38</v>
      </c>
      <c r="B25">
        <v>2</v>
      </c>
      <c r="C25" s="37">
        <v>43856.800000000003</v>
      </c>
      <c r="D25" s="29">
        <v>2192.84</v>
      </c>
      <c r="E25" s="29">
        <v>46049.64</v>
      </c>
      <c r="G25" s="29">
        <v>45457</v>
      </c>
      <c r="H25" s="29">
        <f t="shared" si="2"/>
        <v>0</v>
      </c>
      <c r="I25" s="29">
        <v>45457</v>
      </c>
      <c r="J25" s="20">
        <f t="shared" si="5"/>
        <v>1.3037375981696976E-2</v>
      </c>
      <c r="K25" s="20">
        <f t="shared" si="6"/>
        <v>-3.5202499065050422E-2</v>
      </c>
      <c r="L25" s="35"/>
    </row>
    <row r="26" spans="1:12" ht="15" x14ac:dyDescent="0.25">
      <c r="A26" s="1" t="s">
        <v>39</v>
      </c>
      <c r="B26">
        <v>3</v>
      </c>
      <c r="C26" s="37">
        <v>49420.80000000001</v>
      </c>
      <c r="D26" s="29">
        <v>2471.0400000000009</v>
      </c>
      <c r="E26" s="29">
        <v>51891.840000000004</v>
      </c>
      <c r="G26" s="29">
        <v>51098</v>
      </c>
      <c r="H26" s="29">
        <f t="shared" si="2"/>
        <v>51</v>
      </c>
      <c r="I26" s="29">
        <v>51149</v>
      </c>
      <c r="J26" s="20">
        <f t="shared" si="5"/>
        <v>1.4523060079376015E-2</v>
      </c>
      <c r="K26" s="20">
        <f t="shared" si="6"/>
        <v>-3.378756182916557E-2</v>
      </c>
      <c r="L26" s="35"/>
    </row>
    <row r="27" spans="1:12" ht="15" x14ac:dyDescent="0.25">
      <c r="A27" s="1" t="s">
        <v>40</v>
      </c>
      <c r="B27">
        <v>1</v>
      </c>
      <c r="C27" s="37">
        <v>62358.400000000001</v>
      </c>
      <c r="D27" s="29">
        <v>3741.5039999999999</v>
      </c>
      <c r="E27" s="29">
        <v>66099.90400000001</v>
      </c>
      <c r="G27" s="29">
        <v>51098</v>
      </c>
      <c r="H27" s="29">
        <f t="shared" si="2"/>
        <v>51</v>
      </c>
      <c r="I27" s="29">
        <v>51149</v>
      </c>
      <c r="J27" s="20">
        <f t="shared" si="5"/>
        <v>0.29230100295215955</v>
      </c>
      <c r="K27" s="20">
        <f t="shared" si="6"/>
        <v>0.21915188957750886</v>
      </c>
      <c r="L27" s="35"/>
    </row>
    <row r="28" spans="1:12" ht="15" x14ac:dyDescent="0.25">
      <c r="A28" s="1" t="s">
        <v>41</v>
      </c>
      <c r="B28">
        <v>2</v>
      </c>
      <c r="C28" s="37">
        <v>72914.399999999994</v>
      </c>
      <c r="D28" s="29">
        <v>5833.152</v>
      </c>
      <c r="E28" s="29">
        <v>78747.551999999996</v>
      </c>
      <c r="G28" s="29">
        <v>61700</v>
      </c>
      <c r="H28" s="29">
        <f t="shared" si="2"/>
        <v>60</v>
      </c>
      <c r="I28" s="29">
        <v>61760</v>
      </c>
      <c r="J28" s="20">
        <f t="shared" si="5"/>
        <v>0.27505751295336783</v>
      </c>
      <c r="K28" s="20">
        <f t="shared" si="6"/>
        <v>0.18060880829015535</v>
      </c>
      <c r="L28" s="35"/>
    </row>
    <row r="29" spans="1:12" ht="15" x14ac:dyDescent="0.25">
      <c r="A29" s="1" t="s">
        <v>42</v>
      </c>
      <c r="B29">
        <v>5</v>
      </c>
      <c r="C29" s="37">
        <v>62911.390048000008</v>
      </c>
      <c r="D29" s="29">
        <v>3774.6834028800004</v>
      </c>
      <c r="E29" s="29">
        <v>66686.073450880009</v>
      </c>
      <c r="G29" s="29">
        <v>63770</v>
      </c>
      <c r="H29" s="29">
        <f t="shared" si="2"/>
        <v>1241</v>
      </c>
      <c r="I29" s="29">
        <v>65011</v>
      </c>
      <c r="J29" s="20">
        <f t="shared" si="5"/>
        <v>2.5766000382704601E-2</v>
      </c>
      <c r="K29" s="20">
        <f t="shared" si="6"/>
        <v>-3.229622605405226E-2</v>
      </c>
      <c r="L29" s="35"/>
    </row>
    <row r="30" spans="1:12" ht="15" x14ac:dyDescent="0.25">
      <c r="A30" s="1" t="s">
        <v>43</v>
      </c>
      <c r="B30">
        <v>1</v>
      </c>
      <c r="C30" s="37">
        <v>76003.199999999997</v>
      </c>
      <c r="D30" s="29">
        <v>6080.2560000000003</v>
      </c>
      <c r="E30" s="29">
        <v>82083.456000000006</v>
      </c>
      <c r="G30" s="29">
        <v>89342</v>
      </c>
      <c r="H30" s="29">
        <f t="shared" si="2"/>
        <v>1726</v>
      </c>
      <c r="I30" s="29">
        <v>91068</v>
      </c>
      <c r="J30" s="20">
        <f t="shared" si="5"/>
        <v>-9.865753063644743E-2</v>
      </c>
      <c r="K30" s="20">
        <f t="shared" si="6"/>
        <v>-0.16542363947819216</v>
      </c>
      <c r="L30" s="35"/>
    </row>
    <row r="31" spans="1:12" ht="15" x14ac:dyDescent="0.25">
      <c r="A31" s="1" t="s">
        <v>44</v>
      </c>
      <c r="B31">
        <v>13</v>
      </c>
      <c r="C31" s="37">
        <v>52176</v>
      </c>
      <c r="D31" s="29">
        <v>2608.8000000000002</v>
      </c>
      <c r="E31" s="29">
        <v>54784.80000000001</v>
      </c>
      <c r="G31" s="29">
        <v>47946</v>
      </c>
      <c r="H31" s="29">
        <f t="shared" si="2"/>
        <v>378</v>
      </c>
      <c r="I31" s="29">
        <v>48324</v>
      </c>
      <c r="J31" s="20">
        <f t="shared" si="5"/>
        <v>0.13369754159423911</v>
      </c>
      <c r="K31" s="20">
        <f t="shared" si="6"/>
        <v>7.971194437546561E-2</v>
      </c>
      <c r="L31" s="35"/>
    </row>
    <row r="32" spans="1:12" ht="15" x14ac:dyDescent="0.25">
      <c r="A32" s="1" t="s">
        <v>45</v>
      </c>
      <c r="B32">
        <v>4</v>
      </c>
      <c r="C32" s="37">
        <v>55733.599999999999</v>
      </c>
      <c r="D32" s="29">
        <v>3344.0159999999996</v>
      </c>
      <c r="E32" s="29">
        <v>59077.616000000002</v>
      </c>
      <c r="G32" s="29">
        <v>60035</v>
      </c>
      <c r="H32" s="29">
        <f t="shared" si="2"/>
        <v>1634</v>
      </c>
      <c r="I32" s="29">
        <v>61669</v>
      </c>
      <c r="J32" s="20">
        <f t="shared" si="5"/>
        <v>-4.2020853265011565E-2</v>
      </c>
      <c r="K32" s="20">
        <f t="shared" si="6"/>
        <v>-9.6246087985860013E-2</v>
      </c>
      <c r="L32" s="35"/>
    </row>
    <row r="33" spans="1:12" ht="15" x14ac:dyDescent="0.25">
      <c r="A33" s="1" t="s">
        <v>46</v>
      </c>
      <c r="B33">
        <v>169</v>
      </c>
      <c r="C33" s="37">
        <v>52226.403704615397</v>
      </c>
      <c r="D33" s="29">
        <v>2611.3201852307702</v>
      </c>
      <c r="E33" s="29">
        <v>54837.723889846202</v>
      </c>
      <c r="G33" s="29">
        <v>48985</v>
      </c>
      <c r="H33" s="29">
        <f t="shared" si="2"/>
        <v>541</v>
      </c>
      <c r="I33" s="29">
        <v>49526</v>
      </c>
      <c r="J33" s="20">
        <f t="shared" si="5"/>
        <v>0.10725121935642293</v>
      </c>
      <c r="K33" s="20">
        <f t="shared" si="6"/>
        <v>5.4524970815640214E-2</v>
      </c>
      <c r="L33" s="35"/>
    </row>
    <row r="34" spans="1:12" ht="15" x14ac:dyDescent="0.25">
      <c r="A34" s="1" t="s">
        <v>47</v>
      </c>
      <c r="B34">
        <v>8</v>
      </c>
      <c r="C34" s="37">
        <v>56186</v>
      </c>
      <c r="D34" s="29">
        <v>3371.16</v>
      </c>
      <c r="E34" s="29">
        <v>59557.16</v>
      </c>
      <c r="G34" s="29">
        <v>64939</v>
      </c>
      <c r="H34" s="29">
        <f t="shared" si="2"/>
        <v>2596</v>
      </c>
      <c r="I34" s="29">
        <v>67535</v>
      </c>
      <c r="J34" s="20">
        <f t="shared" si="5"/>
        <v>-0.11812897016361881</v>
      </c>
      <c r="K34" s="20">
        <f t="shared" si="6"/>
        <v>-0.16804619826756498</v>
      </c>
      <c r="L34" s="35"/>
    </row>
    <row r="35" spans="1:12" ht="15" x14ac:dyDescent="0.25">
      <c r="A35" s="1" t="s">
        <v>48</v>
      </c>
      <c r="B35">
        <v>2</v>
      </c>
      <c r="C35" s="37">
        <v>40560</v>
      </c>
      <c r="D35" s="29">
        <v>2028</v>
      </c>
      <c r="E35" s="29">
        <v>42588</v>
      </c>
      <c r="G35" s="29">
        <v>39223</v>
      </c>
      <c r="H35" s="29">
        <f t="shared" si="2"/>
        <v>-99</v>
      </c>
      <c r="I35" s="29">
        <v>39124</v>
      </c>
      <c r="J35" s="20">
        <f t="shared" si="5"/>
        <v>8.8539004191800427E-2</v>
      </c>
      <c r="K35" s="20">
        <f t="shared" si="6"/>
        <v>3.6703813516000411E-2</v>
      </c>
      <c r="L35" s="35"/>
    </row>
    <row r="36" spans="1:12" ht="15" x14ac:dyDescent="0.25">
      <c r="A36" s="1" t="s">
        <v>49</v>
      </c>
      <c r="B36">
        <v>4</v>
      </c>
      <c r="C36" s="37">
        <v>55613.872599999995</v>
      </c>
      <c r="D36" s="29">
        <v>2780.6936299999998</v>
      </c>
      <c r="E36" s="29">
        <v>58394.566230000004</v>
      </c>
      <c r="G36" s="29">
        <v>57784</v>
      </c>
      <c r="H36" s="29">
        <f t="shared" si="2"/>
        <v>517</v>
      </c>
      <c r="I36" s="29">
        <v>58301</v>
      </c>
      <c r="J36" s="20">
        <f t="shared" si="5"/>
        <v>1.6048820774944511E-3</v>
      </c>
      <c r="K36" s="20">
        <f t="shared" si="6"/>
        <v>-4.6090588497624478E-2</v>
      </c>
      <c r="L36" s="35"/>
    </row>
    <row r="37" spans="1:12" ht="15" x14ac:dyDescent="0.25">
      <c r="A37" s="1" t="s">
        <v>50</v>
      </c>
      <c r="B37">
        <v>1</v>
      </c>
      <c r="C37" s="37">
        <v>64376</v>
      </c>
      <c r="D37" s="29">
        <v>3862.56</v>
      </c>
      <c r="E37" s="29">
        <v>68238.559999999998</v>
      </c>
      <c r="G37" s="29">
        <v>56236</v>
      </c>
      <c r="H37" s="29">
        <f t="shared" si="2"/>
        <v>44</v>
      </c>
      <c r="I37" s="29">
        <v>56280</v>
      </c>
      <c r="J37" s="20">
        <f t="shared" si="5"/>
        <v>0.21248329779673059</v>
      </c>
      <c r="K37" s="20">
        <f t="shared" si="6"/>
        <v>0.14385216773276474</v>
      </c>
      <c r="L37" s="35"/>
    </row>
    <row r="38" spans="1:12" ht="15" x14ac:dyDescent="0.25">
      <c r="A38" s="1" t="s">
        <v>51</v>
      </c>
      <c r="B38">
        <v>1</v>
      </c>
      <c r="C38" s="37">
        <v>56451.199999999997</v>
      </c>
      <c r="D38" s="29">
        <v>2822.56</v>
      </c>
      <c r="E38" s="29">
        <v>59273.760000000002</v>
      </c>
      <c r="G38" s="29">
        <v>55133</v>
      </c>
      <c r="H38" s="29">
        <f t="shared" si="2"/>
        <v>551</v>
      </c>
      <c r="I38" s="29">
        <v>55684</v>
      </c>
      <c r="J38" s="20">
        <f t="shared" si="5"/>
        <v>6.4466633144170712E-2</v>
      </c>
      <c r="K38" s="20">
        <f t="shared" si="6"/>
        <v>1.3777745851591069E-2</v>
      </c>
      <c r="L38" s="35"/>
    </row>
    <row r="39" spans="1:12" ht="15" x14ac:dyDescent="0.25">
      <c r="A39" s="1" t="s">
        <v>52</v>
      </c>
      <c r="B39">
        <v>2</v>
      </c>
      <c r="C39" s="37">
        <v>51176.800479999998</v>
      </c>
      <c r="D39" s="29">
        <v>2558.8400240000001</v>
      </c>
      <c r="E39" s="29">
        <v>53735.640503999995</v>
      </c>
      <c r="G39" s="29">
        <v>58488</v>
      </c>
      <c r="H39" s="29">
        <f t="shared" si="2"/>
        <v>1009</v>
      </c>
      <c r="I39" s="29">
        <v>59497</v>
      </c>
      <c r="J39" s="20">
        <f t="shared" si="5"/>
        <v>-9.6834453770778442E-2</v>
      </c>
      <c r="K39" s="20">
        <f t="shared" si="6"/>
        <v>-0.13984233692455086</v>
      </c>
      <c r="L39" s="35"/>
    </row>
    <row r="40" spans="1:12" ht="15" x14ac:dyDescent="0.25">
      <c r="A40" s="1" t="s">
        <v>53</v>
      </c>
      <c r="B40">
        <v>5</v>
      </c>
      <c r="C40" s="37">
        <v>59400.639999999999</v>
      </c>
      <c r="D40" s="29">
        <v>3564.0383999999999</v>
      </c>
      <c r="E40" s="29">
        <v>62964.678399999997</v>
      </c>
      <c r="G40" s="29">
        <v>64934</v>
      </c>
      <c r="H40" s="29">
        <f t="shared" si="2"/>
        <v>753</v>
      </c>
      <c r="I40" s="29">
        <v>65687</v>
      </c>
      <c r="J40" s="20">
        <f t="shared" si="5"/>
        <v>-4.1443841247126571E-2</v>
      </c>
      <c r="K40" s="20">
        <f t="shared" si="6"/>
        <v>-9.5701737025591066E-2</v>
      </c>
      <c r="L40" s="35"/>
    </row>
    <row r="41" spans="1:12" ht="15" x14ac:dyDescent="0.25">
      <c r="A41" s="1" t="s">
        <v>54</v>
      </c>
      <c r="B41">
        <v>1</v>
      </c>
      <c r="C41" s="37">
        <v>66851.199999999997</v>
      </c>
      <c r="D41" s="29">
        <v>5348.0959999999995</v>
      </c>
      <c r="E41" s="29">
        <v>72199.296000000002</v>
      </c>
      <c r="G41" s="29">
        <v>85643</v>
      </c>
      <c r="H41" s="29">
        <f t="shared" si="2"/>
        <v>8007</v>
      </c>
      <c r="I41" s="29">
        <v>93650</v>
      </c>
      <c r="J41" s="20">
        <f t="shared" si="5"/>
        <v>-0.22905183128670581</v>
      </c>
      <c r="K41" s="20">
        <f t="shared" si="6"/>
        <v>-0.28615910304324615</v>
      </c>
      <c r="L41" s="35"/>
    </row>
    <row r="42" spans="1:12" ht="15" x14ac:dyDescent="0.25">
      <c r="A42" s="1" t="s">
        <v>55</v>
      </c>
      <c r="B42">
        <v>2</v>
      </c>
      <c r="C42" s="37">
        <v>55234.400000000001</v>
      </c>
      <c r="D42" s="29">
        <v>2761.7200000000003</v>
      </c>
      <c r="E42" s="29">
        <v>57996.12</v>
      </c>
      <c r="G42" s="29">
        <v>56780</v>
      </c>
      <c r="H42" s="29">
        <f t="shared" si="2"/>
        <v>2001</v>
      </c>
      <c r="I42" s="29">
        <v>58781</v>
      </c>
      <c r="J42" s="20">
        <f t="shared" si="5"/>
        <v>-1.3352613939878487E-2</v>
      </c>
      <c r="K42" s="20">
        <f t="shared" si="6"/>
        <v>-6.0335822799884295E-2</v>
      </c>
      <c r="L42" s="35"/>
    </row>
    <row r="43" spans="1:12" ht="15" x14ac:dyDescent="0.25">
      <c r="A43" s="1" t="s">
        <v>56</v>
      </c>
      <c r="B43">
        <v>3</v>
      </c>
      <c r="C43" s="37">
        <v>147446</v>
      </c>
      <c r="D43" s="29">
        <v>22116.899999999998</v>
      </c>
      <c r="E43" s="29">
        <v>169562.9</v>
      </c>
      <c r="G43" s="29">
        <v>139955</v>
      </c>
      <c r="H43" s="29">
        <f t="shared" si="2"/>
        <v>8797</v>
      </c>
      <c r="I43" s="29">
        <v>148752</v>
      </c>
      <c r="J43" s="20">
        <f t="shared" si="3"/>
        <v>0.13990332903087013</v>
      </c>
      <c r="K43" s="20">
        <f t="shared" si="4"/>
        <v>-8.7797138861998494E-3</v>
      </c>
      <c r="L43" s="35"/>
    </row>
    <row r="44" spans="1:12" ht="15" x14ac:dyDescent="0.25">
      <c r="A44" s="1" t="s">
        <v>57</v>
      </c>
      <c r="B44">
        <v>3</v>
      </c>
      <c r="C44" s="37">
        <v>62434.666666666664</v>
      </c>
      <c r="D44" s="29">
        <v>3746.08</v>
      </c>
      <c r="E44" s="29">
        <v>66180.746666666673</v>
      </c>
      <c r="G44" s="29">
        <v>57038</v>
      </c>
      <c r="H44" s="29">
        <f t="shared" si="2"/>
        <v>1489</v>
      </c>
      <c r="I44" s="29">
        <v>58527</v>
      </c>
      <c r="J44" s="20">
        <f t="shared" si="3"/>
        <v>0.13077291962114362</v>
      </c>
      <c r="K44" s="20">
        <f t="shared" si="4"/>
        <v>6.6766905302965543E-2</v>
      </c>
      <c r="L44" s="35"/>
    </row>
    <row r="45" spans="1:12" ht="15" x14ac:dyDescent="0.25">
      <c r="A45" s="1" t="s">
        <v>58</v>
      </c>
      <c r="B45">
        <v>1</v>
      </c>
      <c r="C45" s="37">
        <v>65374.400000000001</v>
      </c>
      <c r="D45" s="29">
        <v>3922.4639999999999</v>
      </c>
      <c r="E45" s="29">
        <v>69296.864000000001</v>
      </c>
      <c r="G45" s="29">
        <v>57038</v>
      </c>
      <c r="H45" s="29">
        <f t="shared" si="2"/>
        <v>1489</v>
      </c>
      <c r="I45" s="29">
        <v>58527</v>
      </c>
      <c r="J45" s="20">
        <f t="shared" si="3"/>
        <v>0.18401530917354386</v>
      </c>
      <c r="K45" s="20">
        <f t="shared" si="4"/>
        <v>0.11699557469202251</v>
      </c>
      <c r="L45" s="35"/>
    </row>
    <row r="46" spans="1:12" ht="15" x14ac:dyDescent="0.25">
      <c r="A46" s="1" t="s">
        <v>59</v>
      </c>
      <c r="B46">
        <v>3</v>
      </c>
      <c r="C46" s="37">
        <v>55092.266666666663</v>
      </c>
      <c r="D46" s="29">
        <v>2754.6133333333332</v>
      </c>
      <c r="E46" s="29">
        <v>57846.880000000005</v>
      </c>
      <c r="G46" s="29">
        <v>58445</v>
      </c>
      <c r="H46" s="29">
        <f t="shared" si="2"/>
        <v>140</v>
      </c>
      <c r="I46" s="29">
        <v>58585</v>
      </c>
      <c r="J46" s="20">
        <f t="shared" si="3"/>
        <v>-1.2599129470000773E-2</v>
      </c>
      <c r="K46" s="20">
        <f t="shared" si="4"/>
        <v>-5.9618218542858023E-2</v>
      </c>
      <c r="L46" s="35"/>
    </row>
    <row r="47" spans="1:12" ht="15" x14ac:dyDescent="0.25">
      <c r="A47" s="1" t="s">
        <v>60</v>
      </c>
      <c r="B47">
        <v>1</v>
      </c>
      <c r="C47" s="37">
        <v>62316.800000000003</v>
      </c>
      <c r="D47" s="29">
        <v>3739.0079999999998</v>
      </c>
      <c r="E47" s="29">
        <v>66055.808000000005</v>
      </c>
      <c r="G47" s="29">
        <v>65101</v>
      </c>
      <c r="H47" s="29">
        <f t="shared" si="2"/>
        <v>910</v>
      </c>
      <c r="I47" s="29">
        <v>66011</v>
      </c>
      <c r="J47" s="20">
        <f t="shared" si="3"/>
        <v>6.7879595824945141E-4</v>
      </c>
      <c r="K47" s="20">
        <f t="shared" si="4"/>
        <v>-5.596340003938733E-2</v>
      </c>
      <c r="L47" s="35"/>
    </row>
    <row r="48" spans="1:12" ht="15" x14ac:dyDescent="0.25">
      <c r="A48" s="1" t="s">
        <v>61</v>
      </c>
      <c r="B48">
        <v>1</v>
      </c>
      <c r="C48" s="37">
        <v>120473.60000000001</v>
      </c>
      <c r="D48" s="29">
        <v>12047.36</v>
      </c>
      <c r="E48" s="29">
        <v>132520.96000000002</v>
      </c>
      <c r="G48" s="29">
        <v>118859</v>
      </c>
      <c r="H48" s="29">
        <f t="shared" si="2"/>
        <v>4636</v>
      </c>
      <c r="I48" s="29">
        <v>123495</v>
      </c>
      <c r="J48" s="20">
        <f t="shared" si="3"/>
        <v>7.3087655370662946E-2</v>
      </c>
      <c r="K48" s="20">
        <f t="shared" si="4"/>
        <v>-2.4465767844851972E-2</v>
      </c>
      <c r="L48" s="35"/>
    </row>
    <row r="49" spans="1:12" ht="15" x14ac:dyDescent="0.25">
      <c r="A49" s="1" t="s">
        <v>62</v>
      </c>
      <c r="B49">
        <v>54</v>
      </c>
      <c r="C49" s="37">
        <v>100576.39557333331</v>
      </c>
      <c r="D49" s="29">
        <v>10057.639557333332</v>
      </c>
      <c r="E49" s="29">
        <v>110634.03513066667</v>
      </c>
      <c r="G49" s="29">
        <v>105720</v>
      </c>
      <c r="H49" s="29">
        <f t="shared" si="2"/>
        <v>9178</v>
      </c>
      <c r="I49" s="29">
        <v>114898</v>
      </c>
      <c r="J49" s="20">
        <f t="shared" si="3"/>
        <v>-3.7110871114669784E-2</v>
      </c>
      <c r="K49" s="20">
        <f t="shared" si="4"/>
        <v>-0.12464624646788183</v>
      </c>
      <c r="L49" s="35"/>
    </row>
    <row r="50" spans="1:12" ht="15" x14ac:dyDescent="0.25">
      <c r="A50" s="1" t="s">
        <v>63</v>
      </c>
      <c r="B50">
        <v>38</v>
      </c>
      <c r="C50" s="37">
        <v>73669.768421052635</v>
      </c>
      <c r="D50" s="29">
        <v>5893.5814736842112</v>
      </c>
      <c r="E50" s="29">
        <v>79563.34989473685</v>
      </c>
      <c r="G50" s="29">
        <v>83112</v>
      </c>
      <c r="H50" s="29">
        <f t="shared" si="2"/>
        <v>4279</v>
      </c>
      <c r="I50" s="29">
        <v>87391</v>
      </c>
      <c r="J50" s="20">
        <f t="shared" si="3"/>
        <v>-8.9570437519460241E-2</v>
      </c>
      <c r="K50" s="20">
        <f t="shared" si="4"/>
        <v>-0.15700966436987063</v>
      </c>
      <c r="L50" s="35"/>
    </row>
    <row r="51" spans="1:12" ht="15" x14ac:dyDescent="0.25">
      <c r="A51" s="1" t="s">
        <v>64</v>
      </c>
      <c r="B51">
        <v>26</v>
      </c>
      <c r="C51" s="37">
        <v>63939.285760000006</v>
      </c>
      <c r="D51" s="29">
        <v>3836.3571456000004</v>
      </c>
      <c r="E51" s="29">
        <v>67775.642905600005</v>
      </c>
      <c r="G51" s="29">
        <v>73472</v>
      </c>
      <c r="H51" s="29">
        <f t="shared" si="2"/>
        <v>4320</v>
      </c>
      <c r="I51" s="29">
        <v>77792</v>
      </c>
      <c r="J51" s="20">
        <f t="shared" si="3"/>
        <v>-0.12875818971616612</v>
      </c>
      <c r="K51" s="20">
        <f t="shared" si="4"/>
        <v>-0.17807376388317556</v>
      </c>
      <c r="L51" s="35"/>
    </row>
    <row r="52" spans="1:12" ht="15" x14ac:dyDescent="0.25">
      <c r="A52" s="1" t="s">
        <v>65</v>
      </c>
      <c r="B52">
        <v>3</v>
      </c>
      <c r="C52" s="37">
        <v>54745.599999999999</v>
      </c>
      <c r="D52" s="29">
        <v>2737.28</v>
      </c>
      <c r="E52" s="29">
        <v>57482.880000000005</v>
      </c>
      <c r="G52" s="29">
        <v>62313</v>
      </c>
      <c r="H52" s="29">
        <f t="shared" si="2"/>
        <v>3305</v>
      </c>
      <c r="I52" s="29">
        <v>65618</v>
      </c>
      <c r="J52" s="20">
        <f t="shared" si="3"/>
        <v>-0.12397695754213776</v>
      </c>
      <c r="K52" s="20">
        <f t="shared" si="4"/>
        <v>-0.16569234051632176</v>
      </c>
      <c r="L52" s="35"/>
    </row>
    <row r="53" spans="1:12" ht="15" x14ac:dyDescent="0.25">
      <c r="A53" s="1" t="s">
        <v>66</v>
      </c>
      <c r="B53">
        <v>7</v>
      </c>
      <c r="C53" s="37">
        <v>100395.65714285713</v>
      </c>
      <c r="D53" s="29">
        <v>10039.565714285714</v>
      </c>
      <c r="E53" s="29">
        <v>110435.22285714287</v>
      </c>
      <c r="G53" s="29">
        <v>105720</v>
      </c>
      <c r="H53" s="29">
        <f t="shared" si="2"/>
        <v>9178</v>
      </c>
      <c r="I53" s="29">
        <v>114898</v>
      </c>
      <c r="J53" s="20">
        <f t="shared" si="3"/>
        <v>-3.8841208226924127E-2</v>
      </c>
      <c r="K53" s="20">
        <f t="shared" si="4"/>
        <v>-0.12621928020629486</v>
      </c>
      <c r="L53" s="35"/>
    </row>
    <row r="54" spans="1:12" ht="15" x14ac:dyDescent="0.25">
      <c r="A54" s="1" t="s">
        <v>67</v>
      </c>
      <c r="B54">
        <v>10</v>
      </c>
      <c r="C54" s="37">
        <v>119506.4</v>
      </c>
      <c r="D54" s="29">
        <v>11950.64</v>
      </c>
      <c r="E54" s="29">
        <v>131095.0576</v>
      </c>
      <c r="G54" s="29">
        <v>124081</v>
      </c>
      <c r="H54" s="29">
        <f t="shared" si="2"/>
        <v>8632</v>
      </c>
      <c r="I54" s="29">
        <v>132713</v>
      </c>
      <c r="J54" s="20">
        <f t="shared" si="3"/>
        <v>-1.2191287967267712E-2</v>
      </c>
      <c r="K54" s="20">
        <f t="shared" si="4"/>
        <v>-9.9512481821675394E-2</v>
      </c>
      <c r="L54" s="35"/>
    </row>
    <row r="55" spans="1:12" ht="15" x14ac:dyDescent="0.25">
      <c r="A55" s="1" t="s">
        <v>68</v>
      </c>
      <c r="B55">
        <v>4</v>
      </c>
      <c r="C55" s="37">
        <v>85659.599999999991</v>
      </c>
      <c r="D55" s="29">
        <v>7709.3639999999987</v>
      </c>
      <c r="E55" s="29">
        <v>93368.964000000007</v>
      </c>
      <c r="G55" s="29">
        <v>83112</v>
      </c>
      <c r="H55" s="29">
        <f t="shared" si="2"/>
        <v>4279</v>
      </c>
      <c r="I55" s="29">
        <v>87391</v>
      </c>
      <c r="J55" s="20">
        <f t="shared" si="3"/>
        <v>6.840480140975623E-2</v>
      </c>
      <c r="K55" s="20">
        <f t="shared" si="4"/>
        <v>-1.9812108798388951E-2</v>
      </c>
      <c r="L55" s="35"/>
    </row>
    <row r="56" spans="1:12" ht="15" x14ac:dyDescent="0.25">
      <c r="A56" s="1" t="s">
        <v>69</v>
      </c>
      <c r="B56">
        <v>1</v>
      </c>
      <c r="C56" s="37">
        <v>69368</v>
      </c>
      <c r="D56" s="29">
        <v>5549.4400000000005</v>
      </c>
      <c r="E56" s="29">
        <v>74917.440000000002</v>
      </c>
      <c r="G56" s="29">
        <v>73472</v>
      </c>
      <c r="H56" s="29">
        <f t="shared" si="2"/>
        <v>4320</v>
      </c>
      <c r="I56" s="29">
        <v>77792</v>
      </c>
      <c r="J56" s="20">
        <f t="shared" si="3"/>
        <v>-3.695187165775398E-2</v>
      </c>
      <c r="K56" s="20">
        <f t="shared" si="4"/>
        <v>-0.10828877005347594</v>
      </c>
      <c r="L56" s="35"/>
    </row>
    <row r="57" spans="1:12" ht="15" x14ac:dyDescent="0.25">
      <c r="A57" s="1" t="s">
        <v>70</v>
      </c>
      <c r="B57">
        <v>2</v>
      </c>
      <c r="C57" s="37">
        <v>58240</v>
      </c>
      <c r="D57" s="29">
        <v>3494.4</v>
      </c>
      <c r="E57" s="29">
        <v>61734.400000000009</v>
      </c>
      <c r="G57" s="29">
        <v>62313</v>
      </c>
      <c r="H57" s="29">
        <f t="shared" si="2"/>
        <v>3305</v>
      </c>
      <c r="I57" s="29">
        <v>65618</v>
      </c>
      <c r="J57" s="20">
        <f t="shared" si="3"/>
        <v>-5.9184979731171192E-2</v>
      </c>
      <c r="K57" s="20">
        <f t="shared" si="4"/>
        <v>-0.11243866012374654</v>
      </c>
      <c r="L57" s="35"/>
    </row>
    <row r="58" spans="1:12" ht="15" x14ac:dyDescent="0.25">
      <c r="A58" s="1" t="s">
        <v>71</v>
      </c>
      <c r="B58">
        <v>8</v>
      </c>
      <c r="C58" s="37">
        <v>54062.606000000007</v>
      </c>
      <c r="D58" s="29">
        <v>2703.1303000000007</v>
      </c>
      <c r="E58" s="29">
        <v>56765.736300000004</v>
      </c>
      <c r="G58" s="29">
        <v>62254</v>
      </c>
      <c r="H58" s="29">
        <f t="shared" si="2"/>
        <v>349</v>
      </c>
      <c r="I58" s="29">
        <v>62603</v>
      </c>
      <c r="J58" s="20">
        <f t="shared" si="3"/>
        <v>-9.3242555468587701E-2</v>
      </c>
      <c r="K58" s="20">
        <f t="shared" si="4"/>
        <v>-0.1364214813986549</v>
      </c>
      <c r="L58" s="35"/>
    </row>
    <row r="59" spans="1:12" ht="15" x14ac:dyDescent="0.25">
      <c r="A59" s="1" t="s">
        <v>88</v>
      </c>
      <c r="B59" s="38">
        <v>4</v>
      </c>
      <c r="C59" s="37">
        <v>64552.799999999996</v>
      </c>
      <c r="D59" s="29">
        <v>3873.1679999999997</v>
      </c>
      <c r="E59" s="29">
        <v>68425.967999999993</v>
      </c>
      <c r="G59" s="29">
        <v>74462</v>
      </c>
      <c r="H59" s="29">
        <f t="shared" si="2"/>
        <v>715</v>
      </c>
      <c r="I59" s="29">
        <v>75177</v>
      </c>
      <c r="J59" s="20">
        <f t="shared" si="3"/>
        <v>-8.9801827686659577E-2</v>
      </c>
      <c r="K59" s="20">
        <f t="shared" si="4"/>
        <v>-0.14132247894967881</v>
      </c>
      <c r="L59" s="35"/>
    </row>
    <row r="60" spans="1:12" ht="15" x14ac:dyDescent="0.25">
      <c r="A60" s="31" t="s">
        <v>20</v>
      </c>
      <c r="B60" s="1">
        <f>SUM(B19:B59)</f>
        <v>461</v>
      </c>
      <c r="C60" s="29"/>
      <c r="D60" s="29"/>
      <c r="E60" s="29"/>
      <c r="F60" s="29"/>
      <c r="G60" s="29"/>
      <c r="H60" s="29"/>
      <c r="I60" s="29"/>
      <c r="J60" s="20"/>
      <c r="K60" s="20"/>
    </row>
    <row r="61" spans="1:12" x14ac:dyDescent="0.2">
      <c r="A61" s="31" t="s">
        <v>21</v>
      </c>
      <c r="B61" s="1">
        <f>COUNTA(A19:A59)</f>
        <v>41</v>
      </c>
      <c r="G61" s="33" t="s">
        <v>30</v>
      </c>
      <c r="H61" s="36">
        <f>COUNTIF(H$6:H$59,"&gt;=100")</f>
        <v>42</v>
      </c>
      <c r="I61" s="33" t="s">
        <v>27</v>
      </c>
      <c r="J61" s="21">
        <f>AVERAGE(J19:J59)</f>
        <v>9.6674043411356502E-3</v>
      </c>
      <c r="K61" s="21">
        <f>AVERAGE(K19:K59)</f>
        <v>-5.2614554031792243E-2</v>
      </c>
    </row>
    <row r="62" spans="1:12" x14ac:dyDescent="0.2">
      <c r="F62" s="7"/>
      <c r="G62" s="33" t="s">
        <v>31</v>
      </c>
      <c r="H62" s="36">
        <f>COUNTIF(H$6:H$59,"&lt;100")</f>
        <v>8</v>
      </c>
      <c r="I62" s="33" t="s">
        <v>26</v>
      </c>
      <c r="J62" s="21">
        <f>AVERAGE(J19:J59,J6:J14)</f>
        <v>8.0626994799041004E-3</v>
      </c>
      <c r="K62" s="21">
        <f>AVERAGE(K19:K59,K6:K14)</f>
        <v>-5.5616856596281163E-2</v>
      </c>
    </row>
    <row r="63" spans="1:12" x14ac:dyDescent="0.2">
      <c r="F63" s="7"/>
      <c r="G63" s="6"/>
      <c r="H63" s="6"/>
      <c r="I63" s="1"/>
      <c r="J63" s="1"/>
      <c r="K63" s="1"/>
    </row>
    <row r="64" spans="1:12" s="7" customFormat="1" ht="14.25" x14ac:dyDescent="0.2">
      <c r="A64" s="32" t="s">
        <v>23</v>
      </c>
      <c r="B64" s="7">
        <f>B60+B15</f>
        <v>504</v>
      </c>
      <c r="C64" s="6"/>
      <c r="D64" s="6"/>
      <c r="E64" s="6"/>
      <c r="G64" s="2"/>
      <c r="H64" s="2"/>
      <c r="I64" s="30" t="s">
        <v>7</v>
      </c>
      <c r="J64" s="23">
        <f>COUNTIF(J6:J59,"&lt;-.1")/$B$65</f>
        <v>0.08</v>
      </c>
      <c r="K64" s="23">
        <f>COUNTIF(K6:K59,"&lt;-.1")/$B$65</f>
        <v>0.36</v>
      </c>
    </row>
    <row r="65" spans="1:14" ht="14.25" x14ac:dyDescent="0.2">
      <c r="A65" s="32" t="s">
        <v>22</v>
      </c>
      <c r="B65" s="7">
        <f>B61+B16</f>
        <v>50</v>
      </c>
      <c r="I65" s="30" t="s">
        <v>8</v>
      </c>
      <c r="J65" s="34">
        <f>COUNTIF(J6:J59,"&gt;.1")/$B$65</f>
        <v>0.18</v>
      </c>
      <c r="K65" s="34">
        <f>(COUNTIF(K6:K59,"&gt;.1")-1)/$B$65</f>
        <v>0.06</v>
      </c>
    </row>
    <row r="67" spans="1:14" x14ac:dyDescent="0.2">
      <c r="A67" s="8" t="s">
        <v>2</v>
      </c>
      <c r="B67" s="8"/>
      <c r="C67" s="1"/>
      <c r="D67" s="1"/>
      <c r="E67" s="1"/>
      <c r="G67" s="1"/>
      <c r="H67" s="1"/>
      <c r="J67" s="22"/>
      <c r="K67" s="22"/>
      <c r="L67" s="2"/>
    </row>
    <row r="68" spans="1:14" ht="30.6" customHeight="1" x14ac:dyDescent="0.2">
      <c r="A68" s="45" t="s">
        <v>78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10"/>
      <c r="M68" s="10"/>
      <c r="N68" s="10"/>
    </row>
    <row r="69" spans="1:14" ht="27" customHeight="1" x14ac:dyDescent="0.2">
      <c r="A69" s="40" t="s">
        <v>89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2"/>
    </row>
    <row r="70" spans="1:14" ht="14.25" x14ac:dyDescent="0.2">
      <c r="A70" s="11" t="s">
        <v>25</v>
      </c>
      <c r="C70" s="1"/>
      <c r="D70" s="1"/>
      <c r="E70" s="1"/>
      <c r="G70" s="1"/>
      <c r="H70" s="1"/>
      <c r="J70" s="22"/>
      <c r="K70" s="22"/>
      <c r="L70" s="2"/>
    </row>
  </sheetData>
  <mergeCells count="6">
    <mergeCell ref="A69:K69"/>
    <mergeCell ref="C3:E3"/>
    <mergeCell ref="G3:I3"/>
    <mergeCell ref="J3:K3"/>
    <mergeCell ref="A68:K68"/>
    <mergeCell ref="A1:K1"/>
  </mergeCells>
  <conditionalFormatting sqref="J6:K14 J19:K60">
    <cfRule type="cellIs" dxfId="1" priority="3" operator="greaterThan">
      <formula>0.1</formula>
    </cfRule>
    <cfRule type="cellIs" dxfId="0" priority="4" operator="lessThan">
      <formula>-0.1</formula>
    </cfRule>
  </conditionalFormatting>
  <printOptions horizontalCentered="1"/>
  <pageMargins left="0.25" right="0.25" top="0.75" bottom="0.75" header="0.3" footer="0.3"/>
  <pageSetup fitToHeight="0" orientation="portrait" r:id="rId1"/>
  <headerFooter>
    <oddHeader>&amp;CCONFIDENTIAL: Exhibit XX_W/P&amp;RExhibit ARC-3
Page &amp;P of &amp;N</oddHeader>
    <oddFooter>&amp;C&amp;"Calibri,Regular"&amp;11&amp;B&amp;K000000AEP CONFIDENTIAL</oddFooter>
    <evenFooter>&amp;C&amp;"Calibri,Regular"&amp;11&amp;B&amp;K000000AEP CONFIDENTIAL</evenFooter>
    <firstFooter>&amp;C&amp;"Calibri,Regular"&amp;11&amp;B&amp;K000000AEP CONFIDENTIAL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 fitToPage="1"/>
  </sheetPr>
  <dimension ref="A1:G53"/>
  <sheetViews>
    <sheetView workbookViewId="0">
      <selection activeCell="D25" sqref="D25"/>
    </sheetView>
  </sheetViews>
  <sheetFormatPr defaultColWidth="9.140625" defaultRowHeight="12.75" x14ac:dyDescent="0.2"/>
  <cols>
    <col min="1" max="1" width="19.42578125" style="15" customWidth="1"/>
    <col min="2" max="4" width="9.140625" style="15"/>
    <col min="5" max="5" width="13.5703125" style="15" bestFit="1" customWidth="1"/>
    <col min="6" max="6" width="11" style="15" bestFit="1" customWidth="1"/>
    <col min="7" max="16384" width="9.140625" style="15"/>
  </cols>
  <sheetData>
    <row r="1" spans="1:7" x14ac:dyDescent="0.2">
      <c r="B1" s="15" t="s">
        <v>15</v>
      </c>
      <c r="C1" s="15" t="s">
        <v>16</v>
      </c>
    </row>
    <row r="3" spans="1:7" ht="102" x14ac:dyDescent="0.2">
      <c r="A3" s="12" t="s">
        <v>72</v>
      </c>
      <c r="B3" s="13" t="s">
        <v>9</v>
      </c>
      <c r="C3" s="14" t="s">
        <v>10</v>
      </c>
      <c r="D3" s="13" t="s">
        <v>11</v>
      </c>
      <c r="E3" s="13" t="s">
        <v>12</v>
      </c>
      <c r="F3" s="18" t="s">
        <v>14</v>
      </c>
      <c r="G3" s="13" t="s">
        <v>13</v>
      </c>
    </row>
    <row r="4" spans="1:7" x14ac:dyDescent="0.2">
      <c r="A4" s="1" t="s">
        <v>40</v>
      </c>
      <c r="B4" s="17">
        <f>VLOOKUP($A4,Analysis!$A:$K,10,FALSE)+1</f>
        <v>1.2923010029521595</v>
      </c>
      <c r="C4" s="17">
        <f>VLOOKUP($A4,Analysis!$A:$K,11,FALSE)+1</f>
        <v>1.2191518895775089</v>
      </c>
      <c r="D4" s="16">
        <v>0.9</v>
      </c>
      <c r="E4" s="16">
        <v>1</v>
      </c>
      <c r="F4" s="16">
        <v>0.2</v>
      </c>
      <c r="G4" s="16">
        <v>0.4</v>
      </c>
    </row>
    <row r="5" spans="1:7" x14ac:dyDescent="0.2">
      <c r="A5" s="1" t="s">
        <v>41</v>
      </c>
      <c r="B5" s="17">
        <f>VLOOKUP($A5,Analysis!$A:$K,10,FALSE)+1</f>
        <v>1.2750575129533679</v>
      </c>
      <c r="C5" s="17">
        <f>VLOOKUP($A5,Analysis!$A:$K,11,FALSE)+1</f>
        <v>1.1806088082901554</v>
      </c>
      <c r="D5" s="16">
        <v>0.9</v>
      </c>
      <c r="E5" s="16">
        <v>1</v>
      </c>
      <c r="F5" s="16">
        <v>0.2</v>
      </c>
      <c r="G5" s="16">
        <v>0.4</v>
      </c>
    </row>
    <row r="6" spans="1:7" x14ac:dyDescent="0.2">
      <c r="A6" s="1" t="s">
        <v>50</v>
      </c>
      <c r="B6" s="17">
        <f>VLOOKUP($A6,Analysis!$A:$K,10,FALSE)+1</f>
        <v>1.2124832977967306</v>
      </c>
      <c r="C6" s="17">
        <f>VLOOKUP($A6,Analysis!$A:$K,11,FALSE)+1</f>
        <v>1.1438521677327647</v>
      </c>
      <c r="D6" s="16">
        <v>0.9</v>
      </c>
      <c r="E6" s="16">
        <v>1</v>
      </c>
      <c r="F6" s="16">
        <v>0.2</v>
      </c>
      <c r="G6" s="16">
        <v>0.4</v>
      </c>
    </row>
    <row r="7" spans="1:7" x14ac:dyDescent="0.2">
      <c r="A7" s="1" t="s">
        <v>58</v>
      </c>
      <c r="B7" s="17">
        <f>VLOOKUP($A7,Analysis!$A:$K,10,FALSE)+1</f>
        <v>1.1840153091735439</v>
      </c>
      <c r="C7" s="17">
        <f>VLOOKUP($A7,Analysis!$A:$K,11,FALSE)+1</f>
        <v>1.1169955746920226</v>
      </c>
      <c r="D7" s="16">
        <v>0.9</v>
      </c>
      <c r="E7" s="16">
        <v>1</v>
      </c>
      <c r="F7" s="16">
        <v>0.2</v>
      </c>
      <c r="G7" s="16">
        <v>0.4</v>
      </c>
    </row>
    <row r="8" spans="1:7" x14ac:dyDescent="0.2">
      <c r="A8" s="1" t="s">
        <v>56</v>
      </c>
      <c r="B8" s="17">
        <f>VLOOKUP($A8,Analysis!$A:$K,10,FALSE)+1</f>
        <v>1.1399033290308702</v>
      </c>
      <c r="C8" s="17">
        <f>VLOOKUP($A8,Analysis!$A:$K,11,FALSE)+1</f>
        <v>0.9912202861138002</v>
      </c>
      <c r="D8" s="16">
        <v>0.9</v>
      </c>
      <c r="E8" s="16">
        <v>1</v>
      </c>
      <c r="F8" s="16">
        <v>0.2</v>
      </c>
      <c r="G8" s="16">
        <v>0.4</v>
      </c>
    </row>
    <row r="9" spans="1:7" x14ac:dyDescent="0.2">
      <c r="A9" s="1" t="s">
        <v>44</v>
      </c>
      <c r="B9" s="17">
        <f>VLOOKUP($A9,Analysis!$A:$K,10,FALSE)+1</f>
        <v>1.1336975415942392</v>
      </c>
      <c r="C9" s="17">
        <f>VLOOKUP($A9,Analysis!$A:$K,11,FALSE)+1</f>
        <v>1.0797119443754657</v>
      </c>
      <c r="D9" s="16">
        <v>0.9</v>
      </c>
      <c r="E9" s="16">
        <v>1</v>
      </c>
      <c r="F9" s="16">
        <v>0.2</v>
      </c>
      <c r="G9" s="16">
        <v>0.4</v>
      </c>
    </row>
    <row r="10" spans="1:7" x14ac:dyDescent="0.2">
      <c r="A10" s="1" t="s">
        <v>57</v>
      </c>
      <c r="B10" s="17">
        <f>VLOOKUP($A10,Analysis!$A:$K,10,FALSE)+1</f>
        <v>1.1307729196211436</v>
      </c>
      <c r="C10" s="17">
        <f>VLOOKUP($A10,Analysis!$A:$K,11,FALSE)+1</f>
        <v>1.0667669053029656</v>
      </c>
      <c r="D10" s="16">
        <v>0.9</v>
      </c>
      <c r="E10" s="16">
        <v>1</v>
      </c>
      <c r="F10" s="16">
        <v>0.2</v>
      </c>
      <c r="G10" s="16">
        <v>0.4</v>
      </c>
    </row>
    <row r="11" spans="1:7" x14ac:dyDescent="0.2">
      <c r="A11" s="1" t="s">
        <v>46</v>
      </c>
      <c r="B11" s="17">
        <f>VLOOKUP($A11,Analysis!$A:$K,10,FALSE)+1</f>
        <v>1.107251219356423</v>
      </c>
      <c r="C11" s="17">
        <f>VLOOKUP($A11,Analysis!$A:$K,11,FALSE)+1</f>
        <v>1.0545249708156401</v>
      </c>
      <c r="D11" s="16">
        <v>0.9</v>
      </c>
      <c r="E11" s="16">
        <v>1</v>
      </c>
      <c r="F11" s="16">
        <v>0.2</v>
      </c>
      <c r="G11" s="16">
        <v>0.4</v>
      </c>
    </row>
    <row r="12" spans="1:7" x14ac:dyDescent="0.2">
      <c r="A12" s="1" t="s">
        <v>81</v>
      </c>
      <c r="B12" s="17">
        <f>VLOOKUP($A12,Analysis!$A:$K,10,FALSE)+1</f>
        <v>1.105852030721775</v>
      </c>
      <c r="C12" s="17">
        <f>VLOOKUP($A12,Analysis!$A:$K,11,FALSE)+1</f>
        <v>1.0432566327563915</v>
      </c>
      <c r="D12" s="16">
        <v>0.9</v>
      </c>
      <c r="E12" s="16">
        <v>1</v>
      </c>
      <c r="F12" s="16">
        <v>0.2</v>
      </c>
      <c r="G12" s="16">
        <v>0.4</v>
      </c>
    </row>
    <row r="13" spans="1:7" x14ac:dyDescent="0.2">
      <c r="A13" s="1" t="s">
        <v>48</v>
      </c>
      <c r="B13" s="17">
        <f>VLOOKUP($A13,Analysis!$A:$K,10,FALSE)+1</f>
        <v>1.0885390041918004</v>
      </c>
      <c r="C13" s="17">
        <f>VLOOKUP($A13,Analysis!$A:$K,11,FALSE)+1</f>
        <v>1.0367038135160005</v>
      </c>
      <c r="D13" s="16">
        <v>0.9</v>
      </c>
      <c r="E13" s="16">
        <v>1</v>
      </c>
      <c r="F13" s="16">
        <v>0.2</v>
      </c>
      <c r="G13" s="16">
        <v>0.4</v>
      </c>
    </row>
    <row r="14" spans="1:7" x14ac:dyDescent="0.2">
      <c r="A14" s="1" t="s">
        <v>61</v>
      </c>
      <c r="B14" s="17">
        <f>VLOOKUP($A14,Analysis!$A:$K,10,FALSE)+1</f>
        <v>1.073087655370663</v>
      </c>
      <c r="C14" s="17">
        <f>VLOOKUP($A14,Analysis!$A:$K,11,FALSE)+1</f>
        <v>0.97553423215514801</v>
      </c>
      <c r="D14" s="16">
        <v>0.9</v>
      </c>
      <c r="E14" s="16">
        <v>1</v>
      </c>
      <c r="F14" s="16">
        <v>0.2</v>
      </c>
      <c r="G14" s="16">
        <v>0.4</v>
      </c>
    </row>
    <row r="15" spans="1:7" x14ac:dyDescent="0.2">
      <c r="A15" s="1" t="s">
        <v>35</v>
      </c>
      <c r="B15" s="17">
        <f>VLOOKUP($A15,Analysis!$A:$K,10,FALSE)+1</f>
        <v>1.0706105438633049</v>
      </c>
      <c r="C15" s="17">
        <f>VLOOKUP($A15,Analysis!$A:$K,11,FALSE)+1</f>
        <v>1.0196290893936237</v>
      </c>
      <c r="D15" s="16">
        <v>0.9</v>
      </c>
      <c r="E15" s="16">
        <v>1</v>
      </c>
      <c r="F15" s="16">
        <v>0.2</v>
      </c>
      <c r="G15" s="16">
        <v>0.4</v>
      </c>
    </row>
    <row r="16" spans="1:7" x14ac:dyDescent="0.2">
      <c r="A16" s="1" t="s">
        <v>68</v>
      </c>
      <c r="B16" s="17">
        <f>VLOOKUP($A16,Analysis!$A:$K,10,FALSE)+1</f>
        <v>1.0684048014097562</v>
      </c>
      <c r="C16" s="17">
        <f>VLOOKUP($A16,Analysis!$A:$K,11,FALSE)+1</f>
        <v>0.98018789120161109</v>
      </c>
      <c r="D16" s="16">
        <v>0.9</v>
      </c>
      <c r="E16" s="16">
        <v>1</v>
      </c>
      <c r="F16" s="16">
        <v>0.2</v>
      </c>
      <c r="G16" s="16">
        <v>0.4</v>
      </c>
    </row>
    <row r="17" spans="1:7" x14ac:dyDescent="0.2">
      <c r="A17" s="1" t="s">
        <v>83</v>
      </c>
      <c r="B17" s="17">
        <f>VLOOKUP($A17,Analysis!$A:$K,10,FALSE)+1</f>
        <v>1.0670107777642823</v>
      </c>
      <c r="C17" s="17">
        <f>VLOOKUP($A17,Analysis!$A:$K,11,FALSE)+1</f>
        <v>0.97000979796752917</v>
      </c>
      <c r="D17" s="16">
        <v>0.9</v>
      </c>
      <c r="E17" s="16">
        <v>1</v>
      </c>
      <c r="F17" s="16">
        <v>0.2</v>
      </c>
      <c r="G17" s="16">
        <v>0.4</v>
      </c>
    </row>
    <row r="18" spans="1:7" x14ac:dyDescent="0.2">
      <c r="A18" s="1" t="s">
        <v>51</v>
      </c>
      <c r="B18" s="17">
        <f>VLOOKUP($A18,Analysis!$A:$K,10,FALSE)+1</f>
        <v>1.0644666331441708</v>
      </c>
      <c r="C18" s="17">
        <f>VLOOKUP($A18,Analysis!$A:$K,11,FALSE)+1</f>
        <v>1.0137777458515911</v>
      </c>
      <c r="D18" s="16">
        <v>0.9</v>
      </c>
      <c r="E18" s="16">
        <v>1</v>
      </c>
      <c r="F18" s="16">
        <v>0.2</v>
      </c>
      <c r="G18" s="16">
        <v>0.4</v>
      </c>
    </row>
    <row r="19" spans="1:7" x14ac:dyDescent="0.2">
      <c r="A19" s="1" t="s">
        <v>37</v>
      </c>
      <c r="B19" s="17">
        <f>VLOOKUP($A19,Analysis!$A:$K,10,FALSE)+1</f>
        <v>1.057040166591368</v>
      </c>
      <c r="C19" s="17">
        <f>VLOOKUP($A19,Analysis!$A:$K,11,FALSE)+1</f>
        <v>0.99720770433147909</v>
      </c>
      <c r="D19" s="16">
        <v>0.9</v>
      </c>
      <c r="E19" s="16">
        <v>1</v>
      </c>
      <c r="F19" s="16">
        <v>0.2</v>
      </c>
      <c r="G19" s="16">
        <v>0.4</v>
      </c>
    </row>
    <row r="20" spans="1:7" x14ac:dyDescent="0.2">
      <c r="A20" s="1" t="s">
        <v>87</v>
      </c>
      <c r="B20" s="17">
        <f>VLOOKUP($A20,Analysis!$A:$K,10,FALSE)+1</f>
        <v>1.0513607851504161</v>
      </c>
      <c r="C20" s="17">
        <f>VLOOKUP($A20,Analysis!$A:$K,11,FALSE)+1</f>
        <v>0.99184979731171308</v>
      </c>
      <c r="D20" s="16">
        <v>0.9</v>
      </c>
      <c r="E20" s="16">
        <v>1</v>
      </c>
      <c r="F20" s="16">
        <v>0.2</v>
      </c>
      <c r="G20" s="16">
        <v>0.4</v>
      </c>
    </row>
    <row r="21" spans="1:7" x14ac:dyDescent="0.2">
      <c r="A21" s="1" t="s">
        <v>85</v>
      </c>
      <c r="B21" s="17">
        <f>VLOOKUP($A21,Analysis!$A:$K,10,FALSE)+1</f>
        <v>1.0369487018113994</v>
      </c>
      <c r="C21" s="17">
        <f>VLOOKUP($A21,Analysis!$A:$K,11,FALSE)+1</f>
        <v>0.95132908423064166</v>
      </c>
      <c r="D21" s="16">
        <v>0.9</v>
      </c>
      <c r="E21" s="16">
        <v>1</v>
      </c>
      <c r="F21" s="16">
        <v>0.2</v>
      </c>
      <c r="G21" s="16">
        <v>0.4</v>
      </c>
    </row>
    <row r="22" spans="1:7" x14ac:dyDescent="0.2">
      <c r="A22" s="1" t="s">
        <v>42</v>
      </c>
      <c r="B22" s="17">
        <f>VLOOKUP($A22,Analysis!$A:$K,10,FALSE)+1</f>
        <v>1.0257660003827045</v>
      </c>
      <c r="C22" s="17">
        <f>VLOOKUP($A22,Analysis!$A:$K,11,FALSE)+1</f>
        <v>0.96770377394594775</v>
      </c>
      <c r="D22" s="16">
        <v>0.9</v>
      </c>
      <c r="E22" s="16">
        <v>1</v>
      </c>
      <c r="F22" s="16">
        <v>0.2</v>
      </c>
      <c r="G22" s="16">
        <v>0.4</v>
      </c>
    </row>
    <row r="23" spans="1:7" x14ac:dyDescent="0.2">
      <c r="A23" s="1" t="s">
        <v>39</v>
      </c>
      <c r="B23" s="17">
        <f>VLOOKUP($A23,Analysis!$A:$K,10,FALSE)+1</f>
        <v>1.014523060079376</v>
      </c>
      <c r="C23" s="17">
        <f>VLOOKUP($A23,Analysis!$A:$K,11,FALSE)+1</f>
        <v>0.96621243817083446</v>
      </c>
      <c r="D23" s="16">
        <v>0.9</v>
      </c>
      <c r="E23" s="16">
        <v>1</v>
      </c>
      <c r="F23" s="16">
        <v>0.2</v>
      </c>
      <c r="G23" s="16">
        <v>0.4</v>
      </c>
    </row>
    <row r="24" spans="1:7" x14ac:dyDescent="0.2">
      <c r="A24" s="1" t="s">
        <v>38</v>
      </c>
      <c r="B24" s="17">
        <f>VLOOKUP($A24,Analysis!$A:$K,10,FALSE)+1</f>
        <v>1.0130373759816971</v>
      </c>
      <c r="C24" s="17">
        <f>VLOOKUP($A24,Analysis!$A:$K,11,FALSE)+1</f>
        <v>0.96479750093494954</v>
      </c>
      <c r="D24" s="16">
        <v>0.9</v>
      </c>
      <c r="E24" s="16">
        <v>1</v>
      </c>
      <c r="F24" s="16">
        <v>0.2</v>
      </c>
      <c r="G24" s="16">
        <v>0.4</v>
      </c>
    </row>
    <row r="25" spans="1:7" x14ac:dyDescent="0.2">
      <c r="A25" s="1" t="s">
        <v>36</v>
      </c>
      <c r="B25" s="17">
        <f>VLOOKUP($A25,Analysis!$A:$K,10,FALSE)+1</f>
        <v>1.0084132622370974</v>
      </c>
      <c r="C25" s="17">
        <f>VLOOKUP($A25,Analysis!$A:$K,11,FALSE)+1</f>
        <v>0.96039358308294998</v>
      </c>
      <c r="D25" s="16">
        <v>0.9</v>
      </c>
      <c r="E25" s="16">
        <v>1</v>
      </c>
      <c r="F25" s="16">
        <v>0.2</v>
      </c>
      <c r="G25" s="16">
        <v>0.4</v>
      </c>
    </row>
    <row r="26" spans="1:7" x14ac:dyDescent="0.2">
      <c r="A26" s="1" t="s">
        <v>49</v>
      </c>
      <c r="B26" s="17">
        <f>VLOOKUP($A26,Analysis!$A:$K,10,FALSE)+1</f>
        <v>1.0016048820774945</v>
      </c>
      <c r="C26" s="17">
        <f>VLOOKUP($A26,Analysis!$A:$K,11,FALSE)+1</f>
        <v>0.95390941150237551</v>
      </c>
      <c r="D26" s="16">
        <v>0.9</v>
      </c>
      <c r="E26" s="16">
        <v>1</v>
      </c>
      <c r="F26" s="16">
        <v>0.2</v>
      </c>
      <c r="G26" s="16">
        <v>0.4</v>
      </c>
    </row>
    <row r="27" spans="1:7" x14ac:dyDescent="0.2">
      <c r="A27" s="1" t="s">
        <v>60</v>
      </c>
      <c r="B27" s="17">
        <f>VLOOKUP($A27,Analysis!$A:$K,10,FALSE)+1</f>
        <v>1.0006787959582495</v>
      </c>
      <c r="C27" s="17">
        <f>VLOOKUP($A27,Analysis!$A:$K,11,FALSE)+1</f>
        <v>0.94403659996061262</v>
      </c>
      <c r="D27" s="16">
        <v>0.9</v>
      </c>
      <c r="E27" s="16">
        <v>1</v>
      </c>
      <c r="F27" s="16">
        <v>0.2</v>
      </c>
      <c r="G27" s="16">
        <v>0.4</v>
      </c>
    </row>
    <row r="28" spans="1:7" x14ac:dyDescent="0.2">
      <c r="A28" s="1" t="s">
        <v>67</v>
      </c>
      <c r="B28" s="17">
        <f>VLOOKUP($A28,Analysis!$A:$K,10,FALSE)+1</f>
        <v>0.98780871203273224</v>
      </c>
      <c r="C28" s="17">
        <f>VLOOKUP($A28,Analysis!$A:$K,11,FALSE)+1</f>
        <v>0.90048751817832462</v>
      </c>
      <c r="D28" s="16">
        <v>0.9</v>
      </c>
      <c r="E28" s="16">
        <v>1</v>
      </c>
      <c r="F28" s="16">
        <v>0.2</v>
      </c>
      <c r="G28" s="16">
        <v>0.4</v>
      </c>
    </row>
    <row r="29" spans="1:7" x14ac:dyDescent="0.2">
      <c r="A29" s="1" t="s">
        <v>59</v>
      </c>
      <c r="B29" s="17">
        <f>VLOOKUP($A29,Analysis!$A:$K,10,FALSE)+1</f>
        <v>0.98740087052999925</v>
      </c>
      <c r="C29" s="17">
        <f>VLOOKUP($A29,Analysis!$A:$K,11,FALSE)+1</f>
        <v>0.94038178145714202</v>
      </c>
      <c r="D29" s="16">
        <v>0.9</v>
      </c>
      <c r="E29" s="16">
        <v>1</v>
      </c>
      <c r="F29" s="16">
        <v>0.2</v>
      </c>
      <c r="G29" s="16">
        <v>0.4</v>
      </c>
    </row>
    <row r="30" spans="1:7" x14ac:dyDescent="0.2">
      <c r="A30" s="1" t="s">
        <v>55</v>
      </c>
      <c r="B30" s="17">
        <f>VLOOKUP($A30,Analysis!$A:$K,10,FALSE)+1</f>
        <v>0.98664738606012148</v>
      </c>
      <c r="C30" s="17">
        <f>VLOOKUP($A30,Analysis!$A:$K,11,FALSE)+1</f>
        <v>0.93966417720011575</v>
      </c>
      <c r="D30" s="16">
        <v>0.9</v>
      </c>
      <c r="E30" s="16">
        <v>1</v>
      </c>
      <c r="F30" s="16">
        <v>0.2</v>
      </c>
      <c r="G30" s="16">
        <v>0.4</v>
      </c>
    </row>
    <row r="31" spans="1:7" x14ac:dyDescent="0.2">
      <c r="A31" s="1" t="s">
        <v>86</v>
      </c>
      <c r="B31" s="17">
        <f>VLOOKUP($A31,Analysis!$A:$K,10,FALSE)+1</f>
        <v>0.98002780748663121</v>
      </c>
      <c r="C31" s="17">
        <f>VLOOKUP($A31,Analysis!$A:$K,11,FALSE)+1</f>
        <v>0.90743315508021405</v>
      </c>
      <c r="D31" s="16">
        <v>0.9</v>
      </c>
      <c r="E31" s="16">
        <v>1</v>
      </c>
      <c r="F31" s="16">
        <v>0.2</v>
      </c>
      <c r="G31" s="16">
        <v>0.4</v>
      </c>
    </row>
    <row r="32" spans="1:7" x14ac:dyDescent="0.2">
      <c r="A32" s="1" t="s">
        <v>69</v>
      </c>
      <c r="B32" s="17">
        <f>VLOOKUP($A32,Analysis!$A:$K,10,FALSE)+1</f>
        <v>0.96304812834224607</v>
      </c>
      <c r="C32" s="17">
        <f>VLOOKUP($A32,Analysis!$A:$K,11,FALSE)+1</f>
        <v>0.89171122994652408</v>
      </c>
      <c r="D32" s="16">
        <v>0.9</v>
      </c>
      <c r="E32" s="16">
        <v>1</v>
      </c>
      <c r="F32" s="16">
        <v>0.2</v>
      </c>
      <c r="G32" s="16">
        <v>0.4</v>
      </c>
    </row>
    <row r="33" spans="1:7" x14ac:dyDescent="0.2">
      <c r="A33" s="1" t="s">
        <v>62</v>
      </c>
      <c r="B33" s="17">
        <f>VLOOKUP($A33,Analysis!$A:$K,10,FALSE)+1</f>
        <v>0.96288912888533018</v>
      </c>
      <c r="C33" s="17">
        <f>VLOOKUP($A33,Analysis!$A:$K,11,FALSE)+1</f>
        <v>0.8753537535321182</v>
      </c>
      <c r="D33" s="16">
        <v>0.9</v>
      </c>
      <c r="E33" s="16">
        <v>1</v>
      </c>
      <c r="F33" s="16">
        <v>0.2</v>
      </c>
      <c r="G33" s="16">
        <v>0.4</v>
      </c>
    </row>
    <row r="34" spans="1:7" x14ac:dyDescent="0.2">
      <c r="A34" s="1" t="s">
        <v>82</v>
      </c>
      <c r="B34" s="17">
        <f>VLOOKUP($A34,Analysis!$A:$K,10,FALSE)+1</f>
        <v>0.96121596783457797</v>
      </c>
      <c r="C34" s="17">
        <f>VLOOKUP($A34,Analysis!$A:$K,11,FALSE)+1</f>
        <v>0.88184951177484205</v>
      </c>
      <c r="D34" s="16">
        <v>0.9</v>
      </c>
      <c r="E34" s="16">
        <v>1</v>
      </c>
      <c r="F34" s="16">
        <v>0.2</v>
      </c>
      <c r="G34" s="16">
        <v>0.4</v>
      </c>
    </row>
    <row r="35" spans="1:7" x14ac:dyDescent="0.2">
      <c r="A35" s="1" t="s">
        <v>66</v>
      </c>
      <c r="B35" s="17">
        <f>VLOOKUP($A35,Analysis!$A:$K,10,FALSE)+1</f>
        <v>0.96115879177307584</v>
      </c>
      <c r="C35" s="17">
        <f>VLOOKUP($A35,Analysis!$A:$K,11,FALSE)+1</f>
        <v>0.87378071979370509</v>
      </c>
      <c r="D35" s="16">
        <v>0.9</v>
      </c>
      <c r="E35" s="16">
        <v>1</v>
      </c>
      <c r="F35" s="16">
        <v>0.2</v>
      </c>
      <c r="G35" s="16">
        <v>0.4</v>
      </c>
    </row>
    <row r="36" spans="1:7" x14ac:dyDescent="0.2">
      <c r="A36" s="1" t="s">
        <v>53</v>
      </c>
      <c r="B36" s="17">
        <f>VLOOKUP($A36,Analysis!$A:$K,10,FALSE)+1</f>
        <v>0.95855615875287348</v>
      </c>
      <c r="C36" s="17">
        <f>VLOOKUP($A36,Analysis!$A:$K,11,FALSE)+1</f>
        <v>0.90429826297440896</v>
      </c>
      <c r="D36" s="16">
        <v>0.9</v>
      </c>
      <c r="E36" s="16">
        <v>1</v>
      </c>
      <c r="F36" s="16">
        <v>0.2</v>
      </c>
      <c r="G36" s="16">
        <v>0.4</v>
      </c>
    </row>
    <row r="37" spans="1:7" x14ac:dyDescent="0.2">
      <c r="A37" s="1" t="s">
        <v>45</v>
      </c>
      <c r="B37" s="17">
        <f>VLOOKUP($A37,Analysis!$A:$K,10,FALSE)+1</f>
        <v>0.95797914673498841</v>
      </c>
      <c r="C37" s="17">
        <f>VLOOKUP($A37,Analysis!$A:$K,11,FALSE)+1</f>
        <v>0.90375391201414002</v>
      </c>
      <c r="D37" s="16">
        <v>0.9</v>
      </c>
      <c r="E37" s="16">
        <v>1</v>
      </c>
      <c r="F37" s="16">
        <v>0.2</v>
      </c>
      <c r="G37" s="16">
        <v>0.4</v>
      </c>
    </row>
    <row r="38" spans="1:7" x14ac:dyDescent="0.2">
      <c r="A38" s="1" t="s">
        <v>33</v>
      </c>
      <c r="B38" s="17">
        <f>VLOOKUP($A38,Analysis!$A:$K,10,FALSE)+1</f>
        <v>0.95335908865775132</v>
      </c>
      <c r="C38" s="17">
        <f>VLOOKUP($A38,Analysis!$A:$K,11,FALSE)+1</f>
        <v>0.90796103681690599</v>
      </c>
      <c r="D38" s="16">
        <v>0.9</v>
      </c>
      <c r="E38" s="16">
        <v>1</v>
      </c>
      <c r="F38" s="16">
        <v>0.2</v>
      </c>
      <c r="G38" s="16">
        <v>0.4</v>
      </c>
    </row>
    <row r="39" spans="1:7" x14ac:dyDescent="0.2">
      <c r="A39" s="1" t="s">
        <v>79</v>
      </c>
      <c r="B39" s="17">
        <f>VLOOKUP($A39,Analysis!$A:$K,10,FALSE)+1</f>
        <v>0.9527409877057722</v>
      </c>
      <c r="C39" s="17">
        <f>VLOOKUP($A39,Analysis!$A:$K,11,FALSE)+1</f>
        <v>0.90737236924359244</v>
      </c>
      <c r="D39" s="16">
        <v>0.9</v>
      </c>
      <c r="E39" s="16">
        <v>1</v>
      </c>
      <c r="F39" s="16">
        <v>0.2</v>
      </c>
      <c r="G39" s="16">
        <v>0.4</v>
      </c>
    </row>
    <row r="40" spans="1:7" x14ac:dyDescent="0.2">
      <c r="A40" s="1" t="s">
        <v>70</v>
      </c>
      <c r="B40" s="17">
        <f>VLOOKUP($A40,Analysis!$A:$K,10,FALSE)+1</f>
        <v>0.94081502026882879</v>
      </c>
      <c r="C40" s="17">
        <f>VLOOKUP($A40,Analysis!$A:$K,11,FALSE)+1</f>
        <v>0.88756133987625341</v>
      </c>
      <c r="D40" s="16">
        <v>0.9</v>
      </c>
      <c r="E40" s="16">
        <v>1</v>
      </c>
      <c r="F40" s="16">
        <v>0.2</v>
      </c>
      <c r="G40" s="16">
        <v>0.4</v>
      </c>
    </row>
    <row r="41" spans="1:7" x14ac:dyDescent="0.2">
      <c r="A41" s="1" t="s">
        <v>32</v>
      </c>
      <c r="B41" s="17">
        <f>VLOOKUP($A41,Analysis!$A:$K,10,FALSE)+1</f>
        <v>0.93692239940917432</v>
      </c>
      <c r="C41" s="17">
        <f>VLOOKUP($A41,Analysis!$A:$K,11,FALSE)+1</f>
        <v>0.8838890560463909</v>
      </c>
      <c r="D41" s="16">
        <v>0.9</v>
      </c>
      <c r="E41" s="16">
        <v>1</v>
      </c>
      <c r="F41" s="16">
        <v>0.2</v>
      </c>
      <c r="G41" s="16">
        <v>0.4</v>
      </c>
    </row>
    <row r="42" spans="1:7" x14ac:dyDescent="0.2">
      <c r="A42" s="1" t="s">
        <v>84</v>
      </c>
      <c r="B42" s="17">
        <f>VLOOKUP($A42,Analysis!$A:$K,10,FALSE)+1</f>
        <v>0.928358718167418</v>
      </c>
      <c r="C42" s="17">
        <f>VLOOKUP($A42,Analysis!$A:$K,11,FALSE)+1</f>
        <v>0.84396247106128919</v>
      </c>
      <c r="D42" s="16">
        <v>0.9</v>
      </c>
      <c r="E42" s="16">
        <v>1</v>
      </c>
      <c r="F42" s="16">
        <v>0.2</v>
      </c>
      <c r="G42" s="16">
        <v>0.4</v>
      </c>
    </row>
    <row r="43" spans="1:7" x14ac:dyDescent="0.2">
      <c r="A43" s="1" t="s">
        <v>80</v>
      </c>
      <c r="B43" s="17">
        <f>VLOOKUP($A43,Analysis!$A:$K,10,FALSE)+1</f>
        <v>0.92325561936637146</v>
      </c>
      <c r="C43" s="17">
        <f>VLOOKUP($A43,Analysis!$A:$K,11,FALSE)+1</f>
        <v>0.87929106606321072</v>
      </c>
      <c r="D43" s="16">
        <v>0.9</v>
      </c>
      <c r="E43" s="16">
        <v>1</v>
      </c>
      <c r="F43" s="16">
        <v>0.2</v>
      </c>
      <c r="G43" s="16">
        <v>0.4</v>
      </c>
    </row>
    <row r="44" spans="1:7" x14ac:dyDescent="0.2">
      <c r="A44" s="1" t="s">
        <v>63</v>
      </c>
      <c r="B44" s="17">
        <f>VLOOKUP($A44,Analysis!$A:$K,10,FALSE)+1</f>
        <v>0.91042956248053974</v>
      </c>
      <c r="C44" s="17">
        <f>VLOOKUP($A44,Analysis!$A:$K,11,FALSE)+1</f>
        <v>0.84299033563012937</v>
      </c>
      <c r="D44" s="16">
        <v>0.9</v>
      </c>
      <c r="E44" s="16">
        <v>1</v>
      </c>
      <c r="F44" s="16">
        <v>0.2</v>
      </c>
      <c r="G44" s="16">
        <v>0.4</v>
      </c>
    </row>
    <row r="45" spans="1:7" x14ac:dyDescent="0.2">
      <c r="A45" s="1" t="s">
        <v>88</v>
      </c>
      <c r="B45" s="17">
        <f>VLOOKUP($A45,Analysis!$A:$K,10,FALSE)+1</f>
        <v>0.91019817231334044</v>
      </c>
      <c r="C45" s="17">
        <f>VLOOKUP($A45,Analysis!$A:$K,11,FALSE)+1</f>
        <v>0.85867752105032125</v>
      </c>
      <c r="D45" s="16">
        <v>0.9</v>
      </c>
      <c r="E45" s="16">
        <v>1</v>
      </c>
      <c r="F45" s="16">
        <v>0.2</v>
      </c>
      <c r="G45" s="16">
        <v>0.4</v>
      </c>
    </row>
    <row r="46" spans="1:7" x14ac:dyDescent="0.2">
      <c r="A46" s="1" t="s">
        <v>71</v>
      </c>
      <c r="B46" s="17">
        <f>VLOOKUP($A46,Analysis!$A:$K,10,FALSE)+1</f>
        <v>0.90675744453141227</v>
      </c>
      <c r="C46" s="17">
        <f>VLOOKUP($A46,Analysis!$A:$K,11,FALSE)+1</f>
        <v>0.86357851860134516</v>
      </c>
      <c r="D46" s="16">
        <v>0.9</v>
      </c>
      <c r="E46" s="16">
        <v>1</v>
      </c>
      <c r="F46" s="16">
        <v>0.2</v>
      </c>
      <c r="G46" s="16">
        <v>0.4</v>
      </c>
    </row>
    <row r="47" spans="1:7" x14ac:dyDescent="0.2">
      <c r="A47" s="1" t="s">
        <v>34</v>
      </c>
      <c r="B47" s="17">
        <f>VLOOKUP($A47,Analysis!$A:$K,10,FALSE)+1</f>
        <v>0.9061471865638423</v>
      </c>
      <c r="C47" s="17">
        <f>VLOOKUP($A47,Analysis!$A:$K,11,FALSE)+1</f>
        <v>0.83902517274429833</v>
      </c>
      <c r="D47" s="16">
        <v>0.9</v>
      </c>
      <c r="E47" s="16">
        <v>1</v>
      </c>
      <c r="F47" s="16">
        <v>0.2</v>
      </c>
      <c r="G47" s="16">
        <v>0.4</v>
      </c>
    </row>
    <row r="48" spans="1:7" x14ac:dyDescent="0.2">
      <c r="A48" s="1" t="s">
        <v>52</v>
      </c>
      <c r="B48" s="17">
        <f>VLOOKUP($A48,Analysis!$A:$K,10,FALSE)+1</f>
        <v>0.90316554622922152</v>
      </c>
      <c r="C48" s="17">
        <f>VLOOKUP($A48,Analysis!$A:$K,11,FALSE)+1</f>
        <v>0.86015766307544916</v>
      </c>
      <c r="D48" s="16">
        <v>0.9</v>
      </c>
      <c r="E48" s="16">
        <v>1</v>
      </c>
      <c r="F48" s="16">
        <v>0.2</v>
      </c>
      <c r="G48" s="16">
        <v>0.4</v>
      </c>
    </row>
    <row r="49" spans="1:7" x14ac:dyDescent="0.2">
      <c r="A49" s="1" t="s">
        <v>43</v>
      </c>
      <c r="B49" s="17">
        <f>VLOOKUP($A49,Analysis!$A:$K,10,FALSE)+1</f>
        <v>0.90134246936355256</v>
      </c>
      <c r="C49" s="17">
        <f>VLOOKUP($A49,Analysis!$A:$K,11,FALSE)+1</f>
        <v>0.83457636052180784</v>
      </c>
      <c r="D49" s="16">
        <v>0.9</v>
      </c>
      <c r="E49" s="16">
        <v>1</v>
      </c>
      <c r="F49" s="16">
        <v>0.2</v>
      </c>
      <c r="G49" s="16">
        <v>0.4</v>
      </c>
    </row>
    <row r="50" spans="1:7" x14ac:dyDescent="0.2">
      <c r="A50" s="1" t="s">
        <v>47</v>
      </c>
      <c r="B50" s="17">
        <f>VLOOKUP($A50,Analysis!$A:$K,10,FALSE)+1</f>
        <v>0.88187102983638122</v>
      </c>
      <c r="C50" s="17">
        <f>VLOOKUP($A50,Analysis!$A:$K,11,FALSE)+1</f>
        <v>0.83195380173243505</v>
      </c>
      <c r="D50" s="16">
        <v>0.9</v>
      </c>
      <c r="E50" s="16">
        <v>1</v>
      </c>
      <c r="F50" s="16">
        <v>0.2</v>
      </c>
      <c r="G50" s="16">
        <v>0.4</v>
      </c>
    </row>
    <row r="51" spans="1:7" x14ac:dyDescent="0.2">
      <c r="A51" s="1" t="s">
        <v>65</v>
      </c>
      <c r="B51" s="17">
        <f>VLOOKUP($A51,Analysis!$A:$K,10,FALSE)+1</f>
        <v>0.87602304245786222</v>
      </c>
      <c r="C51" s="17">
        <f>VLOOKUP($A51,Analysis!$A:$K,11,FALSE)+1</f>
        <v>0.83430765948367824</v>
      </c>
      <c r="D51" s="16">
        <v>0.9</v>
      </c>
      <c r="E51" s="16">
        <v>1</v>
      </c>
      <c r="F51" s="16">
        <v>0.2</v>
      </c>
      <c r="G51" s="16">
        <v>0.4</v>
      </c>
    </row>
    <row r="52" spans="1:7" x14ac:dyDescent="0.2">
      <c r="A52" s="1" t="s">
        <v>64</v>
      </c>
      <c r="B52" s="17">
        <f>VLOOKUP($A52,Analysis!$A:$K,10,FALSE)+1</f>
        <v>0.87124181028383385</v>
      </c>
      <c r="C52" s="17">
        <f>VLOOKUP($A52,Analysis!$A:$K,11,FALSE)+1</f>
        <v>0.82192623611682447</v>
      </c>
      <c r="D52" s="16">
        <v>0.9</v>
      </c>
      <c r="E52" s="16">
        <v>1</v>
      </c>
      <c r="F52" s="16">
        <v>0.2</v>
      </c>
      <c r="G52" s="16">
        <v>0.4</v>
      </c>
    </row>
    <row r="53" spans="1:7" x14ac:dyDescent="0.2">
      <c r="A53" s="1" t="s">
        <v>54</v>
      </c>
      <c r="B53" s="17">
        <f>VLOOKUP($A53,Analysis!$A:$K,10,FALSE)+1</f>
        <v>0.77094816871329419</v>
      </c>
      <c r="C53" s="17">
        <f>VLOOKUP($A53,Analysis!$A:$K,11,FALSE)+1</f>
        <v>0.71384089695675379</v>
      </c>
      <c r="D53" s="16">
        <v>0.9</v>
      </c>
      <c r="E53" s="16">
        <v>1</v>
      </c>
      <c r="F53" s="16">
        <v>0.2</v>
      </c>
      <c r="G53" s="16">
        <v>0.4</v>
      </c>
    </row>
  </sheetData>
  <autoFilter ref="A3:G53" xr:uid="{00000000-0001-0000-0200-000000000000}">
    <sortState xmlns:xlrd2="http://schemas.microsoft.com/office/spreadsheetml/2017/richdata2" ref="A4:G53">
      <sortCondition descending="1" ref="B3:B53"/>
    </sortState>
  </autoFilter>
  <sortState xmlns:xlrd2="http://schemas.microsoft.com/office/spreadsheetml/2017/richdata2" ref="A4:G46">
    <sortCondition descending="1" ref="B4:B46"/>
  </sortState>
  <printOptions horizontalCentered="1"/>
  <pageMargins left="0.25" right="0.25" top="0.75" bottom="0.75" header="0.3" footer="0.3"/>
  <pageSetup fitToHeight="0" orientation="portrait" r:id="rId1"/>
  <headerFooter>
    <oddHeader>&amp;CCONFIDENTIAL: Exhibit XX_W/P&amp;RExhibit ARC-3
Page &amp;P of &amp;N</oddHeader>
    <oddFooter>&amp;C&amp;"Calibri,Regular"&amp;11&amp;B&amp;K000000AEP CONFIDENTIAL</oddFooter>
    <evenFooter>&amp;C&amp;"Calibri,Regular"&amp;11&amp;B&amp;K000000AEP CONFIDENTIAL</evenFooter>
    <firstFooter>&amp;C&amp;"Calibri,Regular"&amp;11&amp;B&amp;K000000AEP CONFIDENTIAL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JjNWY4ZWIxMi01YjI3LTQzOWQtYWFhNi0zNDAyYWY2MjZmYTM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kxNjc5PC9Vc2VyTmFtZT48RGF0ZVRpbWU+MTAvNC8yMDIyIDM6MDA6MzcgUE08L0RhdGVUaW1lPjxMYWJlbFN0cmluZz5BRVAgUHVibGljPC9MYWJlbFN0cmluZz48L2l0ZW0+PGl0ZW0+PHNpc2wgc2lzbFZlcnNpb249IjAiIHBvbGljeT0iZTljMGI4ZDctYmRiNC00ZmQzLWI2MmEtZjUwMzI3YWFlZmNlIiBvcmlnaW49InVzZXJTZWxlY3RlZCI+PGVsZW1lbnQgdWlkPSIxZjZhOThkNS00ZTZhLTQwNmYtODI1OC0zZjA3YjYxYTFiOTgiIHZhbHVlPSIiIHhtbG5zPSJodHRwOi8vd3d3LmJvbGRvbmphbWVzLmNvbS8yMDA4LzAxL3NpZS9pbnRlcm5hbC9sYWJlbCIgLz48ZWxlbWVudCB1aWQ9ImI3NjBhZGE1LTEyYmUtNGE5OS05YzU4LWUzODY1NTc4N2UzMyIgdmFsdWU9IiIgeG1sbnM9Imh0dHA6Ly93d3cuYm9sZG9uamFtZXMuY29tLzIwMDgvMDEvc2llL2ludGVybmFsL2xhYmVsIiAvPjxlbGVtZW50IHVpZD0iNDcyNTc1OTgtMGM4Mi00NDAyLTkwMjItZGMxM2Q1NGFhZjUzIiB2YWx1ZT0iIiB4bWxucz0iaHR0cDovL3d3dy5ib2xkb25qYW1lcy5jb20vMjAwOC8wMS9zaWUvaW50ZXJuYWwvbGFiZWwiIC8+PGVsZW1lbnQgdWlkPSJkMTRmNWMzNi1mNDRhLTQzMTUtYjQzOC0wMDVjZmU4ZjA2OWYiIHZhbHVlPSIiIHhtbG5zPSJodHRwOi8vd3d3LmJvbGRvbmphbWVzLmNvbS8yMDA4LzAxL3NpZS9pbnRlcm5hbC9sYWJlbCIgLz48L3Npc2w+PFVzZXJOYW1lPkNPUlBcczk5ODUxMDwvVXNlck5hbWU+PERhdGVUaW1lPjMvNi8yMDI1IDk6Mzc6MDcgUE08L0RhdGVUaW1lPjxMYWJlbFN0cmluZz5BRVAgQ29uZmlkZW50aWFs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1f6a98d5-4e6a-406f-8258-3f07b61a1b98" value=""/>
  <element uid="b760ada5-12be-4a99-9c58-e38655787e33" value=""/>
  <element uid="47257598-0c82-4402-9022-dc13d54aaf53" value=""/>
  <element uid="d14f5c36-f44a-4315-b438-005cfe8f069f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Props1.xml><?xml version="1.0" encoding="utf-8"?>
<ds:datastoreItem xmlns:ds="http://schemas.openxmlformats.org/officeDocument/2006/customXml" ds:itemID="{66D78504-DB7C-4037-914C-4286B5AFBF45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DCDFC36D-5E98-4FEC-B095-04BFAE6B5EC2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158FF49D-39CA-49F3-806E-9CE71C7D8C07}"/>
</file>

<file path=customXml/itemProps4.xml><?xml version="1.0" encoding="utf-8"?>
<ds:datastoreItem xmlns:ds="http://schemas.openxmlformats.org/officeDocument/2006/customXml" ds:itemID="{F645DB5B-8D86-478D-9B39-916CF8B748E0}"/>
</file>

<file path=customXml/itemProps5.xml><?xml version="1.0" encoding="utf-8"?>
<ds:datastoreItem xmlns:ds="http://schemas.openxmlformats.org/officeDocument/2006/customXml" ds:itemID="{C72ABD15-F3C0-43E1-A776-B06311D71C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Analysis</vt:lpstr>
      <vt:lpstr>Graph Data</vt:lpstr>
      <vt:lpstr>Chart1</vt:lpstr>
      <vt:lpstr>Analysis!Print_Area</vt:lpstr>
      <vt:lpstr>Analysis!Print_Titles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s291679</dc:creator>
  <cp:keywords>AEP Confidential</cp:keywords>
  <cp:lastModifiedBy>Andy Carlin</cp:lastModifiedBy>
  <cp:lastPrinted>2025-03-03T21:39:34Z</cp:lastPrinted>
  <dcterms:created xsi:type="dcterms:W3CDTF">2018-12-19T20:55:02Z</dcterms:created>
  <dcterms:modified xsi:type="dcterms:W3CDTF">2025-07-17T19:23:25Z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9454fce7-8461-4cf8-80dd-4f1303f6cf09</vt:lpwstr>
  </property>
  <property fmtid="{D5CDD505-2E9C-101B-9397-08002B2CF9AE}" pid="3" name="bjSaver">
    <vt:lpwstr>ymOzOy9TozdO3fPkFt/NYaxMcqEF9d4G</vt:lpwstr>
  </property>
  <property fmtid="{D5CDD505-2E9C-101B-9397-08002B2CF9AE}" pid="4" name="Visual Markings Removed">
    <vt:lpwstr>No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7" name="bjDocumentLabelXML-0">
    <vt:lpwstr>ames.com/2008/01/sie/internal/label"&gt;&lt;element uid="1f6a98d5-4e6a-406f-8258-3f07b61a1b98" value="" /&gt;&lt;element uid="b760ada5-12be-4a99-9c58-e38655787e33" value="" /&gt;&lt;element uid="47257598-0c82-4402-9022-dc13d54aaf53" value="" /&gt;&lt;element uid="d14f5c36-f44a-4</vt:lpwstr>
  </property>
  <property fmtid="{D5CDD505-2E9C-101B-9397-08002B2CF9AE}" pid="8" name="bjDocumentLabelXML-1">
    <vt:lpwstr>315-b438-005cfe8f069f" value="" /&gt;&lt;/sisl&gt;</vt:lpwstr>
  </property>
  <property fmtid="{D5CDD505-2E9C-101B-9397-08002B2CF9AE}" pid="9" name="bjDocumentSecurityLabel">
    <vt:lpwstr>AEP Confidential</vt:lpwstr>
  </property>
  <property fmtid="{D5CDD505-2E9C-101B-9397-08002B2CF9AE}" pid="10" name="MSIP_Label_85f73bb4-fdd9-4d27-8bad-8de5101a60b4_SiteId">
    <vt:lpwstr>15f3c881-6b03-4ff6-8559-77bf5177818f</vt:lpwstr>
  </property>
  <property fmtid="{D5CDD505-2E9C-101B-9397-08002B2CF9AE}" pid="11" name="MSIP_Label_85f73bb4-fdd9-4d27-8bad-8de5101a60b4_Name">
    <vt:lpwstr>Confidential [C]</vt:lpwstr>
  </property>
  <property fmtid="{D5CDD505-2E9C-101B-9397-08002B2CF9AE}" pid="12" name="MSIP_Label_85f73bb4-fdd9-4d27-8bad-8de5101a60b4_Enabled">
    <vt:lpwstr>true</vt:lpwstr>
  </property>
  <property fmtid="{D5CDD505-2E9C-101B-9397-08002B2CF9AE}" pid="13" name="bjLabelHistoryID">
    <vt:lpwstr>{66D78504-DB7C-4037-914C-4286B5AFBF45}</vt:lpwstr>
  </property>
  <property fmtid="{D5CDD505-2E9C-101B-9397-08002B2CF9AE}" pid="14" name="bjCentreFooterLabel-first">
    <vt:lpwstr>&amp;"Calibri,Regular"&amp;11&amp;B&amp;K000000AEP CONFIDENTIAL</vt:lpwstr>
  </property>
  <property fmtid="{D5CDD505-2E9C-101B-9397-08002B2CF9AE}" pid="15" name="bjCentreFooterLabel-even">
    <vt:lpwstr>&amp;"Calibri,Regular"&amp;11&amp;B&amp;K000000AEP CONFIDENTIAL</vt:lpwstr>
  </property>
  <property fmtid="{D5CDD505-2E9C-101B-9397-08002B2CF9AE}" pid="16" name="bjCentreFooterLabel">
    <vt:lpwstr>&amp;"Calibri,Regular"&amp;11&amp;B&amp;K000000AEP CONFIDENTIAL</vt:lpwstr>
  </property>
  <property fmtid="{D5CDD505-2E9C-101B-9397-08002B2CF9AE}" pid="17" name="ContentTypeId">
    <vt:lpwstr>0x0101004DF805D1E1DA4A49A223477D3B105720</vt:lpwstr>
  </property>
  <property fmtid="{D5CDD505-2E9C-101B-9397-08002B2CF9AE}" pid="18" name="MediaServiceImageTags">
    <vt:lpwstr/>
  </property>
</Properties>
</file>