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Internal\01_Regulatory Services\02_Cases\2025 Cases\00_2025-00257 Base Case\06_All Filed Discovery\01_Staff\Set 1\As Filed\"/>
    </mc:Choice>
  </mc:AlternateContent>
  <xr:revisionPtr revIDLastSave="0" documentId="8_{F6B2B24C-2BC4-4E52-8567-21EF0B45BE1C}" xr6:coauthVersionLast="47" xr6:coauthVersionMax="47" xr10:uidLastSave="{00000000-0000-0000-0000-000000000000}"/>
  <bookViews>
    <workbookView xWindow="28680" yWindow="-120" windowWidth="29040" windowHeight="15720" tabRatio="575" xr2:uid="{00000000-000D-0000-FFFF-FFFF00000000}"/>
  </bookViews>
  <sheets>
    <sheet name="FERC_IS1" sheetId="1" r:id="rId1"/>
    <sheet name="Modification History" sheetId="2" state="hidden" r:id="rId2"/>
  </sheets>
  <definedNames>
    <definedName name="Account_tree">'Modification History'!$C$5</definedName>
    <definedName name="Begin_KWH1">#REF!</definedName>
    <definedName name="Begin_KWH2">#REF!</definedName>
    <definedName name="Begin_KWH3">#REF!</definedName>
    <definedName name="Begin_KWH4">#REF!</definedName>
    <definedName name="Begin_Print2">#REF!</definedName>
    <definedName name="Begin_Print3">#REF!</definedName>
    <definedName name="Begin_Print4">#REF!</definedName>
    <definedName name="BU_Name">'Modification History'!$C$2</definedName>
    <definedName name="Business_Unit">'Modification History'!$C$6</definedName>
    <definedName name="C_Begin">FERC_IS1!$B$7</definedName>
    <definedName name="C_End">FERC_IS1!#REF!</definedName>
    <definedName name="Category">'Modification History'!$C$14</definedName>
    <definedName name="Comments">'Modification History'!$C$12</definedName>
    <definedName name="Contact_Person">'Modification History'!$C$3</definedName>
    <definedName name="Department_Owner">'Modification History'!$C$4</definedName>
    <definedName name="End_KWH1">#REF!</definedName>
    <definedName name="End_KWH2">#REF!</definedName>
    <definedName name="End_KWH3">#REF!</definedName>
    <definedName name="End_KWH4">#REF!</definedName>
    <definedName name="End_Print1">#REF!</definedName>
    <definedName name="End_Print2">#REF!</definedName>
    <definedName name="End_Print3">#REF!</definedName>
    <definedName name="End_Print4">#REF!</definedName>
    <definedName name="Keywords">'Modification History'!$C$15</definedName>
    <definedName name="KWH_BEGIN">#REF!</definedName>
    <definedName name="KWH_END">#REF!</definedName>
    <definedName name="NvsASD">"V2025-05-31"</definedName>
    <definedName name="NvsAutoDrillOk">"VN"</definedName>
    <definedName name="NvsDrillHyperLink" localSheetId="0">"https://psfinweb.aepsc.com/psp/fcm92prd_newwin/EMPLOYEE/ERP/c/REPORT_BOOKS.IC_RUN_DRILLDOWN.GBL?Action=A&amp;NVS_INSTANCE=18172944_18948573"</definedName>
    <definedName name="NvsElapsedTime">0.004308</definedName>
    <definedName name="NvsEndTime">45815.434094</definedName>
    <definedName name="NvsInstanceHook" localSheetId="0">"nvsMacro1"</definedName>
    <definedName name="NvsInstLang">"VENG"</definedName>
    <definedName name="NvsInstSpec">"%,FBUSINESS_UNIT,TGL_PRPT_CONS,NKYP_CORP_CONSOL"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"%,X,RZF.ACCOUNT.,CNF.."</definedName>
    <definedName name="NvsPanelBusUnit">"V100"</definedName>
    <definedName name="NvsPanelEffdt">"V2099-01-01"</definedName>
    <definedName name="NvsPanelSetid">"VAEP"</definedName>
    <definedName name="NvsParentRef">"Sheet1!$$0"</definedName>
    <definedName name="NvsReqBU">"VX992"</definedName>
    <definedName name="NvsReqBUOnly">"VN"</definedName>
    <definedName name="NvsSheetType" localSheetId="0">"M"</definedName>
    <definedName name="NvsTransLed">"VN"</definedName>
    <definedName name="NvsTree.GL_ALLBU_SUM_LED" localSheetId="0">"YSNYN"</definedName>
    <definedName name="NvsTree.GL_FERC_ACCT" localSheetId="0">"YSNYN"</definedName>
    <definedName name="NvsTree.GL_PRPT_CONS" localSheetId="0">"YSNYN"</definedName>
    <definedName name="NvsTree.SEGMENT_CONS" localSheetId="0">"YSNYN"</definedName>
    <definedName name="NvsTreeASD">"V2099-01-01"</definedName>
    <definedName name="NvsValTbl.ACCOUNT">"GL_ACCOUNT_TBL"</definedName>
    <definedName name="NvsValTbl.CURRENCY_CD">"CURRENCY_CD_TBL"</definedName>
    <definedName name="OM_BEGIN">#REF!</definedName>
    <definedName name="OM_END">#REF!</definedName>
    <definedName name="OM_QRT_BEGIN">#REF!</definedName>
    <definedName name="OM_QRT_END">#REF!</definedName>
    <definedName name="OPR_ID">FERC_IS1!$C$705</definedName>
    <definedName name="_xlnm.Print_Titles" localSheetId="0">FERC_IS1!$B:$D,FERC_IS1!$2:$6</definedName>
    <definedName name="Report_Author">'Modification History'!$C$11</definedName>
    <definedName name="Report_Comments">'Modification History'!$C$13</definedName>
    <definedName name="Report_Description">'Modification History'!$C$9</definedName>
    <definedName name="Report_Stmt_Type">'Modification History'!$C$8</definedName>
    <definedName name="Report_Title">'Modification History'!$C$10</definedName>
    <definedName name="Rev_Begin">#REF!</definedName>
    <definedName name="Rev_End">FERC_IS1!#REF!</definedName>
    <definedName name="search_directory_name">"R:\fcm90prd\nvision\rpts\Fin_Reports\"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18" i="1" l="1"/>
  <c r="C717" i="1"/>
  <c r="C716" i="1"/>
  <c r="C704" i="1"/>
  <c r="H685" i="1"/>
  <c r="I685" i="1" s="1"/>
  <c r="G683" i="1"/>
  <c r="G687" i="1" s="1"/>
  <c r="F683" i="1"/>
  <c r="F687" i="1" s="1"/>
  <c r="H681" i="1"/>
  <c r="I681" i="1" s="1"/>
  <c r="H679" i="1"/>
  <c r="I679" i="1" s="1"/>
  <c r="G675" i="1"/>
  <c r="F675" i="1"/>
  <c r="H673" i="1"/>
  <c r="I673" i="1" s="1"/>
  <c r="H672" i="1"/>
  <c r="I672" i="1" s="1"/>
  <c r="H670" i="1"/>
  <c r="I670" i="1" s="1"/>
  <c r="H669" i="1"/>
  <c r="I669" i="1" s="1"/>
  <c r="H668" i="1"/>
  <c r="I668" i="1" s="1"/>
  <c r="H667" i="1"/>
  <c r="I667" i="1" s="1"/>
  <c r="H665" i="1"/>
  <c r="I665" i="1" s="1"/>
  <c r="H664" i="1"/>
  <c r="I664" i="1" s="1"/>
  <c r="H663" i="1"/>
  <c r="I663" i="1" s="1"/>
  <c r="H661" i="1"/>
  <c r="I661" i="1" s="1"/>
  <c r="H659" i="1"/>
  <c r="I659" i="1" s="1"/>
  <c r="H657" i="1"/>
  <c r="I657" i="1" s="1"/>
  <c r="H656" i="1"/>
  <c r="I656" i="1" s="1"/>
  <c r="H654" i="1"/>
  <c r="I654" i="1" s="1"/>
  <c r="H653" i="1"/>
  <c r="I653" i="1" s="1"/>
  <c r="H652" i="1"/>
  <c r="I652" i="1" s="1"/>
  <c r="H651" i="1"/>
  <c r="I651" i="1" s="1"/>
  <c r="H649" i="1"/>
  <c r="I649" i="1" s="1"/>
  <c r="H648" i="1"/>
  <c r="I648" i="1" s="1"/>
  <c r="H647" i="1"/>
  <c r="I647" i="1" s="1"/>
  <c r="H646" i="1"/>
  <c r="I646" i="1" s="1"/>
  <c r="H640" i="1"/>
  <c r="I640" i="1" s="1"/>
  <c r="H638" i="1"/>
  <c r="I638" i="1" s="1"/>
  <c r="H636" i="1"/>
  <c r="I636" i="1" s="1"/>
  <c r="H635" i="1"/>
  <c r="I635" i="1" s="1"/>
  <c r="H633" i="1"/>
  <c r="I633" i="1" s="1"/>
  <c r="H632" i="1"/>
  <c r="I632" i="1" s="1"/>
  <c r="H631" i="1"/>
  <c r="I631" i="1" s="1"/>
  <c r="H629" i="1"/>
  <c r="I629" i="1" s="1"/>
  <c r="H628" i="1"/>
  <c r="I628" i="1" s="1"/>
  <c r="H627" i="1"/>
  <c r="I627" i="1" s="1"/>
  <c r="H626" i="1"/>
  <c r="I626" i="1" s="1"/>
  <c r="G623" i="1"/>
  <c r="G624" i="1" s="1"/>
  <c r="F623" i="1"/>
  <c r="H622" i="1"/>
  <c r="I622" i="1" s="1"/>
  <c r="H621" i="1"/>
  <c r="I621" i="1" s="1"/>
  <c r="H620" i="1"/>
  <c r="I620" i="1" s="1"/>
  <c r="H619" i="1"/>
  <c r="I619" i="1" s="1"/>
  <c r="H618" i="1"/>
  <c r="I618" i="1" s="1"/>
  <c r="H615" i="1"/>
  <c r="I615" i="1" s="1"/>
  <c r="H614" i="1"/>
  <c r="I614" i="1" s="1"/>
  <c r="H613" i="1"/>
  <c r="I613" i="1" s="1"/>
  <c r="H612" i="1"/>
  <c r="I612" i="1" s="1"/>
  <c r="G609" i="1"/>
  <c r="F609" i="1"/>
  <c r="H607" i="1"/>
  <c r="I607" i="1" s="1"/>
  <c r="H606" i="1"/>
  <c r="I606" i="1" s="1"/>
  <c r="H605" i="1"/>
  <c r="I605" i="1" s="1"/>
  <c r="H604" i="1"/>
  <c r="I604" i="1" s="1"/>
  <c r="H603" i="1"/>
  <c r="I603" i="1" s="1"/>
  <c r="H602" i="1"/>
  <c r="I602" i="1" s="1"/>
  <c r="H600" i="1"/>
  <c r="I600" i="1" s="1"/>
  <c r="H599" i="1"/>
  <c r="I599" i="1" s="1"/>
  <c r="H598" i="1"/>
  <c r="I598" i="1" s="1"/>
  <c r="H596" i="1"/>
  <c r="I596" i="1" s="1"/>
  <c r="H595" i="1"/>
  <c r="I595" i="1" s="1"/>
  <c r="H594" i="1"/>
  <c r="I594" i="1" s="1"/>
  <c r="H592" i="1"/>
  <c r="I592" i="1" s="1"/>
  <c r="H590" i="1"/>
  <c r="I590" i="1" s="1"/>
  <c r="H589" i="1"/>
  <c r="I589" i="1" s="1"/>
  <c r="H587" i="1"/>
  <c r="I587" i="1" s="1"/>
  <c r="H585" i="1"/>
  <c r="I585" i="1" s="1"/>
  <c r="H584" i="1"/>
  <c r="I584" i="1" s="1"/>
  <c r="G581" i="1"/>
  <c r="F581" i="1"/>
  <c r="H579" i="1"/>
  <c r="I579" i="1" s="1"/>
  <c r="H578" i="1"/>
  <c r="I578" i="1" s="1"/>
  <c r="H576" i="1"/>
  <c r="I576" i="1" s="1"/>
  <c r="H575" i="1"/>
  <c r="I575" i="1" s="1"/>
  <c r="H574" i="1"/>
  <c r="I574" i="1" s="1"/>
  <c r="H573" i="1"/>
  <c r="I573" i="1" s="1"/>
  <c r="H571" i="1"/>
  <c r="I571" i="1" s="1"/>
  <c r="H570" i="1"/>
  <c r="I570" i="1" s="1"/>
  <c r="H568" i="1"/>
  <c r="I568" i="1" s="1"/>
  <c r="H567" i="1"/>
  <c r="I567" i="1" s="1"/>
  <c r="H566" i="1"/>
  <c r="I566" i="1" s="1"/>
  <c r="H564" i="1"/>
  <c r="I564" i="1" s="1"/>
  <c r="H562" i="1"/>
  <c r="I562" i="1" s="1"/>
  <c r="H561" i="1"/>
  <c r="I561" i="1" s="1"/>
  <c r="H560" i="1"/>
  <c r="I560" i="1" s="1"/>
  <c r="H558" i="1"/>
  <c r="I558" i="1" s="1"/>
  <c r="H557" i="1"/>
  <c r="I557" i="1" s="1"/>
  <c r="H556" i="1"/>
  <c r="I556" i="1" s="1"/>
  <c r="H554" i="1"/>
  <c r="I554" i="1" s="1"/>
  <c r="H553" i="1"/>
  <c r="I553" i="1" s="1"/>
  <c r="H551" i="1"/>
  <c r="I551" i="1" s="1"/>
  <c r="H549" i="1"/>
  <c r="I549" i="1" s="1"/>
  <c r="H540" i="1"/>
  <c r="I540" i="1" s="1"/>
  <c r="H539" i="1"/>
  <c r="I539" i="1" s="1"/>
  <c r="H538" i="1"/>
  <c r="I538" i="1" s="1"/>
  <c r="H537" i="1"/>
  <c r="I537" i="1" s="1"/>
  <c r="H535" i="1"/>
  <c r="I535" i="1" s="1"/>
  <c r="H533" i="1"/>
  <c r="I533" i="1" s="1"/>
  <c r="H532" i="1"/>
  <c r="I532" i="1" s="1"/>
  <c r="H531" i="1"/>
  <c r="I531" i="1" s="1"/>
  <c r="H529" i="1"/>
  <c r="I529" i="1" s="1"/>
  <c r="H527" i="1"/>
  <c r="I527" i="1" s="1"/>
  <c r="H526" i="1"/>
  <c r="I526" i="1" s="1"/>
  <c r="H524" i="1"/>
  <c r="I524" i="1" s="1"/>
  <c r="H522" i="1"/>
  <c r="I522" i="1" s="1"/>
  <c r="H521" i="1"/>
  <c r="I521" i="1" s="1"/>
  <c r="H520" i="1"/>
  <c r="I520" i="1" s="1"/>
  <c r="H518" i="1"/>
  <c r="I518" i="1" s="1"/>
  <c r="H517" i="1"/>
  <c r="I517" i="1" s="1"/>
  <c r="H516" i="1"/>
  <c r="I516" i="1" s="1"/>
  <c r="H514" i="1"/>
  <c r="I514" i="1" s="1"/>
  <c r="H513" i="1"/>
  <c r="I513" i="1" s="1"/>
  <c r="H512" i="1"/>
  <c r="I512" i="1" s="1"/>
  <c r="H511" i="1"/>
  <c r="I511" i="1" s="1"/>
  <c r="G508" i="1"/>
  <c r="G509" i="1" s="1"/>
  <c r="F508" i="1"/>
  <c r="F509" i="1" s="1"/>
  <c r="H507" i="1"/>
  <c r="I507" i="1" s="1"/>
  <c r="H506" i="1"/>
  <c r="I506" i="1" s="1"/>
  <c r="H505" i="1"/>
  <c r="I505" i="1" s="1"/>
  <c r="H504" i="1"/>
  <c r="I504" i="1" s="1"/>
  <c r="H503" i="1"/>
  <c r="I503" i="1" s="1"/>
  <c r="H501" i="1"/>
  <c r="I501" i="1" s="1"/>
  <c r="H500" i="1"/>
  <c r="I500" i="1" s="1"/>
  <c r="H499" i="1"/>
  <c r="I499" i="1" s="1"/>
  <c r="H498" i="1"/>
  <c r="I498" i="1" s="1"/>
  <c r="H497" i="1"/>
  <c r="I497" i="1" s="1"/>
  <c r="H496" i="1"/>
  <c r="I496" i="1" s="1"/>
  <c r="H495" i="1"/>
  <c r="I495" i="1" s="1"/>
  <c r="H494" i="1"/>
  <c r="I494" i="1" s="1"/>
  <c r="H493" i="1"/>
  <c r="I493" i="1" s="1"/>
  <c r="H492" i="1"/>
  <c r="I492" i="1" s="1"/>
  <c r="H491" i="1"/>
  <c r="I491" i="1" s="1"/>
  <c r="H490" i="1"/>
  <c r="I490" i="1" s="1"/>
  <c r="H489" i="1"/>
  <c r="I489" i="1" s="1"/>
  <c r="H488" i="1"/>
  <c r="I488" i="1" s="1"/>
  <c r="H487" i="1"/>
  <c r="I487" i="1" s="1"/>
  <c r="H486" i="1"/>
  <c r="I486" i="1" s="1"/>
  <c r="H485" i="1"/>
  <c r="I485" i="1" s="1"/>
  <c r="H484" i="1"/>
  <c r="I484" i="1" s="1"/>
  <c r="H483" i="1"/>
  <c r="I483" i="1" s="1"/>
  <c r="H482" i="1"/>
  <c r="I482" i="1" s="1"/>
  <c r="H481" i="1"/>
  <c r="I481" i="1" s="1"/>
  <c r="H480" i="1"/>
  <c r="I480" i="1" s="1"/>
  <c r="H479" i="1"/>
  <c r="I479" i="1" s="1"/>
  <c r="H478" i="1"/>
  <c r="I478" i="1" s="1"/>
  <c r="H477" i="1"/>
  <c r="I477" i="1" s="1"/>
  <c r="H476" i="1"/>
  <c r="I476" i="1" s="1"/>
  <c r="H475" i="1"/>
  <c r="I475" i="1" s="1"/>
  <c r="H474" i="1"/>
  <c r="I474" i="1" s="1"/>
  <c r="H473" i="1"/>
  <c r="I473" i="1" s="1"/>
  <c r="H472" i="1"/>
  <c r="I472" i="1" s="1"/>
  <c r="H471" i="1"/>
  <c r="I471" i="1" s="1"/>
  <c r="H470" i="1"/>
  <c r="I470" i="1" s="1"/>
  <c r="H469" i="1"/>
  <c r="I469" i="1" s="1"/>
  <c r="H468" i="1"/>
  <c r="I468" i="1" s="1"/>
  <c r="H467" i="1"/>
  <c r="I467" i="1" s="1"/>
  <c r="H466" i="1"/>
  <c r="I466" i="1" s="1"/>
  <c r="H465" i="1"/>
  <c r="I465" i="1" s="1"/>
  <c r="H464" i="1"/>
  <c r="I464" i="1" s="1"/>
  <c r="H463" i="1"/>
  <c r="I463" i="1" s="1"/>
  <c r="H462" i="1"/>
  <c r="I462" i="1" s="1"/>
  <c r="H461" i="1"/>
  <c r="I461" i="1" s="1"/>
  <c r="H460" i="1"/>
  <c r="I460" i="1" s="1"/>
  <c r="H459" i="1"/>
  <c r="I459" i="1" s="1"/>
  <c r="H458" i="1"/>
  <c r="I458" i="1" s="1"/>
  <c r="H456" i="1"/>
  <c r="I456" i="1" s="1"/>
  <c r="H455" i="1"/>
  <c r="I455" i="1" s="1"/>
  <c r="H454" i="1"/>
  <c r="I454" i="1" s="1"/>
  <c r="H452" i="1"/>
  <c r="I452" i="1" s="1"/>
  <c r="H451" i="1"/>
  <c r="I451" i="1" s="1"/>
  <c r="H450" i="1"/>
  <c r="I450" i="1" s="1"/>
  <c r="H448" i="1"/>
  <c r="I448" i="1" s="1"/>
  <c r="H446" i="1"/>
  <c r="I446" i="1" s="1"/>
  <c r="H444" i="1"/>
  <c r="I444" i="1" s="1"/>
  <c r="H443" i="1"/>
  <c r="I443" i="1" s="1"/>
  <c r="H441" i="1"/>
  <c r="I441" i="1" s="1"/>
  <c r="H440" i="1"/>
  <c r="I440" i="1" s="1"/>
  <c r="H439" i="1"/>
  <c r="I439" i="1" s="1"/>
  <c r="H437" i="1"/>
  <c r="I437" i="1" s="1"/>
  <c r="H436" i="1"/>
  <c r="I436" i="1" s="1"/>
  <c r="H434" i="1"/>
  <c r="I434" i="1" s="1"/>
  <c r="H433" i="1"/>
  <c r="I433" i="1" s="1"/>
  <c r="H432" i="1"/>
  <c r="I432" i="1" s="1"/>
  <c r="H431" i="1"/>
  <c r="I431" i="1" s="1"/>
  <c r="H430" i="1"/>
  <c r="I430" i="1" s="1"/>
  <c r="G428" i="1"/>
  <c r="F428" i="1"/>
  <c r="H427" i="1"/>
  <c r="I427" i="1" s="1"/>
  <c r="H426" i="1"/>
  <c r="I426" i="1" s="1"/>
  <c r="H425" i="1"/>
  <c r="I425" i="1" s="1"/>
  <c r="H424" i="1"/>
  <c r="I424" i="1" s="1"/>
  <c r="H423" i="1"/>
  <c r="I423" i="1" s="1"/>
  <c r="H422" i="1"/>
  <c r="I422" i="1" s="1"/>
  <c r="H421" i="1"/>
  <c r="I421" i="1" s="1"/>
  <c r="H420" i="1"/>
  <c r="I420" i="1" s="1"/>
  <c r="H419" i="1"/>
  <c r="I419" i="1" s="1"/>
  <c r="H418" i="1"/>
  <c r="I418" i="1" s="1"/>
  <c r="H417" i="1"/>
  <c r="I417" i="1" s="1"/>
  <c r="H416" i="1"/>
  <c r="I416" i="1" s="1"/>
  <c r="H415" i="1"/>
  <c r="I415" i="1" s="1"/>
  <c r="H414" i="1"/>
  <c r="I414" i="1" s="1"/>
  <c r="H412" i="1"/>
  <c r="I412" i="1" s="1"/>
  <c r="H410" i="1"/>
  <c r="I410" i="1" s="1"/>
  <c r="H409" i="1"/>
  <c r="I409" i="1" s="1"/>
  <c r="H408" i="1"/>
  <c r="I408" i="1" s="1"/>
  <c r="H407" i="1"/>
  <c r="I407" i="1" s="1"/>
  <c r="H406" i="1"/>
  <c r="I406" i="1" s="1"/>
  <c r="H405" i="1"/>
  <c r="I405" i="1" s="1"/>
  <c r="H404" i="1"/>
  <c r="I404" i="1" s="1"/>
  <c r="H403" i="1"/>
  <c r="I403" i="1" s="1"/>
  <c r="H402" i="1"/>
  <c r="I402" i="1" s="1"/>
  <c r="H401" i="1"/>
  <c r="I401" i="1" s="1"/>
  <c r="H400" i="1"/>
  <c r="I400" i="1" s="1"/>
  <c r="H399" i="1"/>
  <c r="I399" i="1" s="1"/>
  <c r="H398" i="1"/>
  <c r="I398" i="1" s="1"/>
  <c r="H396" i="1"/>
  <c r="I396" i="1" s="1"/>
  <c r="H394" i="1"/>
  <c r="I394" i="1" s="1"/>
  <c r="H392" i="1"/>
  <c r="I392" i="1" s="1"/>
  <c r="H391" i="1"/>
  <c r="I391" i="1" s="1"/>
  <c r="H390" i="1"/>
  <c r="I390" i="1" s="1"/>
  <c r="H388" i="1"/>
  <c r="I388" i="1" s="1"/>
  <c r="H387" i="1"/>
  <c r="I387" i="1" s="1"/>
  <c r="H386" i="1"/>
  <c r="I386" i="1" s="1"/>
  <c r="H385" i="1"/>
  <c r="I385" i="1" s="1"/>
  <c r="H384" i="1"/>
  <c r="I384" i="1" s="1"/>
  <c r="H383" i="1"/>
  <c r="I383" i="1" s="1"/>
  <c r="H382" i="1"/>
  <c r="I382" i="1" s="1"/>
  <c r="H381" i="1"/>
  <c r="I381" i="1" s="1"/>
  <c r="H380" i="1"/>
  <c r="I380" i="1" s="1"/>
  <c r="H379" i="1"/>
  <c r="I379" i="1" s="1"/>
  <c r="H377" i="1"/>
  <c r="I377" i="1" s="1"/>
  <c r="H375" i="1"/>
  <c r="I375" i="1" s="1"/>
  <c r="H373" i="1"/>
  <c r="I373" i="1" s="1"/>
  <c r="H371" i="1"/>
  <c r="I371" i="1" s="1"/>
  <c r="H370" i="1"/>
  <c r="I370" i="1" s="1"/>
  <c r="H368" i="1"/>
  <c r="I368" i="1" s="1"/>
  <c r="H367" i="1"/>
  <c r="I367" i="1" s="1"/>
  <c r="H366" i="1"/>
  <c r="I366" i="1" s="1"/>
  <c r="H365" i="1"/>
  <c r="I365" i="1" s="1"/>
  <c r="H364" i="1"/>
  <c r="I364" i="1" s="1"/>
  <c r="H363" i="1"/>
  <c r="I363" i="1" s="1"/>
  <c r="H362" i="1"/>
  <c r="I362" i="1" s="1"/>
  <c r="H361" i="1"/>
  <c r="I361" i="1" s="1"/>
  <c r="H360" i="1"/>
  <c r="I360" i="1" s="1"/>
  <c r="H359" i="1"/>
  <c r="I359" i="1" s="1"/>
  <c r="H358" i="1"/>
  <c r="I358" i="1" s="1"/>
  <c r="H357" i="1"/>
  <c r="I357" i="1" s="1"/>
  <c r="G355" i="1"/>
  <c r="G356" i="1" s="1"/>
  <c r="F355" i="1"/>
  <c r="H354" i="1"/>
  <c r="I354" i="1" s="1"/>
  <c r="H353" i="1"/>
  <c r="I353" i="1" s="1"/>
  <c r="H352" i="1"/>
  <c r="I352" i="1" s="1"/>
  <c r="H351" i="1"/>
  <c r="I351" i="1" s="1"/>
  <c r="H350" i="1"/>
  <c r="I350" i="1" s="1"/>
  <c r="H349" i="1"/>
  <c r="I349" i="1" s="1"/>
  <c r="H348" i="1"/>
  <c r="I348" i="1" s="1"/>
  <c r="H347" i="1"/>
  <c r="I347" i="1" s="1"/>
  <c r="H346" i="1"/>
  <c r="I346" i="1" s="1"/>
  <c r="H345" i="1"/>
  <c r="I345" i="1" s="1"/>
  <c r="H344" i="1"/>
  <c r="I344" i="1" s="1"/>
  <c r="H343" i="1"/>
  <c r="I343" i="1" s="1"/>
  <c r="H342" i="1"/>
  <c r="I342" i="1" s="1"/>
  <c r="H341" i="1"/>
  <c r="I341" i="1" s="1"/>
  <c r="H340" i="1"/>
  <c r="I340" i="1" s="1"/>
  <c r="H339" i="1"/>
  <c r="I339" i="1" s="1"/>
  <c r="H338" i="1"/>
  <c r="I338" i="1" s="1"/>
  <c r="H337" i="1"/>
  <c r="I337" i="1" s="1"/>
  <c r="H336" i="1"/>
  <c r="I336" i="1" s="1"/>
  <c r="H335" i="1"/>
  <c r="I335" i="1" s="1"/>
  <c r="H334" i="1"/>
  <c r="I334" i="1" s="1"/>
  <c r="H333" i="1"/>
  <c r="I333" i="1" s="1"/>
  <c r="H332" i="1"/>
  <c r="I332" i="1" s="1"/>
  <c r="H331" i="1"/>
  <c r="I331" i="1" s="1"/>
  <c r="H330" i="1"/>
  <c r="I330" i="1" s="1"/>
  <c r="H329" i="1"/>
  <c r="I329" i="1" s="1"/>
  <c r="H328" i="1"/>
  <c r="I328" i="1" s="1"/>
  <c r="H327" i="1"/>
  <c r="I327" i="1" s="1"/>
  <c r="H326" i="1"/>
  <c r="I326" i="1" s="1"/>
  <c r="H325" i="1"/>
  <c r="I325" i="1" s="1"/>
  <c r="H324" i="1"/>
  <c r="I324" i="1" s="1"/>
  <c r="H323" i="1"/>
  <c r="I323" i="1" s="1"/>
  <c r="H322" i="1"/>
  <c r="I322" i="1" s="1"/>
  <c r="H321" i="1"/>
  <c r="I321" i="1" s="1"/>
  <c r="H320" i="1"/>
  <c r="I320" i="1" s="1"/>
  <c r="H319" i="1"/>
  <c r="I319" i="1" s="1"/>
  <c r="H318" i="1"/>
  <c r="I318" i="1" s="1"/>
  <c r="H317" i="1"/>
  <c r="I317" i="1" s="1"/>
  <c r="H316" i="1"/>
  <c r="I316" i="1" s="1"/>
  <c r="H315" i="1"/>
  <c r="I315" i="1" s="1"/>
  <c r="H314" i="1"/>
  <c r="I314" i="1" s="1"/>
  <c r="H313" i="1"/>
  <c r="I313" i="1" s="1"/>
  <c r="H312" i="1"/>
  <c r="I312" i="1" s="1"/>
  <c r="H311" i="1"/>
  <c r="I311" i="1" s="1"/>
  <c r="H310" i="1"/>
  <c r="I310" i="1" s="1"/>
  <c r="H309" i="1"/>
  <c r="I309" i="1" s="1"/>
  <c r="H308" i="1"/>
  <c r="I308" i="1" s="1"/>
  <c r="H307" i="1"/>
  <c r="I307" i="1" s="1"/>
  <c r="H306" i="1"/>
  <c r="I306" i="1" s="1"/>
  <c r="H305" i="1"/>
  <c r="I305" i="1" s="1"/>
  <c r="H304" i="1"/>
  <c r="I304" i="1" s="1"/>
  <c r="H303" i="1"/>
  <c r="I303" i="1" s="1"/>
  <c r="H302" i="1"/>
  <c r="I302" i="1" s="1"/>
  <c r="H301" i="1"/>
  <c r="I301" i="1" s="1"/>
  <c r="H300" i="1"/>
  <c r="I300" i="1" s="1"/>
  <c r="H299" i="1"/>
  <c r="I299" i="1" s="1"/>
  <c r="H298" i="1"/>
  <c r="I298" i="1" s="1"/>
  <c r="H297" i="1"/>
  <c r="I297" i="1" s="1"/>
  <c r="H296" i="1"/>
  <c r="I296" i="1" s="1"/>
  <c r="H295" i="1"/>
  <c r="I295" i="1" s="1"/>
  <c r="H294" i="1"/>
  <c r="I294" i="1" s="1"/>
  <c r="H293" i="1"/>
  <c r="I293" i="1" s="1"/>
  <c r="H292" i="1"/>
  <c r="I292" i="1" s="1"/>
  <c r="H291" i="1"/>
  <c r="I291" i="1" s="1"/>
  <c r="H290" i="1"/>
  <c r="I290" i="1" s="1"/>
  <c r="H289" i="1"/>
  <c r="I289" i="1" s="1"/>
  <c r="H288" i="1"/>
  <c r="I288" i="1" s="1"/>
  <c r="H287" i="1"/>
  <c r="I287" i="1" s="1"/>
  <c r="H286" i="1"/>
  <c r="I286" i="1" s="1"/>
  <c r="H285" i="1"/>
  <c r="I285" i="1" s="1"/>
  <c r="H284" i="1"/>
  <c r="I284" i="1" s="1"/>
  <c r="H283" i="1"/>
  <c r="I283" i="1" s="1"/>
  <c r="H282" i="1"/>
  <c r="I282" i="1" s="1"/>
  <c r="H281" i="1"/>
  <c r="I281" i="1" s="1"/>
  <c r="H280" i="1"/>
  <c r="I280" i="1" s="1"/>
  <c r="H279" i="1"/>
  <c r="I279" i="1" s="1"/>
  <c r="H278" i="1"/>
  <c r="I278" i="1" s="1"/>
  <c r="H277" i="1"/>
  <c r="I277" i="1" s="1"/>
  <c r="H276" i="1"/>
  <c r="I276" i="1" s="1"/>
  <c r="H275" i="1"/>
  <c r="I275" i="1" s="1"/>
  <c r="H274" i="1"/>
  <c r="I274" i="1" s="1"/>
  <c r="H273" i="1"/>
  <c r="I273" i="1" s="1"/>
  <c r="H272" i="1"/>
  <c r="I272" i="1" s="1"/>
  <c r="H271" i="1"/>
  <c r="I271" i="1" s="1"/>
  <c r="H270" i="1"/>
  <c r="I270" i="1" s="1"/>
  <c r="H269" i="1"/>
  <c r="I269" i="1" s="1"/>
  <c r="H268" i="1"/>
  <c r="I268" i="1" s="1"/>
  <c r="H267" i="1"/>
  <c r="I267" i="1" s="1"/>
  <c r="H266" i="1"/>
  <c r="I266" i="1" s="1"/>
  <c r="H265" i="1"/>
  <c r="I265" i="1" s="1"/>
  <c r="H264" i="1"/>
  <c r="I264" i="1" s="1"/>
  <c r="H262" i="1"/>
  <c r="I262" i="1" s="1"/>
  <c r="H261" i="1"/>
  <c r="I261" i="1" s="1"/>
  <c r="H260" i="1"/>
  <c r="I260" i="1" s="1"/>
  <c r="H259" i="1"/>
  <c r="I259" i="1" s="1"/>
  <c r="H258" i="1"/>
  <c r="I258" i="1" s="1"/>
  <c r="H257" i="1"/>
  <c r="I257" i="1" s="1"/>
  <c r="H256" i="1"/>
  <c r="I256" i="1" s="1"/>
  <c r="H255" i="1"/>
  <c r="I255" i="1" s="1"/>
  <c r="H254" i="1"/>
  <c r="I254" i="1" s="1"/>
  <c r="H253" i="1"/>
  <c r="I253" i="1" s="1"/>
  <c r="H252" i="1"/>
  <c r="I252" i="1" s="1"/>
  <c r="H250" i="1"/>
  <c r="I250" i="1" s="1"/>
  <c r="H249" i="1"/>
  <c r="I249" i="1" s="1"/>
  <c r="H248" i="1"/>
  <c r="I248" i="1" s="1"/>
  <c r="H247" i="1"/>
  <c r="I247" i="1" s="1"/>
  <c r="H246" i="1"/>
  <c r="I246" i="1" s="1"/>
  <c r="H245" i="1"/>
  <c r="I245" i="1" s="1"/>
  <c r="H244" i="1"/>
  <c r="I244" i="1" s="1"/>
  <c r="H243" i="1"/>
  <c r="I243" i="1" s="1"/>
  <c r="H242" i="1"/>
  <c r="I242" i="1" s="1"/>
  <c r="H241" i="1"/>
  <c r="I241" i="1" s="1"/>
  <c r="H240" i="1"/>
  <c r="I240" i="1" s="1"/>
  <c r="H239" i="1"/>
  <c r="I239" i="1" s="1"/>
  <c r="H238" i="1"/>
  <c r="I238" i="1" s="1"/>
  <c r="H237" i="1"/>
  <c r="I237" i="1" s="1"/>
  <c r="H236" i="1"/>
  <c r="I236" i="1" s="1"/>
  <c r="H235" i="1"/>
  <c r="I235" i="1" s="1"/>
  <c r="H234" i="1"/>
  <c r="I234" i="1" s="1"/>
  <c r="H232" i="1"/>
  <c r="I232" i="1" s="1"/>
  <c r="H230" i="1"/>
  <c r="I230" i="1" s="1"/>
  <c r="H229" i="1"/>
  <c r="I229" i="1" s="1"/>
  <c r="H228" i="1"/>
  <c r="I228" i="1" s="1"/>
  <c r="H227" i="1"/>
  <c r="I227" i="1" s="1"/>
  <c r="H226" i="1"/>
  <c r="I226" i="1" s="1"/>
  <c r="H225" i="1"/>
  <c r="I225" i="1" s="1"/>
  <c r="H224" i="1"/>
  <c r="I224" i="1" s="1"/>
  <c r="H223" i="1"/>
  <c r="I223" i="1" s="1"/>
  <c r="H222" i="1"/>
  <c r="I222" i="1" s="1"/>
  <c r="H221" i="1"/>
  <c r="I221" i="1" s="1"/>
  <c r="H220" i="1"/>
  <c r="I220" i="1" s="1"/>
  <c r="H219" i="1"/>
  <c r="I219" i="1" s="1"/>
  <c r="H217" i="1"/>
  <c r="I217" i="1" s="1"/>
  <c r="H216" i="1"/>
  <c r="I216" i="1" s="1"/>
  <c r="H214" i="1"/>
  <c r="I214" i="1" s="1"/>
  <c r="H213" i="1"/>
  <c r="I213" i="1" s="1"/>
  <c r="H212" i="1"/>
  <c r="I212" i="1" s="1"/>
  <c r="H210" i="1"/>
  <c r="I210" i="1" s="1"/>
  <c r="H209" i="1"/>
  <c r="I209" i="1" s="1"/>
  <c r="H208" i="1"/>
  <c r="I208" i="1" s="1"/>
  <c r="H207" i="1"/>
  <c r="I207" i="1" s="1"/>
  <c r="H206" i="1"/>
  <c r="I206" i="1" s="1"/>
  <c r="H205" i="1"/>
  <c r="I205" i="1" s="1"/>
  <c r="H204" i="1"/>
  <c r="I204" i="1" s="1"/>
  <c r="H203" i="1"/>
  <c r="I203" i="1" s="1"/>
  <c r="H202" i="1"/>
  <c r="I202" i="1" s="1"/>
  <c r="H201" i="1"/>
  <c r="I201" i="1" s="1"/>
  <c r="H200" i="1"/>
  <c r="I200" i="1" s="1"/>
  <c r="H199" i="1"/>
  <c r="I199" i="1" s="1"/>
  <c r="H198" i="1"/>
  <c r="I198" i="1" s="1"/>
  <c r="H197" i="1"/>
  <c r="I197" i="1" s="1"/>
  <c r="H196" i="1"/>
  <c r="I196" i="1" s="1"/>
  <c r="H195" i="1"/>
  <c r="I195" i="1" s="1"/>
  <c r="H194" i="1"/>
  <c r="I194" i="1" s="1"/>
  <c r="H193" i="1"/>
  <c r="I193" i="1" s="1"/>
  <c r="H192" i="1"/>
  <c r="I192" i="1" s="1"/>
  <c r="H191" i="1"/>
  <c r="I191" i="1" s="1"/>
  <c r="H190" i="1"/>
  <c r="I190" i="1" s="1"/>
  <c r="H189" i="1"/>
  <c r="I189" i="1" s="1"/>
  <c r="H188" i="1"/>
  <c r="I188" i="1" s="1"/>
  <c r="H187" i="1"/>
  <c r="I187" i="1" s="1"/>
  <c r="H186" i="1"/>
  <c r="I186" i="1" s="1"/>
  <c r="H185" i="1"/>
  <c r="I185" i="1" s="1"/>
  <c r="H184" i="1"/>
  <c r="I184" i="1" s="1"/>
  <c r="H183" i="1"/>
  <c r="I183" i="1" s="1"/>
  <c r="H182" i="1"/>
  <c r="I182" i="1" s="1"/>
  <c r="H181" i="1"/>
  <c r="I181" i="1" s="1"/>
  <c r="H179" i="1"/>
  <c r="I179" i="1" s="1"/>
  <c r="H177" i="1"/>
  <c r="I177" i="1" s="1"/>
  <c r="H175" i="1"/>
  <c r="I175" i="1" s="1"/>
  <c r="H174" i="1"/>
  <c r="I174" i="1" s="1"/>
  <c r="H173" i="1"/>
  <c r="I173" i="1" s="1"/>
  <c r="H172" i="1"/>
  <c r="I172" i="1" s="1"/>
  <c r="H171" i="1"/>
  <c r="I171" i="1" s="1"/>
  <c r="H169" i="1"/>
  <c r="I169" i="1" s="1"/>
  <c r="H168" i="1"/>
  <c r="I168" i="1" s="1"/>
  <c r="H167" i="1"/>
  <c r="I167" i="1" s="1"/>
  <c r="H166" i="1"/>
  <c r="I166" i="1" s="1"/>
  <c r="H165" i="1"/>
  <c r="I165" i="1" s="1"/>
  <c r="H164" i="1"/>
  <c r="I164" i="1" s="1"/>
  <c r="H163" i="1"/>
  <c r="I163" i="1" s="1"/>
  <c r="H162" i="1"/>
  <c r="I162" i="1" s="1"/>
  <c r="H161" i="1"/>
  <c r="I161" i="1" s="1"/>
  <c r="H160" i="1"/>
  <c r="I160" i="1" s="1"/>
  <c r="H159" i="1"/>
  <c r="I159" i="1" s="1"/>
  <c r="H158" i="1"/>
  <c r="I158" i="1" s="1"/>
  <c r="H157" i="1"/>
  <c r="I157" i="1" s="1"/>
  <c r="H156" i="1"/>
  <c r="I156" i="1" s="1"/>
  <c r="H155" i="1"/>
  <c r="I155" i="1" s="1"/>
  <c r="H154" i="1"/>
  <c r="I154" i="1" s="1"/>
  <c r="H153" i="1"/>
  <c r="I153" i="1" s="1"/>
  <c r="H152" i="1"/>
  <c r="I152" i="1" s="1"/>
  <c r="H151" i="1"/>
  <c r="I151" i="1" s="1"/>
  <c r="H150" i="1"/>
  <c r="I150" i="1" s="1"/>
  <c r="H149" i="1"/>
  <c r="I149" i="1" s="1"/>
  <c r="H148" i="1"/>
  <c r="I148" i="1" s="1"/>
  <c r="H147" i="1"/>
  <c r="I147" i="1" s="1"/>
  <c r="H146" i="1"/>
  <c r="I146" i="1" s="1"/>
  <c r="H145" i="1"/>
  <c r="I145" i="1" s="1"/>
  <c r="H144" i="1"/>
  <c r="I144" i="1" s="1"/>
  <c r="H143" i="1"/>
  <c r="I143" i="1" s="1"/>
  <c r="H142" i="1"/>
  <c r="I142" i="1" s="1"/>
  <c r="H141" i="1"/>
  <c r="I141" i="1" s="1"/>
  <c r="H140" i="1"/>
  <c r="I140" i="1" s="1"/>
  <c r="H138" i="1"/>
  <c r="I138" i="1" s="1"/>
  <c r="H137" i="1"/>
  <c r="I137" i="1" s="1"/>
  <c r="H136" i="1"/>
  <c r="I136" i="1" s="1"/>
  <c r="H134" i="1"/>
  <c r="I134" i="1" s="1"/>
  <c r="H132" i="1"/>
  <c r="I132" i="1" s="1"/>
  <c r="H130" i="1"/>
  <c r="I130" i="1" s="1"/>
  <c r="H129" i="1"/>
  <c r="I129" i="1" s="1"/>
  <c r="H128" i="1"/>
  <c r="I128" i="1" s="1"/>
  <c r="H127" i="1"/>
  <c r="I127" i="1" s="1"/>
  <c r="H126" i="1"/>
  <c r="I126" i="1" s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H116" i="1"/>
  <c r="I116" i="1" s="1"/>
  <c r="H115" i="1"/>
  <c r="I115" i="1" s="1"/>
  <c r="H114" i="1"/>
  <c r="I114" i="1" s="1"/>
  <c r="H113" i="1"/>
  <c r="I113" i="1" s="1"/>
  <c r="H111" i="1"/>
  <c r="I111" i="1" s="1"/>
  <c r="H110" i="1"/>
  <c r="I110" i="1" s="1"/>
  <c r="H109" i="1"/>
  <c r="I109" i="1" s="1"/>
  <c r="H108" i="1"/>
  <c r="I108" i="1" s="1"/>
  <c r="H107" i="1"/>
  <c r="I107" i="1" s="1"/>
  <c r="H106" i="1"/>
  <c r="I106" i="1" s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G95" i="1"/>
  <c r="F95" i="1"/>
  <c r="H94" i="1"/>
  <c r="I94" i="1" s="1"/>
  <c r="H93" i="1"/>
  <c r="I93" i="1" s="1"/>
  <c r="H92" i="1"/>
  <c r="I92" i="1" s="1"/>
  <c r="H91" i="1"/>
  <c r="I91" i="1" s="1"/>
  <c r="H90" i="1"/>
  <c r="I90" i="1" s="1"/>
  <c r="H89" i="1"/>
  <c r="I89" i="1" s="1"/>
  <c r="H88" i="1"/>
  <c r="I88" i="1" s="1"/>
  <c r="H87" i="1"/>
  <c r="I87" i="1" s="1"/>
  <c r="H86" i="1"/>
  <c r="I86" i="1" s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G55" i="1"/>
  <c r="I55" i="1" s="1"/>
  <c r="F55" i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7" i="1"/>
  <c r="I27" i="1" s="1"/>
  <c r="H26" i="1"/>
  <c r="I26" i="1" s="1"/>
  <c r="H25" i="1"/>
  <c r="I25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4" i="1"/>
  <c r="I14" i="1" s="1"/>
  <c r="H13" i="1"/>
  <c r="I13" i="1" s="1"/>
  <c r="H12" i="1"/>
  <c r="I12" i="1" s="1"/>
  <c r="H11" i="1"/>
  <c r="I11" i="1" s="1"/>
  <c r="F6" i="1"/>
  <c r="G6" i="1" s="1"/>
  <c r="C6" i="1"/>
  <c r="B6" i="1"/>
  <c r="C5" i="1"/>
  <c r="B5" i="1"/>
  <c r="B4" i="1"/>
  <c r="C3" i="1"/>
  <c r="C2" i="1"/>
  <c r="F542" i="1" l="1"/>
  <c r="F543" i="1" s="1"/>
  <c r="H428" i="1"/>
  <c r="I428" i="1" s="1"/>
  <c r="H581" i="1"/>
  <c r="I581" i="1" s="1"/>
  <c r="H687" i="1"/>
  <c r="I687" i="1" s="1"/>
  <c r="H623" i="1"/>
  <c r="I623" i="1" s="1"/>
  <c r="H55" i="1"/>
  <c r="H95" i="1"/>
  <c r="I95" i="1" s="1"/>
  <c r="H509" i="1"/>
  <c r="I509" i="1" s="1"/>
  <c r="F624" i="1"/>
  <c r="F642" i="1" s="1"/>
  <c r="F643" i="1" s="1"/>
  <c r="G542" i="1"/>
  <c r="H355" i="1"/>
  <c r="I355" i="1" s="1"/>
  <c r="F356" i="1"/>
  <c r="H356" i="1" s="1"/>
  <c r="I356" i="1" s="1"/>
  <c r="H609" i="1"/>
  <c r="I609" i="1" s="1"/>
  <c r="H683" i="1"/>
  <c r="I683" i="1" s="1"/>
  <c r="H508" i="1"/>
  <c r="I508" i="1" s="1"/>
  <c r="G642" i="1"/>
  <c r="G643" i="1" s="1"/>
  <c r="H675" i="1"/>
  <c r="I675" i="1" s="1"/>
  <c r="H542" i="1" l="1"/>
  <c r="I542" i="1" s="1"/>
  <c r="H624" i="1"/>
  <c r="I624" i="1" s="1"/>
  <c r="G543" i="1"/>
  <c r="G544" i="1" s="1"/>
  <c r="G676" i="1" s="1"/>
  <c r="H643" i="1"/>
  <c r="I643" i="1" s="1"/>
  <c r="F544" i="1"/>
  <c r="H642" i="1"/>
  <c r="I642" i="1" s="1"/>
  <c r="H543" i="1" l="1"/>
  <c r="I543" i="1" s="1"/>
  <c r="G688" i="1"/>
  <c r="H544" i="1"/>
  <c r="I544" i="1" s="1"/>
  <c r="F676" i="1"/>
  <c r="G692" i="1" l="1"/>
  <c r="F688" i="1"/>
  <c r="H676" i="1"/>
  <c r="I676" i="1" s="1"/>
  <c r="H688" i="1" l="1"/>
  <c r="I688" i="1" s="1"/>
  <c r="F692" i="1"/>
</calcChain>
</file>

<file path=xl/sharedStrings.xml><?xml version="1.0" encoding="utf-8"?>
<sst xmlns="http://schemas.openxmlformats.org/spreadsheetml/2006/main" count="1764" uniqueCount="1686">
  <si>
    <t>%,ATF,FACCOUNT</t>
  </si>
  <si>
    <t>%,ATT,FDESCR,UDESCR</t>
  </si>
  <si>
    <t>BU_Name</t>
  </si>
  <si>
    <t>Contact Person</t>
  </si>
  <si>
    <t>Department Owner</t>
  </si>
  <si>
    <t>Account Tree</t>
  </si>
  <si>
    <t>Business Unit Tree</t>
  </si>
  <si>
    <t>Sunset Date</t>
  </si>
  <si>
    <t>Report Statement Type</t>
  </si>
  <si>
    <t>Report Description</t>
  </si>
  <si>
    <t>Title (Builtin)</t>
  </si>
  <si>
    <t>Author (Builtin)</t>
  </si>
  <si>
    <t>Comments (Builtin)</t>
  </si>
  <si>
    <t>Subject (Builtin)</t>
  </si>
  <si>
    <t>Category (Builtin)</t>
  </si>
  <si>
    <t>Keywords (Builtin)</t>
  </si>
  <si>
    <t>Neal Hartley</t>
  </si>
  <si>
    <t>Financial Reporting</t>
  </si>
  <si>
    <t>Financial Reporting / Neal Hartley</t>
  </si>
  <si>
    <t>Reserved Section</t>
  </si>
  <si>
    <t xml:space="preserve">Report as of Date: </t>
  </si>
  <si>
    <t>Rounding Tolerance:</t>
  </si>
  <si>
    <t>Error Message Shown:</t>
  </si>
  <si>
    <t>ERROR ABOVE</t>
  </si>
  <si>
    <t>E</t>
  </si>
  <si>
    <t>Error Message Counter</t>
  </si>
  <si>
    <t>Total Error Message Count</t>
  </si>
  <si>
    <t>RID   Report ID</t>
  </si>
  <si>
    <t>LYN   Report Layout</t>
  </si>
  <si>
    <t>RBN   Report Request</t>
  </si>
  <si>
    <t>RBU   Request Bus Unit</t>
  </si>
  <si>
    <t>SCN   Scope Decrip</t>
  </si>
  <si>
    <t>SCD   Scope Description</t>
  </si>
  <si>
    <t>SFD   Scope Field Descr</t>
  </si>
  <si>
    <t>SFV   Scope Field Value</t>
  </si>
  <si>
    <t>STN   Scope Tree Name</t>
  </si>
  <si>
    <t>Elapsed Run Time</t>
  </si>
  <si>
    <t>BUN   Business Unit</t>
  </si>
  <si>
    <t>Other Income</t>
  </si>
  <si>
    <t>Other Income Deductions</t>
  </si>
  <si>
    <t>Operator</t>
  </si>
  <si>
    <t>Scope-based</t>
  </si>
  <si>
    <t>Line 1</t>
  </si>
  <si>
    <t>Line 2</t>
  </si>
  <si>
    <t>Line 3</t>
  </si>
  <si>
    <t>Operating Expenses</t>
  </si>
  <si>
    <t>Line 4</t>
  </si>
  <si>
    <t>Line 5</t>
  </si>
  <si>
    <t>Maintenance Expenses (402)</t>
  </si>
  <si>
    <t>Line 6</t>
  </si>
  <si>
    <t>Depreciation Expense (403)</t>
  </si>
  <si>
    <t>Line 7</t>
  </si>
  <si>
    <t>Depreciation Expense for Asset Retirement Costs (403.1)</t>
  </si>
  <si>
    <t>Line 8</t>
  </si>
  <si>
    <t>Amort. &amp; Depl. Of Utility Plant (404-405)</t>
  </si>
  <si>
    <t>Line 9</t>
  </si>
  <si>
    <t>Amort. Of Utility Plant Acq. Adj. (406)</t>
  </si>
  <si>
    <t>Line 10</t>
  </si>
  <si>
    <t>Line 11</t>
  </si>
  <si>
    <t>Amort. Of Conversion Expenses (407)</t>
  </si>
  <si>
    <t>Line 12</t>
  </si>
  <si>
    <t>Regulatory Debits (407.3)</t>
  </si>
  <si>
    <t>Line 13</t>
  </si>
  <si>
    <t>(Less) Regulatory Credits (407.4)</t>
  </si>
  <si>
    <t>Line 14</t>
  </si>
  <si>
    <t>Taxes Other Than Income Taxes (408.1)</t>
  </si>
  <si>
    <t>Income Taxes Federal</t>
  </si>
  <si>
    <t>Factored Accounts Rec Expenses</t>
  </si>
  <si>
    <t>Line 15</t>
  </si>
  <si>
    <t>Income Taxes - Federal (409.1)</t>
  </si>
  <si>
    <t>Line 16</t>
  </si>
  <si>
    <t>Income Taxes - Other (409.1)</t>
  </si>
  <si>
    <t>Line 17</t>
  </si>
  <si>
    <t>Provision for Deferred Income Taxes (410.1)</t>
  </si>
  <si>
    <t>Line 18</t>
  </si>
  <si>
    <t>(Less) Provision for Deferred Income Taxes-Cr (411.1)</t>
  </si>
  <si>
    <t>Line 19</t>
  </si>
  <si>
    <t>Investment Tax Credit Adj. - Net (411.4)</t>
  </si>
  <si>
    <t>Line 20</t>
  </si>
  <si>
    <t>(Less) Gains from Disp. Of Utility Plant (411.6)</t>
  </si>
  <si>
    <t>Line 21</t>
  </si>
  <si>
    <t>Losses from Disp. Of Utility Plant (411.7)</t>
  </si>
  <si>
    <t>Line 22</t>
  </si>
  <si>
    <t>(Less) Gains from Disposition of Allowances (411.8)</t>
  </si>
  <si>
    <t>Line 23</t>
  </si>
  <si>
    <t>Losses from Disposition of Allowances (411.9)</t>
  </si>
  <si>
    <t>Line 24</t>
  </si>
  <si>
    <t>Accretion Expense (411.10)</t>
  </si>
  <si>
    <t>Line 25</t>
  </si>
  <si>
    <t>Line 26</t>
  </si>
  <si>
    <t>Line 27</t>
  </si>
  <si>
    <t>Line 28</t>
  </si>
  <si>
    <t>Line 29</t>
  </si>
  <si>
    <t>Line 30</t>
  </si>
  <si>
    <t>Line 31</t>
  </si>
  <si>
    <t>Revenues From Merchandising, Jobbing &amp; Contract Work (415)</t>
  </si>
  <si>
    <t>Line 32</t>
  </si>
  <si>
    <t>(Less) Costs and Exp. Merchandising, Job. &amp; Contract Work (416)</t>
  </si>
  <si>
    <t>Line 33</t>
  </si>
  <si>
    <t>Revenues From Nonutility Operations (417)</t>
  </si>
  <si>
    <t>Line 34</t>
  </si>
  <si>
    <t>(Less) Expenses of Nonutility Operations (417.1)</t>
  </si>
  <si>
    <t>Line 35</t>
  </si>
  <si>
    <t>Nonoperating Rental Income (418)</t>
  </si>
  <si>
    <t>Line 36</t>
  </si>
  <si>
    <t>Equity in Earnings of Subsidiary Companies (418.1)</t>
  </si>
  <si>
    <t>Line 37</t>
  </si>
  <si>
    <t>Interest and Dividend Income (419)</t>
  </si>
  <si>
    <t>Line 38</t>
  </si>
  <si>
    <t>Allowance for Other Funds Used During Construction (419.1)</t>
  </si>
  <si>
    <t>Line 39</t>
  </si>
  <si>
    <t>Miscellaneous Nonoperating Income (421)</t>
  </si>
  <si>
    <t>Line 40</t>
  </si>
  <si>
    <t>Gain on Disposition of Property (421.1)</t>
  </si>
  <si>
    <t>Line 41</t>
  </si>
  <si>
    <t>Line 42</t>
  </si>
  <si>
    <t>Line 43</t>
  </si>
  <si>
    <t>Loss on Disposition of Property (421.2)</t>
  </si>
  <si>
    <t>Line 44</t>
  </si>
  <si>
    <t>Miscellaneous Amortization (425)</t>
  </si>
  <si>
    <t>Line 45</t>
  </si>
  <si>
    <t>Donations (426.1)</t>
  </si>
  <si>
    <t>Line 46</t>
  </si>
  <si>
    <t>Life Insurance (426.2)</t>
  </si>
  <si>
    <t>Line 47</t>
  </si>
  <si>
    <t>Penalties (426.3)</t>
  </si>
  <si>
    <t>Line 48</t>
  </si>
  <si>
    <t>Exp. For Certain Civic, Political &amp; Related Activities (426.4)</t>
  </si>
  <si>
    <t>Line 49</t>
  </si>
  <si>
    <t>Other Deductions (426.5)</t>
  </si>
  <si>
    <t>Line 50</t>
  </si>
  <si>
    <t>Line 51</t>
  </si>
  <si>
    <t>Line 52</t>
  </si>
  <si>
    <t>Taxes Other Than Income Taxes (408.2)</t>
  </si>
  <si>
    <t>Federal Income Taxes NonOperating</t>
  </si>
  <si>
    <t>Line 53</t>
  </si>
  <si>
    <t>Income Taxes - Federal (409.2)</t>
  </si>
  <si>
    <t>Line 54</t>
  </si>
  <si>
    <t>Income Taxes - Other (409.2)</t>
  </si>
  <si>
    <t>Line 55</t>
  </si>
  <si>
    <t>Provision for Deferred Inc. Taxes (410.2)</t>
  </si>
  <si>
    <t>Line 56</t>
  </si>
  <si>
    <t xml:space="preserve">(Less) Provision for Deferred Income Taxes-Cr (411.2) </t>
  </si>
  <si>
    <t>Line 57</t>
  </si>
  <si>
    <t>Investment Tax Credit Adj.-Net (411.5)</t>
  </si>
  <si>
    <t>Line 58</t>
  </si>
  <si>
    <t>(Less) Investment Tax Credits (420)</t>
  </si>
  <si>
    <t>Line 59</t>
  </si>
  <si>
    <t>Line 60</t>
  </si>
  <si>
    <t>Line 61</t>
  </si>
  <si>
    <t>Line 62</t>
  </si>
  <si>
    <t>Interest on Long-Term Debt (427)</t>
  </si>
  <si>
    <t>Line 63</t>
  </si>
  <si>
    <t>Amort. Of Debt Disc. And Expense (428)</t>
  </si>
  <si>
    <t>Line 64</t>
  </si>
  <si>
    <t>Amortization of Loss on Reacquired Debt (428.1)</t>
  </si>
  <si>
    <t>Line 65</t>
  </si>
  <si>
    <t>(Less) Amort. Of Premium on Debt-Credit (429)</t>
  </si>
  <si>
    <t>Line 66</t>
  </si>
  <si>
    <t>(Less) Amortization of Gain on Reacquired Debt-Credit (429.1)</t>
  </si>
  <si>
    <t>Line 67</t>
  </si>
  <si>
    <t>Interest on Debt to Assoc. Companies (430)</t>
  </si>
  <si>
    <t>Line 68</t>
  </si>
  <si>
    <t>Other Interest Expense (431)</t>
  </si>
  <si>
    <t>Line 69</t>
  </si>
  <si>
    <t>Line 70</t>
  </si>
  <si>
    <t>Line 71</t>
  </si>
  <si>
    <t>Line 72</t>
  </si>
  <si>
    <t>Line 73</t>
  </si>
  <si>
    <t>Extraordinary Income (434)</t>
  </si>
  <si>
    <t>Line 74</t>
  </si>
  <si>
    <t>(Less) Extraordinary Deductions (435)</t>
  </si>
  <si>
    <t>Line 75</t>
  </si>
  <si>
    <t>Line 76</t>
  </si>
  <si>
    <t>Income Taxes-Federal and Other (409.3)</t>
  </si>
  <si>
    <t>Line 77</t>
  </si>
  <si>
    <t>Line 78</t>
  </si>
  <si>
    <t>Sales of Electricity</t>
  </si>
  <si>
    <t>Check</t>
  </si>
  <si>
    <t>%,R,FACCOUNT,TGL_FERC_ACCT,XDYYNNY01,N4440,N4450,N4460,N4480</t>
  </si>
  <si>
    <t>%,R,FACCOUNT,TGL_FERC_ACCT,XDYYNNY01,N4470</t>
  </si>
  <si>
    <t>%,R,FACCOUNT,TGL_FERC_ACCT,XDYYNNY01,N449</t>
  </si>
  <si>
    <t>%,R,FACCOUNT,TGL_FERC_ACCT,XDYYNNY01,NOTHER_OPER_REVENUES</t>
  </si>
  <si>
    <t>%,FACCOUNT,TGL_FERC_ACCT,XDYYNNY01,N5010</t>
  </si>
  <si>
    <t>%,FACCOUNT,TGL_FERC_ACCT,XDYYNNY01,N500-509_EXC_501</t>
  </si>
  <si>
    <t>%,FACCOUNT,TGL_FERC_ACCT,XDYYNNY01,N517-525</t>
  </si>
  <si>
    <t>%,FACCOUNT,TGL_FERC_ACCT,XDYYNNY01,N546-550</t>
  </si>
  <si>
    <t>%,FACCOUNT,TGL_FERC_ACCT,XDYYNNY01,N555-557</t>
  </si>
  <si>
    <t>%,FACCOUNT,TGL_FERC_ACCT,XDYYNNY01,N401_OPERATION</t>
  </si>
  <si>
    <t>%,FACCOUNT,TGL_FERC_ACCT,XDYYNNY01,N560-567</t>
  </si>
  <si>
    <t>%,FACCOUNT,TGL_FERC_ACCT,XDYYNNY01,N575-576</t>
  </si>
  <si>
    <t>%,FACCOUNT,TGL_FERC_ACCT,XDYYNNY01,N580-589</t>
  </si>
  <si>
    <t>%,FACCOUNT,TGL_FERC_ACCT,XDYYNNY01,N814-826,N871-881</t>
  </si>
  <si>
    <t>%,FACCOUNT,TGL_FERC_ACCT,XDYYNNY01,N901-905</t>
  </si>
  <si>
    <t>%,FACCOUNT,TGL_FERC_ACCT,XDYYNNY01,N906-917</t>
  </si>
  <si>
    <t>%,FACCOUNT,TGL_FERC_ACCT,XDYYNNY01,N920-933</t>
  </si>
  <si>
    <t>%,FACCOUNT,TGL_FERC_ACCT,XDYYNNY01,N510-515</t>
  </si>
  <si>
    <t>%,FACCOUNT,TGL_FERC_ACCT,XDYYNNY01,N528-533</t>
  </si>
  <si>
    <t>%,FACCOUNT,TGL_FERC_ACCT,XDYYNNY01,N541-545</t>
  </si>
  <si>
    <t>%,FACCOUNT,TGL_FERC_ACCT,XDYYNNY01,N551-554</t>
  </si>
  <si>
    <t>%,FACCOUNT,TGL_FERC_ACCT,XDYYNNY01,N402_MAINTENANCE</t>
  </si>
  <si>
    <t>%,FACCOUNT,TGL_FERC_ACCT,XDYYNNY01,N568-574</t>
  </si>
  <si>
    <t>%,FACCOUNT,TGL_FERC_ACCT,XDYYNNY01,N590-599</t>
  </si>
  <si>
    <t>%,FACCOUNT,TGL_FERC_ACCT,XDYYNNY01,N830-837,N861-870</t>
  </si>
  <si>
    <t>%,FACCOUNT,TGL_FERC_ACCT,XDYYNNY01,NDEPR_EXP_ARO</t>
  </si>
  <si>
    <t>%,FACCOUNT,TGL_FERC_ACCT,XDYYNNY01,NAMORT_&amp;_DEPL_OF_PLT</t>
  </si>
  <si>
    <t>%,FACCOUNT,TGL_FERC_ACCT,XDYYNNY01,N406</t>
  </si>
  <si>
    <t>%,FACCOUNT,TGL_FERC_ACCT,XDYYNNY01,N407</t>
  </si>
  <si>
    <t>%,FACCOUNT,TGL_FERC_ACCT,XDYYNNY01,N4073</t>
  </si>
  <si>
    <t>%,R,FACCOUNT,TGL_FERC_ACCT,XDYYNNY01,N4074</t>
  </si>
  <si>
    <t>%,FACCOUNT,TGL_FERC_ACCT,XDYYNNY01,N408</t>
  </si>
  <si>
    <t>%,FACCOUNT,TGL_FERC_ACCT,XDYYNNY01,NINCOME_TAXES_FEDERAL</t>
  </si>
  <si>
    <t>%,FACCOUNT,TGL_FERC_ACCT,XDYYNNY01,NMISC_INC_DED_FAR</t>
  </si>
  <si>
    <t>%,FACCOUNT,TGL_FERC_ACCT,XDYYNNY01,NINCOME_TAXES_OTHER</t>
  </si>
  <si>
    <t>%,FACCOUNT,TGL_FERC_ACCT,XDYYNNY01,NDEFER_FIT</t>
  </si>
  <si>
    <t>%,R,FACCOUNT,TGL_FERC_ACCT,XDYYNNY01,NPROV_DEFER_FIT,</t>
  </si>
  <si>
    <t>%,FACCOUNT,TGL_FERC_ACCT,XDYYNNY01,NDEFRRD_ITC_UTIL_OPER</t>
  </si>
  <si>
    <t>%,R,FACCOUNT,TGL_FERC_ACCT,XDYYNNY01,NGN_FRM_DISP_UT_PLT</t>
  </si>
  <si>
    <t>%,FACCOUNT,TGL_FERC_ACCT,XDYYNNY01,NLSES_FRM_DISP_UT_PLT</t>
  </si>
  <si>
    <t>%,R,FACCOUNT,TGL_FERC_ACCT,XDYYNNY01,NGN_FRM_DISP_ALLOWAN</t>
  </si>
  <si>
    <t>%,FACCOUNT,TGL_FERC_ACCT,XDYYNNY01,NLOSS_FRM_DISP_ALLOW</t>
  </si>
  <si>
    <t>%,FACCOUNT,TGL_FERC_ACCT,XDYYNNY01,NACCRETION</t>
  </si>
  <si>
    <t>%,R,FACCOUNT,TGL_FERC_ACCT,XDYYNNY01,N415</t>
  </si>
  <si>
    <t>%,FACCOUNT,TGL_FERC_ACCT,XDYYNNY01,N416</t>
  </si>
  <si>
    <t>%,R,FACCOUNT,TGL_FERC_ACCT,XDYYNNY01,NREV_NONUTIL_OPS</t>
  </si>
  <si>
    <t>%,FACCOUNT,TGL_FERC_ACCT,XDYYNNY01,NEXP_NONUTIL_OPS</t>
  </si>
  <si>
    <t>%,R,FACCOUNT,TGL_FERC_ACCT,XDYYNNY01,NNON_OP_RENTAL_INCOME</t>
  </si>
  <si>
    <t>%,R,FACCOUNT,TGL_FERC_ACCT,XDYYNNY01,NEQUITY_IN_SUB_EARN</t>
  </si>
  <si>
    <t>%,R,FACCOUNT,TGL_FERC_ACCT,XDYYNNY01,NINTEREST_INCOME</t>
  </si>
  <si>
    <t>%,R,FACCOUNT,TGL_FERC_ACCT,XDYYNNY01,NAFUDC_OTH_FUNDS-CR</t>
  </si>
  <si>
    <t>%,R,FACCOUNT,TGL_FERC_ACCT,XDYYNNY01,NMISC_NONOP_INC</t>
  </si>
  <si>
    <t>%,R,FACCOUNT,TGL_FERC_ACCT,XDYYNNY01,NGAIN_ON_DIST_PROPERT</t>
  </si>
  <si>
    <t>%,FACCOUNT,TGL_FERC_ACCT,XDYYNNY01,NLOSS_DIST_PROPERTY</t>
  </si>
  <si>
    <t>%,FACCOUNT,TGL_FERC_ACCT,XDYYNNY01,NMISC_AMORT_PLT_ADJ</t>
  </si>
  <si>
    <t>%,FACCOUNT,TGL_FERC_ACCT,XDYYNNY01,N4261</t>
  </si>
  <si>
    <t>%,FACCOUNT,TGL_FERC_ACCT,XDYYNNY01,N4262</t>
  </si>
  <si>
    <t>%,FACCOUNT,TGL_FERC_ACCT,XDYYNNY01,N4263</t>
  </si>
  <si>
    <t>%,FACCOUNT,TGL_FERC_ACCT,XDYYNNY01,N4264</t>
  </si>
  <si>
    <t>%,FACCOUNT,TGL_FERC_ACCT,XDYYNNY01,N4265</t>
  </si>
  <si>
    <t>%,FACCOUNT,TGL_FERC_ACCT,XDYYNNY01,NTAXES_OTHER_THN_INC</t>
  </si>
  <si>
    <t>%,FACCOUNT,TGL_FERC_ACCT,XDYYNNY01,NINCOME_TAX_FED_NONOP</t>
  </si>
  <si>
    <t>%,FACCOUNT,TGL_FERC_ACCT,XDYYNNY01,NINCOME_TAX_OTH_NONOP</t>
  </si>
  <si>
    <t>%,FACCOUNT,TGL_FERC_ACCT,XDYYNNY01,NPROV_FOR_DEF_TAX_NON</t>
  </si>
  <si>
    <t>%,R,FACCOUNT,TGL_FERC_ACCT,XDYYNNY01,NPROV_DEF_TX_NON_CR</t>
  </si>
  <si>
    <t>%,FACCOUNT,TGL_FERC_ACCT,XDYYNNY01,NINVESTMENT_TAX</t>
  </si>
  <si>
    <t>%,R,FACCOUNT,TGL_FERC_ACCT,XDYYNNY01,N420</t>
  </si>
  <si>
    <t>%,FACCOUNT,TGL_FERC_ACCT,XDYYNNY01,NINT_LONG-TERM_DEBT</t>
  </si>
  <si>
    <t>%,FACCOUNT,TGL_FERC_ACCT,XDYYNNY01,NAMORT_DEBT_DISC&amp;EXP</t>
  </si>
  <si>
    <t>%,FACCOUNT,TGL_FERC_ACCT,XDYYNNY01,NAMORT_LOSS_REACQ_DBT</t>
  </si>
  <si>
    <t>%,R,FACCOUNT,TGL_FERC_ACCT,XDYYNNY01,NAMORT_DBT_PREM</t>
  </si>
  <si>
    <t>%,R,FACCOUNT,TGL_FERC_ACCT,XDYYNNY01,NAMORT_GAIN_REAQUIRED</t>
  </si>
  <si>
    <t>%,FACCOUNT,TGL_FERC_ACCT,XDYYNNY01,NINTEREST_ASSOC_COS</t>
  </si>
  <si>
    <t>%,FACCOUNT,TGL_FERC_ACCT,XDYYNNY01,NOTH_INTEREST_EXP</t>
  </si>
  <si>
    <t>%,R,FACCOUNT,TGL_FERC_ACCT,XDYYNNY01,NAFUDC-BRWD_FUNDS-CR</t>
  </si>
  <si>
    <t>%,R,FACCOUNT,TGL_FERC_ACCT,XDYYNNY01,NEXTRAORDINARY_INCOME</t>
  </si>
  <si>
    <t>%,FACCOUNT,TGL_FERC_ACCT,XDYYNNY01,NEXTRAORDINARY_DEDUCT</t>
  </si>
  <si>
    <t>%,FACCOUNT,TGL_FERC_ACCT,XDYYNNY01,NINC_TX_FED_&amp;_OTH_EXT</t>
  </si>
  <si>
    <t>%,R,FACCOUNT,TGL_FERC_ACCT,XDYYNNY01,N4400</t>
  </si>
  <si>
    <t>Net Income Verification</t>
  </si>
  <si>
    <t>%,R,FACCOUNT,TGL_FERC_ACCT,XDYYNNY01,N4420</t>
  </si>
  <si>
    <t>This line should be zero</t>
  </si>
  <si>
    <t>%,FACCOUNT,TGL_FERC_ACCT,NINCOME_STATEMENT</t>
  </si>
  <si>
    <t>%,FACCOUNT,TGL_FERC_ACCT,XDYYNNY01,N535-540</t>
  </si>
  <si>
    <t>%,FACCOUNT,TGL_FERC_ACCT,XDYYNNY01,NDEPR_EXP_OTHER,NDEPR_EXP_REG,NSTP_NUCLEAR_DECOMM</t>
  </si>
  <si>
    <t>%,LACTUALS,SBAL</t>
  </si>
  <si>
    <t>FERC Form</t>
  </si>
  <si>
    <t>Operating Expenses (401)</t>
  </si>
  <si>
    <t>INCOME STATEMENT</t>
  </si>
  <si>
    <t>%,C</t>
  </si>
  <si>
    <t>%,LACTUALS,SROLLING12</t>
  </si>
  <si>
    <t>%,LACTUALS,SROLNG12-1Y</t>
  </si>
  <si>
    <t>Variance</t>
  </si>
  <si>
    <t>TWELVE MONTHS ENDED</t>
  </si>
  <si>
    <t>$</t>
  </si>
  <si>
    <t>%</t>
  </si>
  <si>
    <t>Created this new report from GLR3000V</t>
  </si>
  <si>
    <t>GL_FERC_ACCT</t>
  </si>
  <si>
    <t>Reporting Package</t>
  </si>
  <si>
    <t>IS, BS, O&amp;M, and Trial Bal</t>
  </si>
  <si>
    <t>FERC Comparative Statements</t>
  </si>
  <si>
    <t xml:space="preserve">Acct:   GL_FERC_ACCT
BU:     Scope-based_x000D_
</t>
  </si>
  <si>
    <t/>
  </si>
  <si>
    <t>Other Operating Revenues</t>
  </si>
  <si>
    <t>Utility Operating Income</t>
  </si>
  <si>
    <t>Residential Sales</t>
  </si>
  <si>
    <t>Commercial Sales</t>
  </si>
  <si>
    <t>Public Streets and Highway Lighting</t>
  </si>
  <si>
    <t>Sales for Resale</t>
  </si>
  <si>
    <t>Less Rate Refund Provision</t>
  </si>
  <si>
    <t>Operating Revenues (400)</t>
  </si>
  <si>
    <t>Fuel Expense</t>
  </si>
  <si>
    <t>Steam Power Operations</t>
  </si>
  <si>
    <t>Nuclear Power Operations</t>
  </si>
  <si>
    <t>Hydraulic Power Operations</t>
  </si>
  <si>
    <t>Other Power Operations</t>
  </si>
  <si>
    <t>Purchased Power</t>
  </si>
  <si>
    <t>401 Operation Expense</t>
  </si>
  <si>
    <t>Transmission Operations</t>
  </si>
  <si>
    <t>Regional Market Expense</t>
  </si>
  <si>
    <t>Distribution Expense</t>
  </si>
  <si>
    <t>Gas Operations</t>
  </si>
  <si>
    <t>Customer Account Expense</t>
  </si>
  <si>
    <t>Customer Service Information &amp; Sales</t>
  </si>
  <si>
    <t>Administration &amp; General Operations</t>
  </si>
  <si>
    <t>Steam Plant Maintenance</t>
  </si>
  <si>
    <t>Nuclear Plant Maintenance</t>
  </si>
  <si>
    <t>Hydraulic Plant Maintenance</t>
  </si>
  <si>
    <t>Other Power Plant Maintenance</t>
  </si>
  <si>
    <t>402 Maintenance Expense</t>
  </si>
  <si>
    <t>Transmission Maintenance</t>
  </si>
  <si>
    <t>Distribution Maintenance</t>
  </si>
  <si>
    <t>Gas Maintenance</t>
  </si>
  <si>
    <t>Adminstration &amp; General Maintenance</t>
  </si>
  <si>
    <t>Amort. Property Losses, Unrecov Plant and Regulatory Study Costs (407)</t>
  </si>
  <si>
    <t>TOTAL Utility Operating Expenses (Enter Total of lines 4 thru 24)</t>
  </si>
  <si>
    <t>Net Util Oper Inc (Enter Tot. line 2 less 25) Carry to Pg 117, line 27</t>
  </si>
  <si>
    <t>Net Util Oper Inc (Carried FORWARD FROM PAGE 114)</t>
  </si>
  <si>
    <t>Other Income and Deductions</t>
  </si>
  <si>
    <t>Nonutility Operating Income</t>
  </si>
  <si>
    <t>TOTAL Other Income (Enter Total of lines 31 thru 40)</t>
  </si>
  <si>
    <t>TOTAL Other Income Deductions(Total of lines 43 thru 49)</t>
  </si>
  <si>
    <t>Taxes Applic. To Other Income and Deductions</t>
  </si>
  <si>
    <t>TOTAL Taxes on Other Income and Deductions (Total of lines 52-58)</t>
  </si>
  <si>
    <t>Net Other Income and Deductions (Total of lines 41, 50, 59)</t>
  </si>
  <si>
    <t xml:space="preserve">Interest Charges </t>
  </si>
  <si>
    <t>(Less) Allowance for Borrowed Funds Used During Construction-Cr. (432)</t>
  </si>
  <si>
    <t>Net Interest Charges (Total of lines 62 thru 69)</t>
  </si>
  <si>
    <t>Income Before Extraordinary Items (Total of lines 27, 60 and 70)</t>
  </si>
  <si>
    <t>Extraordinary Items</t>
  </si>
  <si>
    <t>Net Extraordinary Items (Total of line 73 less line 74)</t>
  </si>
  <si>
    <t>Extraordinary Items After Taxes (line 75 less line 76)</t>
  </si>
  <si>
    <t>Net Income (Total of line 71 and 77)</t>
  </si>
  <si>
    <t>Performance : GL_FERC_ACCT</t>
  </si>
  <si>
    <t>Performance: GL_PRPT_CONS</t>
  </si>
  <si>
    <t>Tax Effect on Factored Accounts Rec Expenses (21%)</t>
  </si>
  <si>
    <t>Change Effective tax rate on lines 93 &amp; 166 from 35% to 21%</t>
  </si>
  <si>
    <t>Line 24.1</t>
  </si>
  <si>
    <t>Line 24.2</t>
  </si>
  <si>
    <t>Losses from Disposition of Environmental Credits (411.12)</t>
  </si>
  <si>
    <t>(Less) Gains from Disposition of Environmental Credits (411.11)</t>
  </si>
  <si>
    <t>%,FACCOUNT,TGL_FERC_ACCT,XDYYNNY01,NLSES_FRM_DISP_ENV_CR</t>
  </si>
  <si>
    <t>%,R,FACCOUNT,TGL_FERC_ACCT,XDYYNNY01,NGN_FRM_DISP_ENV_CR</t>
  </si>
  <si>
    <t>Energy Storage Operation Expense</t>
  </si>
  <si>
    <t>Energy Storage Maintenance Expense</t>
  </si>
  <si>
    <t>%,FACCOUNT,TGL_FERC_ACCT,XDYYNNY01,N5771-5775</t>
  </si>
  <si>
    <t>%,FACCOUNT,TGL_FERC_ACCT,XDYYNNY01,N5781-5787</t>
  </si>
  <si>
    <t>%,FACCOUNT,TGL_FERC_ACCT,XDYYNNY01,N558</t>
  </si>
  <si>
    <t>%,FACCOUNT,TGL_FERC_ACCT,XDYYNNY01,N559</t>
  </si>
  <si>
    <t>%,FACCOUNT,TGL_FERC_ACCT,XDYYNNY01,N5580</t>
  </si>
  <si>
    <t>%,FACCOUNT,TGL_FERC_ACCT,XDYYNNY01,N5590</t>
  </si>
  <si>
    <t>Other Renewables Operations Expense</t>
  </si>
  <si>
    <t>Solar and Wind Operations Expenses</t>
  </si>
  <si>
    <t>Solar and Wind Maintenance Expenses</t>
  </si>
  <si>
    <t>Other Renewables Maintenance Expense</t>
  </si>
  <si>
    <t>%,FACCOUNT,TGL_FERC_ACCT,XDYYNNY01,N935,N9351,N9352,N9353</t>
  </si>
  <si>
    <t>%,V4400001</t>
  </si>
  <si>
    <t>%,V4400002</t>
  </si>
  <si>
    <t>%,V4400005</t>
  </si>
  <si>
    <t>%,V4420001</t>
  </si>
  <si>
    <t>%,V4420002</t>
  </si>
  <si>
    <t>%,V4420004</t>
  </si>
  <si>
    <t>%,V4420006</t>
  </si>
  <si>
    <t>%,V4420007</t>
  </si>
  <si>
    <t>%,V4420013</t>
  </si>
  <si>
    <t>%,V4420016</t>
  </si>
  <si>
    <t>%,V4440000</t>
  </si>
  <si>
    <t>%,V4440002</t>
  </si>
  <si>
    <t>%,V4470006</t>
  </si>
  <si>
    <t>%,V4470010</t>
  </si>
  <si>
    <t>%,V4470027</t>
  </si>
  <si>
    <t>%,V4470033</t>
  </si>
  <si>
    <t>%,V4470074</t>
  </si>
  <si>
    <t>%,V4470082</t>
  </si>
  <si>
    <t>%,V4470089</t>
  </si>
  <si>
    <t>%,V4470098</t>
  </si>
  <si>
    <t>%,V4470099</t>
  </si>
  <si>
    <t>%,V4470100</t>
  </si>
  <si>
    <t>%,V4470103</t>
  </si>
  <si>
    <t>%,V4470110</t>
  </si>
  <si>
    <t>%,V4470115</t>
  </si>
  <si>
    <t>%,V4470116</t>
  </si>
  <si>
    <t>%,V4470126</t>
  </si>
  <si>
    <t>%,V4470131</t>
  </si>
  <si>
    <t>%,V4470150</t>
  </si>
  <si>
    <t>%,V4470151</t>
  </si>
  <si>
    <t>%,V4470175</t>
  </si>
  <si>
    <t>%,V4470176</t>
  </si>
  <si>
    <t>%,V4470206</t>
  </si>
  <si>
    <t>%,V4470209</t>
  </si>
  <si>
    <t>%,V4470215</t>
  </si>
  <si>
    <t>%,V4470220</t>
  </si>
  <si>
    <t>%,V4470221</t>
  </si>
  <si>
    <t>%,V4491002</t>
  </si>
  <si>
    <t>%,V4491003</t>
  </si>
  <si>
    <t>%,V4491004</t>
  </si>
  <si>
    <t>%,V4491005</t>
  </si>
  <si>
    <t>%,V4491006</t>
  </si>
  <si>
    <t>%,V4491007</t>
  </si>
  <si>
    <t>%,V4500000</t>
  </si>
  <si>
    <t>%,V4510001</t>
  </si>
  <si>
    <t>%,V4540001</t>
  </si>
  <si>
    <t>%,V4540002</t>
  </si>
  <si>
    <t>%,V4540004</t>
  </si>
  <si>
    <t>%,V4540005</t>
  </si>
  <si>
    <t>%,V4560007</t>
  </si>
  <si>
    <t>%,V4560012</t>
  </si>
  <si>
    <t>%,V4560015</t>
  </si>
  <si>
    <t>%,V4560043</t>
  </si>
  <si>
    <t>%,V4561005</t>
  </si>
  <si>
    <t>%,V4561006</t>
  </si>
  <si>
    <t>%,V4561007</t>
  </si>
  <si>
    <t>%,V4561019</t>
  </si>
  <si>
    <t>%,V4561028</t>
  </si>
  <si>
    <t>%,V4561029</t>
  </si>
  <si>
    <t>%,V4561030</t>
  </si>
  <si>
    <t>%,V4561033</t>
  </si>
  <si>
    <t>%,V4561034</t>
  </si>
  <si>
    <t>%,V4561035</t>
  </si>
  <si>
    <t>%,V4561036</t>
  </si>
  <si>
    <t>%,V4561045</t>
  </si>
  <si>
    <t>%,V4561058</t>
  </si>
  <si>
    <t>%,V4561059</t>
  </si>
  <si>
    <t>%,V4561060</t>
  </si>
  <si>
    <t>%,V4561061</t>
  </si>
  <si>
    <t>%,V4561062</t>
  </si>
  <si>
    <t>%,V4561063</t>
  </si>
  <si>
    <t>%,V4561064</t>
  </si>
  <si>
    <t>%,V4561065</t>
  </si>
  <si>
    <t>%,V5010000</t>
  </si>
  <si>
    <t>%,V5010001</t>
  </si>
  <si>
    <t>%,V5010003</t>
  </si>
  <si>
    <t>%,V5010005</t>
  </si>
  <si>
    <t>%,V5010012</t>
  </si>
  <si>
    <t>%,V5010013</t>
  </si>
  <si>
    <t>%,V5010019</t>
  </si>
  <si>
    <t>%,V5010020</t>
  </si>
  <si>
    <t>%,V5010021</t>
  </si>
  <si>
    <t>%,V5010027</t>
  </si>
  <si>
    <t>%,V5010028</t>
  </si>
  <si>
    <t>%,V5010034</t>
  </si>
  <si>
    <t>%,V5010040</t>
  </si>
  <si>
    <t>%,V5000000</t>
  </si>
  <si>
    <t>%,V5000005</t>
  </si>
  <si>
    <t>%,V5020000</t>
  </si>
  <si>
    <t>%,V5020002</t>
  </si>
  <si>
    <t>%,V5020003</t>
  </si>
  <si>
    <t>%,V5020004</t>
  </si>
  <si>
    <t>%,V5020005</t>
  </si>
  <si>
    <t>%,V5050000</t>
  </si>
  <si>
    <t>%,V5060000</t>
  </si>
  <si>
    <t>%,V5060002</t>
  </si>
  <si>
    <t>%,V5060004</t>
  </si>
  <si>
    <t>%,V5060011</t>
  </si>
  <si>
    <t>%,V5070006</t>
  </si>
  <si>
    <t>%,V5080017</t>
  </si>
  <si>
    <t>%,V5090000</t>
  </si>
  <si>
    <t>%,V5090001</t>
  </si>
  <si>
    <t>%,V5090009</t>
  </si>
  <si>
    <t>%,V5490000</t>
  </si>
  <si>
    <t>%,V8140000</t>
  </si>
  <si>
    <t>%,V5550001</t>
  </si>
  <si>
    <t>%,V5550004</t>
  </si>
  <si>
    <t>%,V5550023</t>
  </si>
  <si>
    <t>%,V5550029</t>
  </si>
  <si>
    <t>%,V5550039</t>
  </si>
  <si>
    <t>%,V5550040</t>
  </si>
  <si>
    <t>%,V5550074</t>
  </si>
  <si>
    <t>%,V5550075</t>
  </si>
  <si>
    <t>%,V5550076</t>
  </si>
  <si>
    <t>%,V5550078</t>
  </si>
  <si>
    <t>%,V5550079</t>
  </si>
  <si>
    <t>%,V5550080</t>
  </si>
  <si>
    <t>%,V5550083</t>
  </si>
  <si>
    <t>%,V5550084</t>
  </si>
  <si>
    <t>%,V5550094</t>
  </si>
  <si>
    <t>%,V5550123</t>
  </si>
  <si>
    <t>%,V5550124</t>
  </si>
  <si>
    <t>%,V5550132</t>
  </si>
  <si>
    <t>%,V5550137</t>
  </si>
  <si>
    <t>%,V5550153</t>
  </si>
  <si>
    <t>%,V5550326</t>
  </si>
  <si>
    <t>%,V5550327</t>
  </si>
  <si>
    <t>%,V5550328</t>
  </si>
  <si>
    <t>%,V5560000</t>
  </si>
  <si>
    <t>%,V5570000</t>
  </si>
  <si>
    <t>%,V5570007</t>
  </si>
  <si>
    <t>%,V5570009</t>
  </si>
  <si>
    <t>%,V5570010</t>
  </si>
  <si>
    <t>%,V5570025</t>
  </si>
  <si>
    <t>%,V5581000</t>
  </si>
  <si>
    <t>%,V5581300</t>
  </si>
  <si>
    <t>%,V5581400</t>
  </si>
  <si>
    <t>%,V5582000</t>
  </si>
  <si>
    <t>%,V5600000</t>
  </si>
  <si>
    <t>%,V5612000</t>
  </si>
  <si>
    <t>%,V5613000</t>
  </si>
  <si>
    <t>%,V5614000</t>
  </si>
  <si>
    <t>%,V5614001</t>
  </si>
  <si>
    <t>%,V5614007</t>
  </si>
  <si>
    <t>%,V5614008</t>
  </si>
  <si>
    <t>%,V5614009</t>
  </si>
  <si>
    <t>%,V5615000</t>
  </si>
  <si>
    <t>%,V5616000</t>
  </si>
  <si>
    <t>%,V5618000</t>
  </si>
  <si>
    <t>%,V5618001</t>
  </si>
  <si>
    <t>%,V5620001</t>
  </si>
  <si>
    <t>%,V5630000</t>
  </si>
  <si>
    <t>%,V5640000</t>
  </si>
  <si>
    <t>%,V5650002</t>
  </si>
  <si>
    <t>%,V5650007</t>
  </si>
  <si>
    <t>%,V5650012</t>
  </si>
  <si>
    <t>%,V5650015</t>
  </si>
  <si>
    <t>%,V5650016</t>
  </si>
  <si>
    <t>%,V5650019</t>
  </si>
  <si>
    <t>%,V5650020</t>
  </si>
  <si>
    <t>%,V5650021</t>
  </si>
  <si>
    <t>%,V5650023</t>
  </si>
  <si>
    <t>%,V5660000</t>
  </si>
  <si>
    <t>%,V5660009</t>
  </si>
  <si>
    <t>%,V5660011</t>
  </si>
  <si>
    <t>%,V5670001</t>
  </si>
  <si>
    <t>%,V5670002</t>
  </si>
  <si>
    <t>%,V5757000</t>
  </si>
  <si>
    <t>%,V5757001</t>
  </si>
  <si>
    <t>%,V5775000</t>
  </si>
  <si>
    <t>%,V5800000</t>
  </si>
  <si>
    <t>%,V5810000</t>
  </si>
  <si>
    <t>%,V5820000</t>
  </si>
  <si>
    <t>%,V5830000</t>
  </si>
  <si>
    <t>%,V5840000</t>
  </si>
  <si>
    <t>%,V5850000</t>
  </si>
  <si>
    <t>%,V5860000</t>
  </si>
  <si>
    <t>%,V5870000</t>
  </si>
  <si>
    <t>%,V5880000</t>
  </si>
  <si>
    <t>%,V5890001</t>
  </si>
  <si>
    <t>%,V5890002</t>
  </si>
  <si>
    <t>%,V9010000</t>
  </si>
  <si>
    <t>%,V9020000</t>
  </si>
  <si>
    <t>%,V9020002</t>
  </si>
  <si>
    <t>%,V9020003</t>
  </si>
  <si>
    <t>%,V9030000</t>
  </si>
  <si>
    <t>%,V9030001</t>
  </si>
  <si>
    <t>%,V9030002</t>
  </si>
  <si>
    <t>%,V9030003</t>
  </si>
  <si>
    <t>%,V9030004</t>
  </si>
  <si>
    <t>%,V9030005</t>
  </si>
  <si>
    <t>%,V9030006</t>
  </si>
  <si>
    <t>%,V9030007</t>
  </si>
  <si>
    <t>%,V9030009</t>
  </si>
  <si>
    <t>%,V9040000</t>
  </si>
  <si>
    <t>%,V9040007</t>
  </si>
  <si>
    <t>%,V9050000</t>
  </si>
  <si>
    <t>%,V9070000</t>
  </si>
  <si>
    <t>%,V9070001</t>
  </si>
  <si>
    <t>%,V9080000</t>
  </si>
  <si>
    <t>%,V9080004</t>
  </si>
  <si>
    <t>%,V9080009</t>
  </si>
  <si>
    <t>%,V9100000</t>
  </si>
  <si>
    <t>%,V9100001</t>
  </si>
  <si>
    <t>%,V9120000</t>
  </si>
  <si>
    <t>%,V9120003</t>
  </si>
  <si>
    <t>%,V9130001</t>
  </si>
  <si>
    <t>%,V9200000</t>
  </si>
  <si>
    <t>%,V9210001</t>
  </si>
  <si>
    <t>%,V9210003</t>
  </si>
  <si>
    <t>%,V9210004</t>
  </si>
  <si>
    <t>%,V9210005</t>
  </si>
  <si>
    <t>%,V9210006</t>
  </si>
  <si>
    <t>%,V9210020</t>
  </si>
  <si>
    <t>%,V9210021</t>
  </si>
  <si>
    <t>%,V9210022</t>
  </si>
  <si>
    <t>%,V9210023</t>
  </si>
  <si>
    <t>%,V9210024</t>
  </si>
  <si>
    <t>%,V9210025</t>
  </si>
  <si>
    <t>%,V9210026</t>
  </si>
  <si>
    <t>%,V9210027</t>
  </si>
  <si>
    <t>%,V9210028</t>
  </si>
  <si>
    <t>%,V9210030</t>
  </si>
  <si>
    <t>%,V9210031</t>
  </si>
  <si>
    <t>%,V9210032</t>
  </si>
  <si>
    <t>%,V9210033</t>
  </si>
  <si>
    <t>%,V9210034</t>
  </si>
  <si>
    <t>%,V9210037</t>
  </si>
  <si>
    <t>%,V9210040</t>
  </si>
  <si>
    <t>%,V9210041</t>
  </si>
  <si>
    <t>%,V9220000</t>
  </si>
  <si>
    <t>%,V9220001</t>
  </si>
  <si>
    <t>%,V9220002</t>
  </si>
  <si>
    <t>%,V9220004</t>
  </si>
  <si>
    <t>%,V9220005</t>
  </si>
  <si>
    <t>%,V9230001</t>
  </si>
  <si>
    <t>%,V9230003</t>
  </si>
  <si>
    <t>%,V9230023</t>
  </si>
  <si>
    <t>%,V9230024</t>
  </si>
  <si>
    <t>%,V9230031</t>
  </si>
  <si>
    <t>%,V9230034</t>
  </si>
  <si>
    <t>%,V9230035</t>
  </si>
  <si>
    <t>%,V9230064</t>
  </si>
  <si>
    <t>%,V9240000</t>
  </si>
  <si>
    <t>%,V9250000</t>
  </si>
  <si>
    <t>%,V9250001</t>
  </si>
  <si>
    <t>%,V9250002</t>
  </si>
  <si>
    <t>%,V9250006</t>
  </si>
  <si>
    <t>%,V9250007</t>
  </si>
  <si>
    <t>%,V9250010</t>
  </si>
  <si>
    <t>%,V9260000</t>
  </si>
  <si>
    <t>%,V9260001</t>
  </si>
  <si>
    <t>%,V9260002</t>
  </si>
  <si>
    <t>%,V9260003</t>
  </si>
  <si>
    <t>%,V9260004</t>
  </si>
  <si>
    <t>%,V9260005</t>
  </si>
  <si>
    <t>%,V9260006</t>
  </si>
  <si>
    <t>%,V9260007</t>
  </si>
  <si>
    <t>%,V9260009</t>
  </si>
  <si>
    <t>%,V9260010</t>
  </si>
  <si>
    <t>%,V9260012</t>
  </si>
  <si>
    <t>%,V9260021</t>
  </si>
  <si>
    <t>%,V9260027</t>
  </si>
  <si>
    <t>%,V9260036</t>
  </si>
  <si>
    <t>%,V9260037</t>
  </si>
  <si>
    <t>%,V9260042</t>
  </si>
  <si>
    <t>%,V9260043</t>
  </si>
  <si>
    <t>%,V9260050</t>
  </si>
  <si>
    <t>%,V9260051</t>
  </si>
  <si>
    <t>%,V9260052</t>
  </si>
  <si>
    <t>%,V9260053</t>
  </si>
  <si>
    <t>%,V9260055</t>
  </si>
  <si>
    <t>%,V9260058</t>
  </si>
  <si>
    <t>%,V9260060</t>
  </si>
  <si>
    <t>%,V9260062</t>
  </si>
  <si>
    <t>%,V9260064</t>
  </si>
  <si>
    <t>%,V9270000</t>
  </si>
  <si>
    <t>%,V9280000</t>
  </si>
  <si>
    <t>%,V9280001</t>
  </si>
  <si>
    <t>%,V9280002</t>
  </si>
  <si>
    <t>%,V9280005</t>
  </si>
  <si>
    <t>%,V9280006</t>
  </si>
  <si>
    <t>%,V9301000</t>
  </si>
  <si>
    <t>%,V9301001</t>
  </si>
  <si>
    <t>%,V9301003</t>
  </si>
  <si>
    <t>%,V9301006</t>
  </si>
  <si>
    <t>%,V9301007</t>
  </si>
  <si>
    <t>%,V9301010</t>
  </si>
  <si>
    <t>%,V9301012</t>
  </si>
  <si>
    <t>%,V9301015</t>
  </si>
  <si>
    <t>%,V9302000</t>
  </si>
  <si>
    <t>%,V9302003</t>
  </si>
  <si>
    <t>%,V9302004</t>
  </si>
  <si>
    <t>%,V9302006</t>
  </si>
  <si>
    <t>%,V9302007</t>
  </si>
  <si>
    <t>%,V9310001</t>
  </si>
  <si>
    <t>%,V9310002</t>
  </si>
  <si>
    <t>%,V5100000</t>
  </si>
  <si>
    <t>%,V5110000</t>
  </si>
  <si>
    <t>%,V5120000</t>
  </si>
  <si>
    <t>%,V5120025</t>
  </si>
  <si>
    <t>%,V5120034</t>
  </si>
  <si>
    <t>%,V5120037</t>
  </si>
  <si>
    <t>%,V5130000</t>
  </si>
  <si>
    <t>%,V5132000</t>
  </si>
  <si>
    <t>%,V5133000</t>
  </si>
  <si>
    <t>%,V5140000</t>
  </si>
  <si>
    <t>%,V5140025</t>
  </si>
  <si>
    <t>%,V5312000</t>
  </si>
  <si>
    <t>%,V5680000</t>
  </si>
  <si>
    <t>%,V5690000</t>
  </si>
  <si>
    <t>%,V5691000</t>
  </si>
  <si>
    <t>%,V5692000</t>
  </si>
  <si>
    <t>%,V5693000</t>
  </si>
  <si>
    <t>%,V5700000</t>
  </si>
  <si>
    <t>%,V5710000</t>
  </si>
  <si>
    <t>%,V5720000</t>
  </si>
  <si>
    <t>%,V5730000</t>
  </si>
  <si>
    <t>%,V5581900</t>
  </si>
  <si>
    <t>%,V5587000</t>
  </si>
  <si>
    <t>%,V5900000</t>
  </si>
  <si>
    <t>%,V5910000</t>
  </si>
  <si>
    <t>%,V5920000</t>
  </si>
  <si>
    <t>%,V5923000</t>
  </si>
  <si>
    <t>%,V5924000</t>
  </si>
  <si>
    <t>%,V5930000</t>
  </si>
  <si>
    <t>%,V5930001</t>
  </si>
  <si>
    <t>%,V5940000</t>
  </si>
  <si>
    <t>%,V5950000</t>
  </si>
  <si>
    <t>%,V5960000</t>
  </si>
  <si>
    <t>%,V5970000</t>
  </si>
  <si>
    <t>%,V5980000</t>
  </si>
  <si>
    <t>%,V9350000</t>
  </si>
  <si>
    <t>%,V9350001</t>
  </si>
  <si>
    <t>%,V9350002</t>
  </si>
  <si>
    <t>%,V9350012</t>
  </si>
  <si>
    <t>%,V9350013</t>
  </si>
  <si>
    <t>%,V9350015</t>
  </si>
  <si>
    <t>%,V9350016</t>
  </si>
  <si>
    <t>%,V9350019</t>
  </si>
  <si>
    <t>%,V9350023</t>
  </si>
  <si>
    <t>%,V9350024</t>
  </si>
  <si>
    <t>%,V9351000</t>
  </si>
  <si>
    <t>%,V9352000</t>
  </si>
  <si>
    <t>%,V9353000</t>
  </si>
  <si>
    <t>%,V4030001</t>
  </si>
  <si>
    <t>%,V4030029</t>
  </si>
  <si>
    <t>%,V4030046</t>
  </si>
  <si>
    <t>%,V4030047</t>
  </si>
  <si>
    <t>%,V4031001</t>
  </si>
  <si>
    <t>%,V4040001</t>
  </si>
  <si>
    <t>%,V4040007</t>
  </si>
  <si>
    <t>%,V4060001</t>
  </si>
  <si>
    <t>%,V4073000</t>
  </si>
  <si>
    <t>%,V4073014</t>
  </si>
  <si>
    <t>%,V4074000</t>
  </si>
  <si>
    <t>%,V4074025</t>
  </si>
  <si>
    <t>%,V4081002</t>
  </si>
  <si>
    <t>%,V4081003</t>
  </si>
  <si>
    <t>%,V408100519</t>
  </si>
  <si>
    <t>%,V408100520</t>
  </si>
  <si>
    <t>%,V408100521</t>
  </si>
  <si>
    <t>%,V408100522</t>
  </si>
  <si>
    <t>%,V408100523</t>
  </si>
  <si>
    <t>%,V408100524</t>
  </si>
  <si>
    <t>%,V408100622</t>
  </si>
  <si>
    <t>%,V408100623</t>
  </si>
  <si>
    <t>%,V408100624</t>
  </si>
  <si>
    <t>%,V408100625</t>
  </si>
  <si>
    <t>%,V4081007</t>
  </si>
  <si>
    <t>%,V408100818</t>
  </si>
  <si>
    <t>%,V408101423</t>
  </si>
  <si>
    <t>%,V408101424</t>
  </si>
  <si>
    <t>%,V408101425</t>
  </si>
  <si>
    <t>%,V408101722</t>
  </si>
  <si>
    <t>%,V408101922</t>
  </si>
  <si>
    <t>%,V408101923</t>
  </si>
  <si>
    <t>%,V408101924</t>
  </si>
  <si>
    <t>%,V408101925</t>
  </si>
  <si>
    <t>%,V408102021</t>
  </si>
  <si>
    <t>%,V408102022</t>
  </si>
  <si>
    <t>%,V408102023</t>
  </si>
  <si>
    <t>%,V408102024</t>
  </si>
  <si>
    <t>%,V408102025</t>
  </si>
  <si>
    <t>%,V408102219</t>
  </si>
  <si>
    <t>%,V408102220</t>
  </si>
  <si>
    <t>%,V408102222</t>
  </si>
  <si>
    <t>%,V408102223</t>
  </si>
  <si>
    <t>%,V408102920</t>
  </si>
  <si>
    <t>%,V408102921</t>
  </si>
  <si>
    <t>%,V408102922</t>
  </si>
  <si>
    <t>%,V408102923</t>
  </si>
  <si>
    <t>%,V408102924</t>
  </si>
  <si>
    <t>%,V408102925</t>
  </si>
  <si>
    <t>%,V4081033</t>
  </si>
  <si>
    <t>%,V4081034</t>
  </si>
  <si>
    <t>%,V4081035</t>
  </si>
  <si>
    <t>%,V408103623</t>
  </si>
  <si>
    <t>%,V408103624</t>
  </si>
  <si>
    <t>%,V408103625</t>
  </si>
  <si>
    <t>%,V4091001</t>
  </si>
  <si>
    <t>%,V4265009</t>
  </si>
  <si>
    <t>%,V4265010</t>
  </si>
  <si>
    <t>%,V4091002</t>
  </si>
  <si>
    <t>%,V409100222</t>
  </si>
  <si>
    <t>%,V409100223</t>
  </si>
  <si>
    <t>%,V4101001</t>
  </si>
  <si>
    <t>%,V4101002</t>
  </si>
  <si>
    <t>%,V4111001</t>
  </si>
  <si>
    <t>%,V4111002</t>
  </si>
  <si>
    <t>%,V4116000</t>
  </si>
  <si>
    <t>%,V4118002</t>
  </si>
  <si>
    <t>%,V4118003</t>
  </si>
  <si>
    <t>%,V4111005</t>
  </si>
  <si>
    <t>%,V4170004</t>
  </si>
  <si>
    <t>%,V4171006</t>
  </si>
  <si>
    <t>%,V4171009</t>
  </si>
  <si>
    <t>%,V4180001</t>
  </si>
  <si>
    <t>%,V4180005</t>
  </si>
  <si>
    <t>%,V4190002</t>
  </si>
  <si>
    <t>%,V4190005</t>
  </si>
  <si>
    <t>%,V4191000</t>
  </si>
  <si>
    <t>%,V4210002</t>
  </si>
  <si>
    <t>%,V4210007</t>
  </si>
  <si>
    <t>%,V4210009</t>
  </si>
  <si>
    <t>%,V4211000</t>
  </si>
  <si>
    <t>%,V4212000</t>
  </si>
  <si>
    <t>%,V4261000</t>
  </si>
  <si>
    <t>%,V4263001</t>
  </si>
  <si>
    <t>%,V4263003</t>
  </si>
  <si>
    <t>%,V4264000</t>
  </si>
  <si>
    <t>%,V4264001</t>
  </si>
  <si>
    <t>%,V4265002</t>
  </si>
  <si>
    <t>%,V4265004</t>
  </si>
  <si>
    <t>%,V4265007</t>
  </si>
  <si>
    <t>%,V408200522</t>
  </si>
  <si>
    <t>%,V408200523</t>
  </si>
  <si>
    <t>%,V408200524</t>
  </si>
  <si>
    <t>%,V4092001</t>
  </si>
  <si>
    <t>%,V4092002</t>
  </si>
  <si>
    <t>%,V409200222</t>
  </si>
  <si>
    <t>%,V409200223</t>
  </si>
  <si>
    <t>%,V4102001</t>
  </si>
  <si>
    <t>%,V4102002</t>
  </si>
  <si>
    <t>%,V4112001</t>
  </si>
  <si>
    <t>%,V4270002</t>
  </si>
  <si>
    <t>%,V4270005</t>
  </si>
  <si>
    <t>%,V4270006</t>
  </si>
  <si>
    <t>%,V4280002</t>
  </si>
  <si>
    <t>%,V4280003</t>
  </si>
  <si>
    <t>%,V4280006</t>
  </si>
  <si>
    <t>%,V4281004</t>
  </si>
  <si>
    <t>%,V4300001</t>
  </si>
  <si>
    <t>%,V4300003</t>
  </si>
  <si>
    <t>%,V4310001</t>
  </si>
  <si>
    <t>%,V4310002</t>
  </si>
  <si>
    <t>%,V4310007</t>
  </si>
  <si>
    <t>%,V4320000</t>
  </si>
  <si>
    <t>4400001</t>
  </si>
  <si>
    <t>4400002</t>
  </si>
  <si>
    <t>4400005</t>
  </si>
  <si>
    <t>4420001</t>
  </si>
  <si>
    <t>4420002</t>
  </si>
  <si>
    <t>4420004</t>
  </si>
  <si>
    <t>4420006</t>
  </si>
  <si>
    <t>4420007</t>
  </si>
  <si>
    <t>4420013</t>
  </si>
  <si>
    <t>4420016</t>
  </si>
  <si>
    <t>4440000</t>
  </si>
  <si>
    <t>4440002</t>
  </si>
  <si>
    <t>4470006</t>
  </si>
  <si>
    <t>4470010</t>
  </si>
  <si>
    <t>4470027</t>
  </si>
  <si>
    <t>4470033</t>
  </si>
  <si>
    <t>4470074</t>
  </si>
  <si>
    <t>4470082</t>
  </si>
  <si>
    <t>4470089</t>
  </si>
  <si>
    <t>4470098</t>
  </si>
  <si>
    <t>4470099</t>
  </si>
  <si>
    <t>4470100</t>
  </si>
  <si>
    <t>4470103</t>
  </si>
  <si>
    <t>4470110</t>
  </si>
  <si>
    <t>4470115</t>
  </si>
  <si>
    <t>4470116</t>
  </si>
  <si>
    <t>4470126</t>
  </si>
  <si>
    <t>4470131</t>
  </si>
  <si>
    <t>4470150</t>
  </si>
  <si>
    <t>4470151</t>
  </si>
  <si>
    <t>4470175</t>
  </si>
  <si>
    <t>4470176</t>
  </si>
  <si>
    <t>4470206</t>
  </si>
  <si>
    <t>4470209</t>
  </si>
  <si>
    <t>4470215</t>
  </si>
  <si>
    <t>4470220</t>
  </si>
  <si>
    <t>4470221</t>
  </si>
  <si>
    <t>4491002</t>
  </si>
  <si>
    <t>4491003</t>
  </si>
  <si>
    <t>4491004</t>
  </si>
  <si>
    <t>4491005</t>
  </si>
  <si>
    <t>4491006</t>
  </si>
  <si>
    <t>4491007</t>
  </si>
  <si>
    <t>4500000</t>
  </si>
  <si>
    <t>4510001</t>
  </si>
  <si>
    <t>4540001</t>
  </si>
  <si>
    <t>4540002</t>
  </si>
  <si>
    <t>4540004</t>
  </si>
  <si>
    <t>4540005</t>
  </si>
  <si>
    <t>4560007</t>
  </si>
  <si>
    <t>4560012</t>
  </si>
  <si>
    <t>4560015</t>
  </si>
  <si>
    <t>4560043</t>
  </si>
  <si>
    <t>4561005</t>
  </si>
  <si>
    <t>4561006</t>
  </si>
  <si>
    <t>4561007</t>
  </si>
  <si>
    <t>4561019</t>
  </si>
  <si>
    <t>4561028</t>
  </si>
  <si>
    <t>4561029</t>
  </si>
  <si>
    <t>4561030</t>
  </si>
  <si>
    <t>4561033</t>
  </si>
  <si>
    <t>4561034</t>
  </si>
  <si>
    <t>4561035</t>
  </si>
  <si>
    <t>4561036</t>
  </si>
  <si>
    <t>4561045</t>
  </si>
  <si>
    <t>4561058</t>
  </si>
  <si>
    <t>4561059</t>
  </si>
  <si>
    <t>4561060</t>
  </si>
  <si>
    <t>4561061</t>
  </si>
  <si>
    <t>4561062</t>
  </si>
  <si>
    <t>4561063</t>
  </si>
  <si>
    <t>4561064</t>
  </si>
  <si>
    <t>4561065</t>
  </si>
  <si>
    <t>5010000</t>
  </si>
  <si>
    <t>5010001</t>
  </si>
  <si>
    <t>5010003</t>
  </si>
  <si>
    <t>5010005</t>
  </si>
  <si>
    <t>5010012</t>
  </si>
  <si>
    <t>5010013</t>
  </si>
  <si>
    <t>5010019</t>
  </si>
  <si>
    <t>5010020</t>
  </si>
  <si>
    <t>5010021</t>
  </si>
  <si>
    <t>5010027</t>
  </si>
  <si>
    <t>5010028</t>
  </si>
  <si>
    <t>5010034</t>
  </si>
  <si>
    <t>5010040</t>
  </si>
  <si>
    <t>5000000</t>
  </si>
  <si>
    <t>5000005</t>
  </si>
  <si>
    <t>5020000</t>
  </si>
  <si>
    <t>5020002</t>
  </si>
  <si>
    <t>5020003</t>
  </si>
  <si>
    <t>5020004</t>
  </si>
  <si>
    <t>5020005</t>
  </si>
  <si>
    <t>5050000</t>
  </si>
  <si>
    <t>5060000</t>
  </si>
  <si>
    <t>5060002</t>
  </si>
  <si>
    <t>5060004</t>
  </si>
  <si>
    <t>5060011</t>
  </si>
  <si>
    <t>5070006</t>
  </si>
  <si>
    <t>5080017</t>
  </si>
  <si>
    <t>5090000</t>
  </si>
  <si>
    <t>5090001</t>
  </si>
  <si>
    <t>5090009</t>
  </si>
  <si>
    <t>5490000</t>
  </si>
  <si>
    <t>8140000</t>
  </si>
  <si>
    <t>5550001</t>
  </si>
  <si>
    <t>5550004</t>
  </si>
  <si>
    <t>5550023</t>
  </si>
  <si>
    <t>5550029</t>
  </si>
  <si>
    <t>5550039</t>
  </si>
  <si>
    <t>5550040</t>
  </si>
  <si>
    <t>5550074</t>
  </si>
  <si>
    <t>5550075</t>
  </si>
  <si>
    <t>5550076</t>
  </si>
  <si>
    <t>5550078</t>
  </si>
  <si>
    <t>5550079</t>
  </si>
  <si>
    <t>5550080</t>
  </si>
  <si>
    <t>5550083</t>
  </si>
  <si>
    <t>5550084</t>
  </si>
  <si>
    <t>5550094</t>
  </si>
  <si>
    <t>5550123</t>
  </si>
  <si>
    <t>5550124</t>
  </si>
  <si>
    <t>5550132</t>
  </si>
  <si>
    <t>5550137</t>
  </si>
  <si>
    <t>5550153</t>
  </si>
  <si>
    <t>5550326</t>
  </si>
  <si>
    <t>5550327</t>
  </si>
  <si>
    <t>5550328</t>
  </si>
  <si>
    <t>5560000</t>
  </si>
  <si>
    <t>5570000</t>
  </si>
  <si>
    <t>5570007</t>
  </si>
  <si>
    <t>5570009</t>
  </si>
  <si>
    <t>5570010</t>
  </si>
  <si>
    <t>5570025</t>
  </si>
  <si>
    <t>5581000</t>
  </si>
  <si>
    <t>5581300</t>
  </si>
  <si>
    <t>5581400</t>
  </si>
  <si>
    <t>5582000</t>
  </si>
  <si>
    <t>5600000</t>
  </si>
  <si>
    <t>5612000</t>
  </si>
  <si>
    <t>5613000</t>
  </si>
  <si>
    <t>5614000</t>
  </si>
  <si>
    <t>5614001</t>
  </si>
  <si>
    <t>5614007</t>
  </si>
  <si>
    <t>5614008</t>
  </si>
  <si>
    <t>5614009</t>
  </si>
  <si>
    <t>5615000</t>
  </si>
  <si>
    <t>5616000</t>
  </si>
  <si>
    <t>5618000</t>
  </si>
  <si>
    <t>5618001</t>
  </si>
  <si>
    <t>5620001</t>
  </si>
  <si>
    <t>5630000</t>
  </si>
  <si>
    <t>5640000</t>
  </si>
  <si>
    <t>5650002</t>
  </si>
  <si>
    <t>5650007</t>
  </si>
  <si>
    <t>5650012</t>
  </si>
  <si>
    <t>5650015</t>
  </si>
  <si>
    <t>5650016</t>
  </si>
  <si>
    <t>5650019</t>
  </si>
  <si>
    <t>5650020</t>
  </si>
  <si>
    <t>5650021</t>
  </si>
  <si>
    <t>5650023</t>
  </si>
  <si>
    <t>5660000</t>
  </si>
  <si>
    <t>5660009</t>
  </si>
  <si>
    <t>5660011</t>
  </si>
  <si>
    <t>5670001</t>
  </si>
  <si>
    <t>5670002</t>
  </si>
  <si>
    <t>5757000</t>
  </si>
  <si>
    <t>5757001</t>
  </si>
  <si>
    <t>5775000</t>
  </si>
  <si>
    <t>5800000</t>
  </si>
  <si>
    <t>5810000</t>
  </si>
  <si>
    <t>5820000</t>
  </si>
  <si>
    <t>5830000</t>
  </si>
  <si>
    <t>5840000</t>
  </si>
  <si>
    <t>5850000</t>
  </si>
  <si>
    <t>5860000</t>
  </si>
  <si>
    <t>5870000</t>
  </si>
  <si>
    <t>5880000</t>
  </si>
  <si>
    <t>5890001</t>
  </si>
  <si>
    <t>5890002</t>
  </si>
  <si>
    <t>9010000</t>
  </si>
  <si>
    <t>9020000</t>
  </si>
  <si>
    <t>9020002</t>
  </si>
  <si>
    <t>9020003</t>
  </si>
  <si>
    <t>9030000</t>
  </si>
  <si>
    <t>9030001</t>
  </si>
  <si>
    <t>9030002</t>
  </si>
  <si>
    <t>9030003</t>
  </si>
  <si>
    <t>9030004</t>
  </si>
  <si>
    <t>9030005</t>
  </si>
  <si>
    <t>9030006</t>
  </si>
  <si>
    <t>9030007</t>
  </si>
  <si>
    <t>9030009</t>
  </si>
  <si>
    <t>9040000</t>
  </si>
  <si>
    <t>9040007</t>
  </si>
  <si>
    <t>9050000</t>
  </si>
  <si>
    <t>9070000</t>
  </si>
  <si>
    <t>9070001</t>
  </si>
  <si>
    <t>9080000</t>
  </si>
  <si>
    <t>9080004</t>
  </si>
  <si>
    <t>9080009</t>
  </si>
  <si>
    <t>9100000</t>
  </si>
  <si>
    <t>9100001</t>
  </si>
  <si>
    <t>9120000</t>
  </si>
  <si>
    <t>9120003</t>
  </si>
  <si>
    <t>9130001</t>
  </si>
  <si>
    <t>9200000</t>
  </si>
  <si>
    <t>9210001</t>
  </si>
  <si>
    <t>9210003</t>
  </si>
  <si>
    <t>9210004</t>
  </si>
  <si>
    <t>9210005</t>
  </si>
  <si>
    <t>9210006</t>
  </si>
  <si>
    <t>9210020</t>
  </si>
  <si>
    <t>9210021</t>
  </si>
  <si>
    <t>9210022</t>
  </si>
  <si>
    <t>9210023</t>
  </si>
  <si>
    <t>9210024</t>
  </si>
  <si>
    <t>9210025</t>
  </si>
  <si>
    <t>9210026</t>
  </si>
  <si>
    <t>9210027</t>
  </si>
  <si>
    <t>9210028</t>
  </si>
  <si>
    <t>9210030</t>
  </si>
  <si>
    <t>9210031</t>
  </si>
  <si>
    <t>9210032</t>
  </si>
  <si>
    <t>9210033</t>
  </si>
  <si>
    <t>9210034</t>
  </si>
  <si>
    <t>9210037</t>
  </si>
  <si>
    <t>9210040</t>
  </si>
  <si>
    <t>9210041</t>
  </si>
  <si>
    <t>9220000</t>
  </si>
  <si>
    <t>9220001</t>
  </si>
  <si>
    <t>9220002</t>
  </si>
  <si>
    <t>9220004</t>
  </si>
  <si>
    <t>9220005</t>
  </si>
  <si>
    <t>9230001</t>
  </si>
  <si>
    <t>9230003</t>
  </si>
  <si>
    <t>9230023</t>
  </si>
  <si>
    <t>9230024</t>
  </si>
  <si>
    <t>9230031</t>
  </si>
  <si>
    <t>9230034</t>
  </si>
  <si>
    <t>9230035</t>
  </si>
  <si>
    <t>9230064</t>
  </si>
  <si>
    <t>9240000</t>
  </si>
  <si>
    <t>9250000</t>
  </si>
  <si>
    <t>9250001</t>
  </si>
  <si>
    <t>9250002</t>
  </si>
  <si>
    <t>9250006</t>
  </si>
  <si>
    <t>9250007</t>
  </si>
  <si>
    <t>9250010</t>
  </si>
  <si>
    <t>9260000</t>
  </si>
  <si>
    <t>9260001</t>
  </si>
  <si>
    <t>9260002</t>
  </si>
  <si>
    <t>9260003</t>
  </si>
  <si>
    <t>9260004</t>
  </si>
  <si>
    <t>9260005</t>
  </si>
  <si>
    <t>9260006</t>
  </si>
  <si>
    <t>9260007</t>
  </si>
  <si>
    <t>9260009</t>
  </si>
  <si>
    <t>9260010</t>
  </si>
  <si>
    <t>9260012</t>
  </si>
  <si>
    <t>9260021</t>
  </si>
  <si>
    <t>9260027</t>
  </si>
  <si>
    <t>9260036</t>
  </si>
  <si>
    <t>9260037</t>
  </si>
  <si>
    <t>9260042</t>
  </si>
  <si>
    <t>9260043</t>
  </si>
  <si>
    <t>9260050</t>
  </si>
  <si>
    <t>9260051</t>
  </si>
  <si>
    <t>9260052</t>
  </si>
  <si>
    <t>9260053</t>
  </si>
  <si>
    <t>9260055</t>
  </si>
  <si>
    <t>9260058</t>
  </si>
  <si>
    <t>9260060</t>
  </si>
  <si>
    <t>9260062</t>
  </si>
  <si>
    <t>9260064</t>
  </si>
  <si>
    <t>9270000</t>
  </si>
  <si>
    <t>9280000</t>
  </si>
  <si>
    <t>9280001</t>
  </si>
  <si>
    <t>9280002</t>
  </si>
  <si>
    <t>9280005</t>
  </si>
  <si>
    <t>9280006</t>
  </si>
  <si>
    <t>9301000</t>
  </si>
  <si>
    <t>9301001</t>
  </si>
  <si>
    <t>9301003</t>
  </si>
  <si>
    <t>9301006</t>
  </si>
  <si>
    <t>9301007</t>
  </si>
  <si>
    <t>9301010</t>
  </si>
  <si>
    <t>9301012</t>
  </si>
  <si>
    <t>9301015</t>
  </si>
  <si>
    <t>9302000</t>
  </si>
  <si>
    <t>9302003</t>
  </si>
  <si>
    <t>9302004</t>
  </si>
  <si>
    <t>9302006</t>
  </si>
  <si>
    <t>9302007</t>
  </si>
  <si>
    <t>9310001</t>
  </si>
  <si>
    <t>9310002</t>
  </si>
  <si>
    <t>5100000</t>
  </si>
  <si>
    <t>5110000</t>
  </si>
  <si>
    <t>5120000</t>
  </si>
  <si>
    <t>5120025</t>
  </si>
  <si>
    <t>5120034</t>
  </si>
  <si>
    <t>5120037</t>
  </si>
  <si>
    <t>5130000</t>
  </si>
  <si>
    <t>5132000</t>
  </si>
  <si>
    <t>5133000</t>
  </si>
  <si>
    <t>5140000</t>
  </si>
  <si>
    <t>5140025</t>
  </si>
  <si>
    <t>5312000</t>
  </si>
  <si>
    <t>5680000</t>
  </si>
  <si>
    <t>5690000</t>
  </si>
  <si>
    <t>5691000</t>
  </si>
  <si>
    <t>5692000</t>
  </si>
  <si>
    <t>5693000</t>
  </si>
  <si>
    <t>5700000</t>
  </si>
  <si>
    <t>5710000</t>
  </si>
  <si>
    <t>5720000</t>
  </si>
  <si>
    <t>5730000</t>
  </si>
  <si>
    <t>5581900</t>
  </si>
  <si>
    <t>5587000</t>
  </si>
  <si>
    <t>5900000</t>
  </si>
  <si>
    <t>5910000</t>
  </si>
  <si>
    <t>5920000</t>
  </si>
  <si>
    <t>5923000</t>
  </si>
  <si>
    <t>5924000</t>
  </si>
  <si>
    <t>5930000</t>
  </si>
  <si>
    <t>5930001</t>
  </si>
  <si>
    <t>5940000</t>
  </si>
  <si>
    <t>5950000</t>
  </si>
  <si>
    <t>5960000</t>
  </si>
  <si>
    <t>5970000</t>
  </si>
  <si>
    <t>5980000</t>
  </si>
  <si>
    <t>9350000</t>
  </si>
  <si>
    <t>9350001</t>
  </si>
  <si>
    <t>9350002</t>
  </si>
  <si>
    <t>9350012</t>
  </si>
  <si>
    <t>9350013</t>
  </si>
  <si>
    <t>9350015</t>
  </si>
  <si>
    <t>9350016</t>
  </si>
  <si>
    <t>9350019</t>
  </si>
  <si>
    <t>9350023</t>
  </si>
  <si>
    <t>9350024</t>
  </si>
  <si>
    <t>9351000</t>
  </si>
  <si>
    <t>9352000</t>
  </si>
  <si>
    <t>9353000</t>
  </si>
  <si>
    <t>4030001</t>
  </si>
  <si>
    <t>4030029</t>
  </si>
  <si>
    <t>4030046</t>
  </si>
  <si>
    <t>4030047</t>
  </si>
  <si>
    <t>4031001</t>
  </si>
  <si>
    <t>4040001</t>
  </si>
  <si>
    <t>4040007</t>
  </si>
  <si>
    <t>4060001</t>
  </si>
  <si>
    <t>4073000</t>
  </si>
  <si>
    <t>4073014</t>
  </si>
  <si>
    <t>4074000</t>
  </si>
  <si>
    <t>4074025</t>
  </si>
  <si>
    <t>4081002</t>
  </si>
  <si>
    <t>4081003</t>
  </si>
  <si>
    <t>408100519</t>
  </si>
  <si>
    <t>408100520</t>
  </si>
  <si>
    <t>408100521</t>
  </si>
  <si>
    <t>408100522</t>
  </si>
  <si>
    <t>408100523</t>
  </si>
  <si>
    <t>408100524</t>
  </si>
  <si>
    <t>408100622</t>
  </si>
  <si>
    <t>408100623</t>
  </si>
  <si>
    <t>408100624</t>
  </si>
  <si>
    <t>408100625</t>
  </si>
  <si>
    <t>4081007</t>
  </si>
  <si>
    <t>408100818</t>
  </si>
  <si>
    <t>408101423</t>
  </si>
  <si>
    <t>408101424</t>
  </si>
  <si>
    <t>408101425</t>
  </si>
  <si>
    <t>408101722</t>
  </si>
  <si>
    <t>408101922</t>
  </si>
  <si>
    <t>408101923</t>
  </si>
  <si>
    <t>408101924</t>
  </si>
  <si>
    <t>408101925</t>
  </si>
  <si>
    <t>408102021</t>
  </si>
  <si>
    <t>408102022</t>
  </si>
  <si>
    <t>408102023</t>
  </si>
  <si>
    <t>408102024</t>
  </si>
  <si>
    <t>408102025</t>
  </si>
  <si>
    <t>408102219</t>
  </si>
  <si>
    <t>408102220</t>
  </si>
  <si>
    <t>408102222</t>
  </si>
  <si>
    <t>408102223</t>
  </si>
  <si>
    <t>408102920</t>
  </si>
  <si>
    <t>408102921</t>
  </si>
  <si>
    <t>408102922</t>
  </si>
  <si>
    <t>408102923</t>
  </si>
  <si>
    <t>408102924</t>
  </si>
  <si>
    <t>408102925</t>
  </si>
  <si>
    <t>4081033</t>
  </si>
  <si>
    <t>4081034</t>
  </si>
  <si>
    <t>4081035</t>
  </si>
  <si>
    <t>408103623</t>
  </si>
  <si>
    <t>408103624</t>
  </si>
  <si>
    <t>408103625</t>
  </si>
  <si>
    <t>4091001</t>
  </si>
  <si>
    <t>4265009</t>
  </si>
  <si>
    <t>4265010</t>
  </si>
  <si>
    <t>4091002</t>
  </si>
  <si>
    <t>409100222</t>
  </si>
  <si>
    <t>409100223</t>
  </si>
  <si>
    <t>4101001</t>
  </si>
  <si>
    <t>4101002</t>
  </si>
  <si>
    <t>4111001</t>
  </si>
  <si>
    <t>4111002</t>
  </si>
  <si>
    <t>4116000</t>
  </si>
  <si>
    <t>4118002</t>
  </si>
  <si>
    <t>4118003</t>
  </si>
  <si>
    <t>4111005</t>
  </si>
  <si>
    <t>4170004</t>
  </si>
  <si>
    <t>4171006</t>
  </si>
  <si>
    <t>4171009</t>
  </si>
  <si>
    <t>4180001</t>
  </si>
  <si>
    <t>4180005</t>
  </si>
  <si>
    <t>4190002</t>
  </si>
  <si>
    <t>4190005</t>
  </si>
  <si>
    <t>4191000</t>
  </si>
  <si>
    <t>4210002</t>
  </si>
  <si>
    <t>4210007</t>
  </si>
  <si>
    <t>4210009</t>
  </si>
  <si>
    <t>4211000</t>
  </si>
  <si>
    <t>4212000</t>
  </si>
  <si>
    <t>4261000</t>
  </si>
  <si>
    <t>4263001</t>
  </si>
  <si>
    <t>4263003</t>
  </si>
  <si>
    <t>4264000</t>
  </si>
  <si>
    <t>4264001</t>
  </si>
  <si>
    <t>4265002</t>
  </si>
  <si>
    <t>4265004</t>
  </si>
  <si>
    <t>4265007</t>
  </si>
  <si>
    <t>408200522</t>
  </si>
  <si>
    <t>408200523</t>
  </si>
  <si>
    <t>408200524</t>
  </si>
  <si>
    <t>4092001</t>
  </si>
  <si>
    <t>4092002</t>
  </si>
  <si>
    <t>409200222</t>
  </si>
  <si>
    <t>409200223</t>
  </si>
  <si>
    <t>4102001</t>
  </si>
  <si>
    <t>4102002</t>
  </si>
  <si>
    <t>4112001</t>
  </si>
  <si>
    <t>4270002</t>
  </si>
  <si>
    <t>4270005</t>
  </si>
  <si>
    <t>4270006</t>
  </si>
  <si>
    <t>4280002</t>
  </si>
  <si>
    <t>4280003</t>
  </si>
  <si>
    <t>4280006</t>
  </si>
  <si>
    <t>4281004</t>
  </si>
  <si>
    <t>4300001</t>
  </si>
  <si>
    <t>4300003</t>
  </si>
  <si>
    <t>4310001</t>
  </si>
  <si>
    <t>4310002</t>
  </si>
  <si>
    <t>4310007</t>
  </si>
  <si>
    <t>4320000</t>
  </si>
  <si>
    <t>Residential Sales-W/Space Htg</t>
  </si>
  <si>
    <t>Residential Sales-W/O Space Ht</t>
  </si>
  <si>
    <t>Residential Fuel Rev</t>
  </si>
  <si>
    <t>Industrial Sales (Excl Mines)</t>
  </si>
  <si>
    <t>Ind Sales-NonAffil(Incl Mines)</t>
  </si>
  <si>
    <t>Sales to Pub Auth - Schools</t>
  </si>
  <si>
    <t>Sales to Pub Auth - Ex Schools</t>
  </si>
  <si>
    <t>Commercial Fuel Rev</t>
  </si>
  <si>
    <t>Industrial Fuel Rev</t>
  </si>
  <si>
    <t>Public Street/Highway Lighting</t>
  </si>
  <si>
    <t>Public St &amp; Hwy Light Fuel Rev</t>
  </si>
  <si>
    <t>Sales for Resale-Bookout Sales</t>
  </si>
  <si>
    <t>Sales for Resale-Bookout Purch</t>
  </si>
  <si>
    <t>Whsal/Muni/Pb Ath Fuel Rev</t>
  </si>
  <si>
    <t>Whsal/Muni/Pub Auth Base Rev</t>
  </si>
  <si>
    <t>Sale for Resale-Aff-Trnf Price</t>
  </si>
  <si>
    <t>Financial Electric Realized</t>
  </si>
  <si>
    <t>PJM Energy Sales Margin</t>
  </si>
  <si>
    <t>PJM Oper.Reserve Rev-OSS</t>
  </si>
  <si>
    <t>Capacity Cr. Net Sales</t>
  </si>
  <si>
    <t>PJM FTR Revenue-OSS</t>
  </si>
  <si>
    <t>PJM Energy Sales Cost</t>
  </si>
  <si>
    <t>PJM TO Admin. Exp.-NonAff.</t>
  </si>
  <si>
    <t>PJM Meter Corrections-OSS</t>
  </si>
  <si>
    <t>PJM Meter Corrections-LSE</t>
  </si>
  <si>
    <t>PJM Incremental Imp Cong-OSS</t>
  </si>
  <si>
    <t>Non-Trading Bookout Purch-OSS</t>
  </si>
  <si>
    <t>Transm. Rev.-Dedic. Whlsl/Muni</t>
  </si>
  <si>
    <t>Trading Auction Sales Affil</t>
  </si>
  <si>
    <t>OSS Sharing Reclass - Retail</t>
  </si>
  <si>
    <t>OSS Sharing Reclass-Reduction</t>
  </si>
  <si>
    <t>PJM Trans loss credits-OSS</t>
  </si>
  <si>
    <t>PJM transm loss charges-OSS</t>
  </si>
  <si>
    <t>PJM 30m Suppl Reserve CH OSS</t>
  </si>
  <si>
    <t>PJM Regulation - OSS</t>
  </si>
  <si>
    <t>PJM Spinning Reserve - OSS</t>
  </si>
  <si>
    <t>Non-Tran Prov Rate Ref Whlsale</t>
  </si>
  <si>
    <t>Non-Tran Prov Rate Ref Retail</t>
  </si>
  <si>
    <t>Prov Rate Refund - Affiliated</t>
  </si>
  <si>
    <t>Tran Prov Trans Ref NonAffil</t>
  </si>
  <si>
    <t>Tran Prov Trans Ref Frml Rate</t>
  </si>
  <si>
    <t>Trans Prov Trans Refunds Affil</t>
  </si>
  <si>
    <t>Forfeited Discounts</t>
  </si>
  <si>
    <t>Misc Service Rev - Nonaffil</t>
  </si>
  <si>
    <t>Rent From Elect Property - Af</t>
  </si>
  <si>
    <t>Rent From Elect Property-NAC</t>
  </si>
  <si>
    <t>Rent From Elect Prop-ABD-Nonaf</t>
  </si>
  <si>
    <t>Rent from Elec Prop-Pole Attch</t>
  </si>
  <si>
    <t>Oth Elect Rev - DSM Program</t>
  </si>
  <si>
    <t>Oth Elect Rev - Nonaffiliated</t>
  </si>
  <si>
    <t>Other Electric Revenues - ABD</t>
  </si>
  <si>
    <t>Oth Elec Rv-Trn-Aff-Trnf Price</t>
  </si>
  <si>
    <t>PJM Point to Point Trans Svc</t>
  </si>
  <si>
    <t>PJM Trans Owner Admin Rev</t>
  </si>
  <si>
    <t>PJM Network Integ Trans Svc</t>
  </si>
  <si>
    <t>Oth Elec Rev Trans Non Affil</t>
  </si>
  <si>
    <t>PJM Pow Fac Cre Rev Whsl Cu-NA</t>
  </si>
  <si>
    <t>PJM NITS Revenue Whsl Cus-NAff</t>
  </si>
  <si>
    <t>PJM TO Serv Rev Whls Cus-NAff</t>
  </si>
  <si>
    <t>PJM NITS Revenue - Affiliated</t>
  </si>
  <si>
    <t>PJM TO Adm. Serv Rev - Aff</t>
  </si>
  <si>
    <t>PJM Affiliated Trans NITS Cost</t>
  </si>
  <si>
    <t>PJM Affiliated Trans TO Cost</t>
  </si>
  <si>
    <t>PJM Non-Aff Gen IPP Rev</t>
  </si>
  <si>
    <t>NonAffil PJM Trans Enhncmt Rev</t>
  </si>
  <si>
    <t>Affil PJM Trans Enhancmnt Rev</t>
  </si>
  <si>
    <t>Affil PJM Trans Enhancmnt Cost</t>
  </si>
  <si>
    <t>NAff PJM RTEP Rev for Whsl-FR</t>
  </si>
  <si>
    <t>PROVISION RTO Tran Cost Affi</t>
  </si>
  <si>
    <t>PROVISION RTO Tran Rev Aff</t>
  </si>
  <si>
    <t>PROVISION RTO Tran Rv Frml Rts</t>
  </si>
  <si>
    <t>PROVISION RTO Tran Rev NonAff</t>
  </si>
  <si>
    <t>Fuel</t>
  </si>
  <si>
    <t>Fuel Consumed</t>
  </si>
  <si>
    <t>Fuel - Procure Unload &amp; Handle</t>
  </si>
  <si>
    <t>Fuel - Deferred</t>
  </si>
  <si>
    <t>Ash Sales Proceeds</t>
  </si>
  <si>
    <t>Fuel Survey Activity</t>
  </si>
  <si>
    <t>Fuel Oil Consumed</t>
  </si>
  <si>
    <t>Nat Gas Consumed Steam</t>
  </si>
  <si>
    <t>Transp Gas Consumed Steam</t>
  </si>
  <si>
    <t>Gypsum handling/disposal costs</t>
  </si>
  <si>
    <t>Gypsum Sales Proceeds</t>
  </si>
  <si>
    <t>Gas Transp Res Fees-Steam</t>
  </si>
  <si>
    <t>Gas Procuremnt Sales Net</t>
  </si>
  <si>
    <t>Oper Supervision &amp; Engineering</t>
  </si>
  <si>
    <t>Deferred OM - 20% Non FMR</t>
  </si>
  <si>
    <t>Steam Expenses</t>
  </si>
  <si>
    <t>Urea Expense</t>
  </si>
  <si>
    <t>Trona Expense</t>
  </si>
  <si>
    <t>Lime-Related Expenses</t>
  </si>
  <si>
    <t>Polymer expense</t>
  </si>
  <si>
    <t>Electric Expenses</t>
  </si>
  <si>
    <t>Misc Steam Power Expenses</t>
  </si>
  <si>
    <t>Misc Steam Power Exp-Assoc</t>
  </si>
  <si>
    <t>NSR Settlement Expense</t>
  </si>
  <si>
    <t>BSRR O/U Recovery-Oper Costs</t>
  </si>
  <si>
    <t>Rents - Associated</t>
  </si>
  <si>
    <t>IPP Oper - Training/Travel</t>
  </si>
  <si>
    <t>Allow Consum Title IV SO2</t>
  </si>
  <si>
    <t>Allowance Consumption - NOx</t>
  </si>
  <si>
    <t>Allow Consumpt CSAPR SO2</t>
  </si>
  <si>
    <t>Misc Other Pwer Generation Exp</t>
  </si>
  <si>
    <t>Underground Storage Expenses</t>
  </si>
  <si>
    <t>Purch Pwr-NonTrading-Nonassoc</t>
  </si>
  <si>
    <t>Purchased Power-Pool Capacity</t>
  </si>
  <si>
    <t>Purch Power Capacity -NA</t>
  </si>
  <si>
    <t>Purch Power-Assoc-Trnsfr Price</t>
  </si>
  <si>
    <t>PJM Inadvertent Mtr Res-OSS</t>
  </si>
  <si>
    <t>PJM Inadvertent Mtr Res-LSE</t>
  </si>
  <si>
    <t>PJM Reactive-Charge</t>
  </si>
  <si>
    <t>PJM Reactive-Credit</t>
  </si>
  <si>
    <t>PJM Black Start-Charge</t>
  </si>
  <si>
    <t>PJM Regulation-Charge</t>
  </si>
  <si>
    <t>PJM Regulation-Credit</t>
  </si>
  <si>
    <t>PJM Hourly Net Purch.-FERC</t>
  </si>
  <si>
    <t>PJM Sync &amp; Non Sync-Charge</t>
  </si>
  <si>
    <t>PJM Sync &amp; Non Sync-Credit</t>
  </si>
  <si>
    <t>Purchased Power - Fuel</t>
  </si>
  <si>
    <t>PJM OpRes-LSE-Charge</t>
  </si>
  <si>
    <t>PJM Implicit Congestion-LSE</t>
  </si>
  <si>
    <t>PJM FTR Revenue-LSE</t>
  </si>
  <si>
    <t>PJM OpRes-LSE-Credit</t>
  </si>
  <si>
    <t>PurchPower-Rockport Def-NonAff</t>
  </si>
  <si>
    <t>PJM Transm Loss Charges - LSE</t>
  </si>
  <si>
    <t>PJM Transm Loss Credits-LSE</t>
  </si>
  <si>
    <t>PJM FC Penalty Credit</t>
  </si>
  <si>
    <t>Sys Control &amp; Load Dispatching</t>
  </si>
  <si>
    <t>Other Expenses</t>
  </si>
  <si>
    <t>Other Pwr Exp - Wholesale RECs</t>
  </si>
  <si>
    <t>Other Pwr Exp- REC's - RETAIL</t>
  </si>
  <si>
    <t>OH Auction Exp - Incremental</t>
  </si>
  <si>
    <t>MATL-SAFETY</t>
  </si>
  <si>
    <t>Wind Turb Gen&amp;Oth Plnt Op-Mjr</t>
  </si>
  <si>
    <t>Solar Panel Gen&amp;Oth Plt Op-Mjr</t>
  </si>
  <si>
    <t>Load Dispatch-Mntr&amp;Op TransSys</t>
  </si>
  <si>
    <t>Load Dispatch-Trans Srvc&amp;Sched</t>
  </si>
  <si>
    <t>PJM Admin-SSC&amp;DS-OSS</t>
  </si>
  <si>
    <t>PJM Admin-SSC&amp;DS-Internal</t>
  </si>
  <si>
    <t>RTO Admin Default LSE.</t>
  </si>
  <si>
    <t>PJM Admin Defaults OSS</t>
  </si>
  <si>
    <t>GreenHat Settlement</t>
  </si>
  <si>
    <t>Reliability,Plng&amp;Stds Develop</t>
  </si>
  <si>
    <t>Transmission Service Studies</t>
  </si>
  <si>
    <t>PJM Admin-RP&amp;SDS-OSS</t>
  </si>
  <si>
    <t>PJM Admin-RP&amp;SDS- Internal</t>
  </si>
  <si>
    <t>Station Expenses - Nonassoc</t>
  </si>
  <si>
    <t>Overhead Line Expenses</t>
  </si>
  <si>
    <t>Underground Line Expenses</t>
  </si>
  <si>
    <t>Transmssn Elec by Others-NAC</t>
  </si>
  <si>
    <t>Tran Elec by Oth-Aff-Trn Price</t>
  </si>
  <si>
    <t>PJM Trans Enhancement Charge</t>
  </si>
  <si>
    <t>PJM TO Serv Exp - Aff</t>
  </si>
  <si>
    <t>PJM NITS Expense - Affiliated</t>
  </si>
  <si>
    <t>Affil PJM Trans Enhncement Exp</t>
  </si>
  <si>
    <t>PROVISION RTO Affl Tran Expnse</t>
  </si>
  <si>
    <t>PJM NITS Expense - Non-Affilia</t>
  </si>
  <si>
    <t>Amort of PROVISION RTO Expense</t>
  </si>
  <si>
    <t>Misc Transmission Expenses</t>
  </si>
  <si>
    <t>PJM OATT LSE Over-Under Adjust</t>
  </si>
  <si>
    <t>Misc Transm Exp - Affiliate</t>
  </si>
  <si>
    <t>Rents - Nonassociated</t>
  </si>
  <si>
    <t>PJM Admin-MAM&amp;SC- OSS</t>
  </si>
  <si>
    <t>PJM Admin-MAM&amp;SC- Internal</t>
  </si>
  <si>
    <t>Oper Supplies and Expense NMjr</t>
  </si>
  <si>
    <t>Load Dispatching</t>
  </si>
  <si>
    <t>Station Expenses</t>
  </si>
  <si>
    <t>Street Lighting &amp; Signal Sys E</t>
  </si>
  <si>
    <t>Meter Expenses</t>
  </si>
  <si>
    <t>Customer Installations Exp</t>
  </si>
  <si>
    <t>Miscellaneous Distribution Exp</t>
  </si>
  <si>
    <t>Supervision - Customer Accts</t>
  </si>
  <si>
    <t>Meter Reading Expenses</t>
  </si>
  <si>
    <t>Meter Reading - Regular</t>
  </si>
  <si>
    <t>Meter Reading - Large Power</t>
  </si>
  <si>
    <t>Cust Records &amp; Collection Exp</t>
  </si>
  <si>
    <t>Customer Orders &amp; Inquiries</t>
  </si>
  <si>
    <t>Manual Billing</t>
  </si>
  <si>
    <t>Postage - Customer Bills</t>
  </si>
  <si>
    <t>Cashiering</t>
  </si>
  <si>
    <t>Collection Agents Fees &amp; Exp</t>
  </si>
  <si>
    <t>Credit &amp; Oth Collection Activi</t>
  </si>
  <si>
    <t>Collectors</t>
  </si>
  <si>
    <t>Data Processing</t>
  </si>
  <si>
    <t>Uncollectible Accounts</t>
  </si>
  <si>
    <t>Uncoll Accts - Misc Receivable</t>
  </si>
  <si>
    <t>Misc Customer Accounts Exp</t>
  </si>
  <si>
    <t>Supervision - Customer Service</t>
  </si>
  <si>
    <t>Supervision - DSM</t>
  </si>
  <si>
    <t>Customer Assistance Expenses</t>
  </si>
  <si>
    <t>Cust Assistnce Exp - DSM - Ind</t>
  </si>
  <si>
    <t>Cust Assistance Expense - DSM</t>
  </si>
  <si>
    <t>Misc Cust Svc&amp;Informational Ex</t>
  </si>
  <si>
    <t>Misc Cust Svc &amp; Info Exp - RCS</t>
  </si>
  <si>
    <t>Demonstrating &amp; Selling Exp</t>
  </si>
  <si>
    <t>Demo &amp; Selling Exp - Area Dev</t>
  </si>
  <si>
    <t>Advertising Exp - Residential</t>
  </si>
  <si>
    <t>Administrative &amp; Gen Salaries</t>
  </si>
  <si>
    <t>Off Supl &amp; Exp - Nonassociated</t>
  </si>
  <si>
    <t>Office Supplies &amp; Exp - Trnsf</t>
  </si>
  <si>
    <t>Office Utilites</t>
  </si>
  <si>
    <t>Cellular Phones and Pagers</t>
  </si>
  <si>
    <t>O&amp;M Reconciliation</t>
  </si>
  <si>
    <t>EMP RECOG - Over 100 Dollars</t>
  </si>
  <si>
    <t>EMP TRAVEL - Airfare</t>
  </si>
  <si>
    <t>MEALS &amp; ENT-100 Pct DEDUCTIBLE</t>
  </si>
  <si>
    <t>EMP TRAVEL-MILEAGE</t>
  </si>
  <si>
    <t>EMP TRAVEL-PARKING</t>
  </si>
  <si>
    <t>MEALS &amp; ENT-50 Pct DEDUCTIBLE</t>
  </si>
  <si>
    <t>EMP TRAVEL-CAR RENTAL</t>
  </si>
  <si>
    <t>EMP TRAVEL-TAXI AND SHUTTLE</t>
  </si>
  <si>
    <t>EMP TRAVEL-HOTEL &amp; LODGING</t>
  </si>
  <si>
    <t>EMP TRAVEL-OTHER</t>
  </si>
  <si>
    <t>SAFETY EQUIPMENT AND SUPPLIES</t>
  </si>
  <si>
    <t>FUEL</t>
  </si>
  <si>
    <t>FOOD SERVICE-CATERING</t>
  </si>
  <si>
    <t>In-House Training &amp; Seminars</t>
  </si>
  <si>
    <t>OEM/TECHNICAL TRAINING</t>
  </si>
  <si>
    <t>DUES-BUSINESS/PROFESSIONAL</t>
  </si>
  <si>
    <t>VEHICLE-LICENSE FEES</t>
  </si>
  <si>
    <t>Administrative Exp Trnsf - Cr</t>
  </si>
  <si>
    <t>Admin Exp Trnsf to Cnstrction</t>
  </si>
  <si>
    <t>Admin Exp Trnsf Const-Mngerial</t>
  </si>
  <si>
    <t>Admin Exp Trnsf to ABD</t>
  </si>
  <si>
    <t>Overhead Loadings</t>
  </si>
  <si>
    <t>Outside Svcs Empl - Nonassoc</t>
  </si>
  <si>
    <t>AEPSC Billed to Client Co</t>
  </si>
  <si>
    <t>SRV-TEMPORARY AGENCY LABOR</t>
  </si>
  <si>
    <t>SRV-MAIL/MESSENGER-POSTAGE</t>
  </si>
  <si>
    <t>SRV-OUTSIDE SERVICES (TECH)</t>
  </si>
  <si>
    <t>SRV-SOFTWARE LICENSING</t>
  </si>
  <si>
    <t>Development Project Expense</t>
  </si>
  <si>
    <t>Def AEPSC Pension Settlement</t>
  </si>
  <si>
    <t>Property Insurance</t>
  </si>
  <si>
    <t>Injuries and Damages</t>
  </si>
  <si>
    <t>Safety Dinners and Awards</t>
  </si>
  <si>
    <t>Emp Accdent Prvntion-Adm Exp</t>
  </si>
  <si>
    <t>Wrkrs Cmpnstn Pre&amp;Slf Ins Prv</t>
  </si>
  <si>
    <t>Prsnal Injries&amp;Prop Dmage-Pub</t>
  </si>
  <si>
    <t>Frg Ben Loading - Workers Comp</t>
  </si>
  <si>
    <t>Employee Pensions &amp; Benefits</t>
  </si>
  <si>
    <t>Edit &amp; Print Empl Pub-Salaries</t>
  </si>
  <si>
    <t>Pension &amp; Group Ins Admin</t>
  </si>
  <si>
    <t>Pension Plan</t>
  </si>
  <si>
    <t>Group Life Insurance Premiums</t>
  </si>
  <si>
    <t>Group Medical Ins Premiums</t>
  </si>
  <si>
    <t>Physical Examinations</t>
  </si>
  <si>
    <t>Group L-T Disability Ins Prem</t>
  </si>
  <si>
    <t>Group Dental Insurance Prem</t>
  </si>
  <si>
    <t>Training Administration Exp</t>
  </si>
  <si>
    <t>Employee Activities</t>
  </si>
  <si>
    <t>Postretirement Benefits - OPEB</t>
  </si>
  <si>
    <t>Savings Plan Contributions</t>
  </si>
  <si>
    <t>Deferred Compensation</t>
  </si>
  <si>
    <t>Supplemental Pension</t>
  </si>
  <si>
    <t>SERP Pension  - Non-Service</t>
  </si>
  <si>
    <t>OPEB - Non-Service</t>
  </si>
  <si>
    <t>Frg Ben Loading - Pension</t>
  </si>
  <si>
    <t>Frg Ben Loading - Grp Ins</t>
  </si>
  <si>
    <t>Frg Ben Loading - Savings</t>
  </si>
  <si>
    <t>Frg Ben Loading - OPEB</t>
  </si>
  <si>
    <t>IntercoFringeOffset- Don't Use</t>
  </si>
  <si>
    <t>Frg Ben Loading - Accrual</t>
  </si>
  <si>
    <t>Amort-Post Retirerment Benefit</t>
  </si>
  <si>
    <t>Pension Plan - Non-Service</t>
  </si>
  <si>
    <t>Franchise Requirements</t>
  </si>
  <si>
    <t>Regulatory Commission Exp</t>
  </si>
  <si>
    <t>Regulatory Commission Exp-Adm</t>
  </si>
  <si>
    <t>Regulatory Commission Exp-Case</t>
  </si>
  <si>
    <t>Reg Com Exp-FERC Trans Cases</t>
  </si>
  <si>
    <t>State Publ Serv CommissionFees</t>
  </si>
  <si>
    <t>General Advertising Expenses</t>
  </si>
  <si>
    <t>Newspaper Advertising Space</t>
  </si>
  <si>
    <t>TV Station Advertising Time</t>
  </si>
  <si>
    <t>Spec Corporate Comm Info Proj</t>
  </si>
  <si>
    <t>Special Adv Space &amp; Prod Exp</t>
  </si>
  <si>
    <t>Publicity</t>
  </si>
  <si>
    <t>Public Opinion Surveys</t>
  </si>
  <si>
    <t>Other Corporate Comm Exp</t>
  </si>
  <si>
    <t>Misc General Expenses</t>
  </si>
  <si>
    <t>Corporate &amp; Fiscal Expenses</t>
  </si>
  <si>
    <t>Research, Develop&amp;Demonstr Exp</t>
  </si>
  <si>
    <t>Assoc Bus Dev - Materials Sold</t>
  </si>
  <si>
    <t>Assoc Business Development Exp</t>
  </si>
  <si>
    <t>Rents - Real Property</t>
  </si>
  <si>
    <t>Rents - Personal Property</t>
  </si>
  <si>
    <t>Maint Supv &amp; Engineering</t>
  </si>
  <si>
    <t>Maintenance of Structures</t>
  </si>
  <si>
    <t>Maintenance of Boiler Plant</t>
  </si>
  <si>
    <t>Maint of Blr Plt Environmental</t>
  </si>
  <si>
    <t>BSDR O/U Recovery - Maint Cost</t>
  </si>
  <si>
    <t>KY Steam Maint O/U</t>
  </si>
  <si>
    <t>Maintenance of Electric Plant</t>
  </si>
  <si>
    <t>Maint of Computer Software-Mjr</t>
  </si>
  <si>
    <t>Maint of Comm Equipmt-Mjr</t>
  </si>
  <si>
    <t>Maintenance of Misc Steam Plt</t>
  </si>
  <si>
    <t>Maint MiscStmPlt Environmental</t>
  </si>
  <si>
    <t>Maint of Computer Software</t>
  </si>
  <si>
    <t>Maint of Computer Hardware</t>
  </si>
  <si>
    <t>Maint of Communication Equip</t>
  </si>
  <si>
    <t>Maint of Station Equipment</t>
  </si>
  <si>
    <t>Maintenance of Overhead Lines</t>
  </si>
  <si>
    <t>Maint of Underground Lines</t>
  </si>
  <si>
    <t>Maint of Misc Trnsmssion Plt</t>
  </si>
  <si>
    <t>Maint Wind Turb Struct&amp;Eq-Mjr</t>
  </si>
  <si>
    <t>Maint Solar Pnl Strct &amp; Eq-Mjr</t>
  </si>
  <si>
    <t>Tree and Brush Control</t>
  </si>
  <si>
    <t>Maint of Lne Trnf,Rglators&amp;Dvi</t>
  </si>
  <si>
    <t>Maint of Strt Lghtng &amp; Sgnal S</t>
  </si>
  <si>
    <t>Maintenance of Meters</t>
  </si>
  <si>
    <t>Maint of Misc Distribution Plt</t>
  </si>
  <si>
    <t>Maintenance of General Plant</t>
  </si>
  <si>
    <t>Maint of Structures - Owned</t>
  </si>
  <si>
    <t>Maint of Structures - Leased</t>
  </si>
  <si>
    <t>Maint of Data Equipment</t>
  </si>
  <si>
    <t>Maint of Cmmncation Eq-Unall</t>
  </si>
  <si>
    <t>Maint of Office Furniture &amp; Eq</t>
  </si>
  <si>
    <t>Maintenance of Video Equipment</t>
  </si>
  <si>
    <t>Maint of Gen Plant-SCADA Equ</t>
  </si>
  <si>
    <t>Site Communications Services</t>
  </si>
  <si>
    <t>Maint of DA-AMI Comm Equip</t>
  </si>
  <si>
    <t>Maint of Comm Equipmt</t>
  </si>
  <si>
    <t>Depreciation Exp</t>
  </si>
  <si>
    <t>Over/Undr Depr Exp Var Riders</t>
  </si>
  <si>
    <t>Capitalized Software Depr Exp</t>
  </si>
  <si>
    <t>Depr Exp - Cloud Computing</t>
  </si>
  <si>
    <t>Depr - Asset Retirement Oblig</t>
  </si>
  <si>
    <t>Amort. of Plant</t>
  </si>
  <si>
    <t>Cloud Implement - Amort Plant</t>
  </si>
  <si>
    <t>Amort of Plt Acq Adj</t>
  </si>
  <si>
    <t>Regulatory Debits</t>
  </si>
  <si>
    <t>Regulatory Debit - BSDR</t>
  </si>
  <si>
    <t>Regulatory Credits</t>
  </si>
  <si>
    <t>PPA RIDER Over/Under</t>
  </si>
  <si>
    <t>FICA</t>
  </si>
  <si>
    <t>Federal Unemployment Tax</t>
  </si>
  <si>
    <t>Real Personal Property Taxes</t>
  </si>
  <si>
    <t>State Gross Receipts Tax</t>
  </si>
  <si>
    <t>State Unemployment Tax</t>
  </si>
  <si>
    <t>State Franchise Taxes</t>
  </si>
  <si>
    <t>Federal Excise Taxes</t>
  </si>
  <si>
    <t>St Lic-Rgstrtion Tax-Fees</t>
  </si>
  <si>
    <t>State Sales and Use Taxes</t>
  </si>
  <si>
    <t>State Business Occup Taxes</t>
  </si>
  <si>
    <t>Municipal License Fees</t>
  </si>
  <si>
    <t>Real-Pers Prop Tax-Cap Leases</t>
  </si>
  <si>
    <t>Fringe Benefit Loading - FICA</t>
  </si>
  <si>
    <t>Fringe Benefit Loading - FUT</t>
  </si>
  <si>
    <t>Fringe Benefit Loading - SUT</t>
  </si>
  <si>
    <t>Real Prop Tax-Cap Leases</t>
  </si>
  <si>
    <t>Income Taxes, UOI - Federal</t>
  </si>
  <si>
    <t>Factored Cust A/R Exp - Affil</t>
  </si>
  <si>
    <t>Fact Cust A/R-Bad Debts-Affil</t>
  </si>
  <si>
    <t>Income Taxes, UOI - State</t>
  </si>
  <si>
    <t>Income Taxes UOI - State</t>
  </si>
  <si>
    <t>Prov Def I/T Util Op Inc-Fed</t>
  </si>
  <si>
    <t>Prov Def I/T Util Op Inc-State</t>
  </si>
  <si>
    <t>Prv Def I/T-Cr Util Op Inc-Fed</t>
  </si>
  <si>
    <t>Prv Def I/T-Cr UtilOpInc-State</t>
  </si>
  <si>
    <t>Gain From Disposition of Plant</t>
  </si>
  <si>
    <t>Comp. Allow Gains Title IV SO2</t>
  </si>
  <si>
    <t>Comp. Allow. Gains-Seas NOx</t>
  </si>
  <si>
    <t>Accretion Expense</t>
  </si>
  <si>
    <t>Rev from Non-Util Oper NonAfil</t>
  </si>
  <si>
    <t>Outside Services - Other</t>
  </si>
  <si>
    <t>Office Supplies &amp; Expense</t>
  </si>
  <si>
    <t>Non-Operatng Rental Income</t>
  </si>
  <si>
    <t>Non-Opratng Rntal Inc-Depr</t>
  </si>
  <si>
    <t>Int &amp; Dividend Inc - Nonassoc</t>
  </si>
  <si>
    <t>Interest Income - Assoc CBP</t>
  </si>
  <si>
    <t>Allw Oth Fnds Usd Drng Cnstr</t>
  </si>
  <si>
    <t>Misc Non-Op Inc-NonAsc-Rents</t>
  </si>
  <si>
    <t>Misc Non-Op Inc - NonAsc - Oth</t>
  </si>
  <si>
    <t>Misc Non-Op Exp - NonAssoc</t>
  </si>
  <si>
    <t>Gain on Dspsition of Property</t>
  </si>
  <si>
    <t>Loss on Dspsition of Property</t>
  </si>
  <si>
    <t>Donations</t>
  </si>
  <si>
    <t>Penalties</t>
  </si>
  <si>
    <t>Penalties - Quality of Service</t>
  </si>
  <si>
    <t>Civic and Political Activity</t>
  </si>
  <si>
    <t>Non-deduct Lobbying per IRS</t>
  </si>
  <si>
    <t>Other Deductions - Nonassoc</t>
  </si>
  <si>
    <t>Social &amp; Service Club Dues</t>
  </si>
  <si>
    <t>Regulatory Expenses</t>
  </si>
  <si>
    <t>Inc Tax, Oth Inc&amp;Ded-Federal</t>
  </si>
  <si>
    <t>Inc Tax, Oth Inc &amp; Ded - State</t>
  </si>
  <si>
    <t>Inc Tax Oth Inc  Ded - State</t>
  </si>
  <si>
    <t>Prov Def I/T Oth I&amp;D - Federal</t>
  </si>
  <si>
    <t>Prov Def I/T Oth I&amp;D - State</t>
  </si>
  <si>
    <t>Prv Def I/T-Cr Oth I&amp;D-Fed</t>
  </si>
  <si>
    <t>Int on LTD - Install Pur Contr</t>
  </si>
  <si>
    <t>Int on LTD - Other LTD</t>
  </si>
  <si>
    <t>Int on LTD - Sen Unsec Notes</t>
  </si>
  <si>
    <t>Amrtz Debt Dscnt&amp;Exp-Instl Pur</t>
  </si>
  <si>
    <t>Amrtz Debt Dscnt&amp;Exp-N/P</t>
  </si>
  <si>
    <t>Amrtz Dscnt&amp;Exp-Sn Unsec Note</t>
  </si>
  <si>
    <t>Amrtz Loss Rcquired Debt-Dbnt</t>
  </si>
  <si>
    <t>Interest Exp - Assoc Non-CBP</t>
  </si>
  <si>
    <t>Int to Assoc Co - CBP</t>
  </si>
  <si>
    <t>Other Interest Expense</t>
  </si>
  <si>
    <t>Interest on Customer Deposits</t>
  </si>
  <si>
    <t>Lines Of Credit</t>
  </si>
  <si>
    <t>Allw Brrwed Fnds Used Cnstr-Cr</t>
  </si>
  <si>
    <t>2025-05-31</t>
  </si>
  <si>
    <t>S345378</t>
  </si>
  <si>
    <t>FERC_IS1</t>
  </si>
  <si>
    <t>Error</t>
  </si>
  <si>
    <t>Kentucky Power Integrated Elim</t>
  </si>
  <si>
    <t>X992</t>
  </si>
  <si>
    <t>GLR6283P</t>
  </si>
  <si>
    <t>KYP CORP CONSOLIDATED</t>
  </si>
  <si>
    <t>Kentucky Power Corp Consol</t>
  </si>
  <si>
    <t>KYP_CORP_CONSOL</t>
  </si>
  <si>
    <t>GL_PRPT_CONS</t>
  </si>
  <si>
    <t>As of: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</si>
</sst>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0.00%_);[Red]\(0.00%\)"/>
    <numFmt numFmtId="165" formatCode="&quot;ID: &quot;\ #,##0"/>
    <numFmt numFmtId="166" formatCode="0.0%;[Red]\(0.0\)%"/>
    <numFmt numFmtId="167" formatCode="0_);\(0\)"/>
  </numFmts>
  <fonts count="1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color indexed="14"/>
      <name val="Arial"/>
      <family val="2"/>
    </font>
    <font>
      <b/>
      <sz val="14"/>
      <name val="Arial"/>
      <family val="2"/>
    </font>
    <font>
      <b/>
      <u/>
      <sz val="10"/>
      <color indexed="9"/>
      <name val="Arial"/>
      <family val="2"/>
    </font>
    <font>
      <u/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8" fillId="0" borderId="1">
      <alignment horizontal="center"/>
    </xf>
    <xf numFmtId="3" fontId="7" fillId="0" borderId="0" applyFont="0" applyFill="0" applyBorder="0" applyAlignment="0" applyProtection="0"/>
    <xf numFmtId="0" fontId="7" fillId="2" borderId="0" applyNumberFormat="0" applyFont="0" applyBorder="0" applyAlignment="0" applyProtection="0"/>
  </cellStyleXfs>
  <cellXfs count="145">
    <xf numFmtId="0" fontId="0" fillId="0" borderId="0" xfId="0"/>
    <xf numFmtId="0" fontId="0" fillId="0" borderId="0" xfId="0" applyAlignment="1">
      <alignment vertical="top" wrapText="1"/>
    </xf>
    <xf numFmtId="0" fontId="0" fillId="3" borderId="2" xfId="0" applyFill="1" applyBorder="1" applyAlignment="1">
      <alignment horizontal="left" vertical="top" wrapText="1"/>
    </xf>
    <xf numFmtId="14" fontId="0" fillId="3" borderId="2" xfId="0" applyNumberFormat="1" applyFill="1" applyBorder="1" applyAlignment="1">
      <alignment horizontal="left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3" fontId="6" fillId="0" borderId="3" xfId="0" applyNumberFormat="1" applyFont="1" applyBorder="1" applyAlignment="1">
      <alignment horizontal="center"/>
    </xf>
    <xf numFmtId="3" fontId="3" fillId="0" borderId="0" xfId="0" applyNumberFormat="1" applyFont="1"/>
    <xf numFmtId="3" fontId="4" fillId="0" borderId="0" xfId="0" applyNumberFormat="1" applyFont="1"/>
    <xf numFmtId="40" fontId="3" fillId="0" borderId="0" xfId="0" applyNumberFormat="1" applyFont="1"/>
    <xf numFmtId="3" fontId="6" fillId="0" borderId="3" xfId="0" applyNumberFormat="1" applyFont="1" applyBorder="1" applyAlignment="1">
      <alignment horizontal="left"/>
    </xf>
    <xf numFmtId="165" fontId="6" fillId="0" borderId="0" xfId="0" applyNumberFormat="1" applyFont="1" applyFill="1" applyAlignment="1">
      <alignment horizontal="left"/>
    </xf>
    <xf numFmtId="3" fontId="6" fillId="0" borderId="0" xfId="0" applyNumberFormat="1" applyFont="1" applyFill="1" applyAlignment="1">
      <alignment horizontal="center"/>
    </xf>
    <xf numFmtId="3" fontId="6" fillId="0" borderId="1" xfId="0" applyNumberFormat="1" applyFont="1" applyBorder="1" applyAlignment="1">
      <alignment horizontal="left"/>
    </xf>
    <xf numFmtId="39" fontId="4" fillId="0" borderId="3" xfId="0" applyNumberFormat="1" applyFont="1" applyFill="1" applyBorder="1" applyAlignment="1">
      <alignment horizontal="center"/>
    </xf>
    <xf numFmtId="39" fontId="4" fillId="0" borderId="0" xfId="0" applyNumberFormat="1" applyFont="1" applyAlignment="1">
      <alignment horizontal="centerContinuous"/>
    </xf>
    <xf numFmtId="39" fontId="4" fillId="0" borderId="3" xfId="0" applyNumberFormat="1" applyFont="1" applyBorder="1" applyAlignment="1">
      <alignment horizontal="center"/>
    </xf>
    <xf numFmtId="39" fontId="3" fillId="0" borderId="0" xfId="0" applyNumberFormat="1" applyFont="1"/>
    <xf numFmtId="39" fontId="4" fillId="0" borderId="0" xfId="0" applyNumberFormat="1" applyFont="1" applyAlignment="1">
      <alignment horizontal="left" indent="14"/>
    </xf>
    <xf numFmtId="0" fontId="4" fillId="0" borderId="0" xfId="0" applyFont="1" applyAlignment="1">
      <alignment horizontal="center"/>
    </xf>
    <xf numFmtId="3" fontId="3" fillId="0" borderId="0" xfId="0" applyNumberFormat="1" applyFont="1" applyFill="1" applyBorder="1" applyAlignment="1">
      <alignment horizontal="left"/>
    </xf>
    <xf numFmtId="40" fontId="9" fillId="4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40" fontId="9" fillId="0" borderId="0" xfId="0" applyNumberFormat="1" applyFont="1" applyBorder="1" applyAlignment="1">
      <alignment horizontal="right"/>
    </xf>
    <xf numFmtId="3" fontId="1" fillId="0" borderId="0" xfId="0" applyNumberFormat="1" applyFont="1" applyFill="1" applyBorder="1"/>
    <xf numFmtId="3" fontId="4" fillId="0" borderId="0" xfId="0" applyNumberFormat="1" applyFont="1" applyFill="1" applyBorder="1"/>
    <xf numFmtId="40" fontId="9" fillId="0" borderId="0" xfId="0" applyNumberFormat="1" applyFont="1" applyFill="1" applyBorder="1" applyAlignment="1">
      <alignment horizontal="right"/>
    </xf>
    <xf numFmtId="3" fontId="3" fillId="0" borderId="0" xfId="0" applyNumberFormat="1" applyFont="1" applyBorder="1"/>
    <xf numFmtId="40" fontId="4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left" indent="5"/>
    </xf>
    <xf numFmtId="3" fontId="4" fillId="0" borderId="0" xfId="0" applyNumberFormat="1" applyFont="1" applyFill="1" applyBorder="1" applyAlignment="1">
      <alignment horizontal="left" indent="3"/>
    </xf>
    <xf numFmtId="40" fontId="10" fillId="0" borderId="0" xfId="0" applyNumberFormat="1" applyFont="1" applyBorder="1" applyAlignment="1">
      <alignment horizontal="right"/>
    </xf>
    <xf numFmtId="40" fontId="9" fillId="0" borderId="4" xfId="0" applyNumberFormat="1" applyFont="1" applyBorder="1" applyAlignment="1">
      <alignment horizontal="right"/>
    </xf>
    <xf numFmtId="40" fontId="9" fillId="0" borderId="4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left" indent="2"/>
    </xf>
    <xf numFmtId="3" fontId="4" fillId="0" borderId="0" xfId="0" applyNumberFormat="1" applyFont="1" applyFill="1" applyBorder="1" applyAlignment="1">
      <alignment horizontal="left" indent="1"/>
    </xf>
    <xf numFmtId="3" fontId="3" fillId="0" borderId="3" xfId="0" applyNumberFormat="1" applyFont="1" applyBorder="1" applyAlignment="1">
      <alignment horizontal="center"/>
    </xf>
    <xf numFmtId="3" fontId="4" fillId="0" borderId="0" xfId="0" applyNumberFormat="1" applyFont="1" applyBorder="1"/>
    <xf numFmtId="3" fontId="2" fillId="0" borderId="0" xfId="0" applyNumberFormat="1" applyFont="1"/>
    <xf numFmtId="39" fontId="1" fillId="0" borderId="0" xfId="0" applyNumberFormat="1" applyFont="1" applyAlignment="1">
      <alignment horizontal="left" indent="11"/>
    </xf>
    <xf numFmtId="40" fontId="2" fillId="0" borderId="0" xfId="0" applyNumberFormat="1" applyFont="1"/>
    <xf numFmtId="3" fontId="2" fillId="0" borderId="0" xfId="0" applyNumberFormat="1" applyFont="1" applyFill="1"/>
    <xf numFmtId="40" fontId="2" fillId="0" borderId="0" xfId="0" applyNumberFormat="1" applyFont="1" applyFill="1" applyBorder="1"/>
    <xf numFmtId="0" fontId="0" fillId="0" borderId="0" xfId="0" applyFill="1"/>
    <xf numFmtId="40" fontId="2" fillId="0" borderId="0" xfId="0" applyNumberFormat="1" applyFont="1" applyFill="1"/>
    <xf numFmtId="3" fontId="2" fillId="0" borderId="0" xfId="0" applyNumberFormat="1" applyFont="1" applyBorder="1"/>
    <xf numFmtId="3" fontId="2" fillId="0" borderId="0" xfId="0" applyNumberFormat="1" applyFont="1" applyFill="1" applyBorder="1" applyAlignment="1">
      <alignment horizontal="left" indent="5"/>
    </xf>
    <xf numFmtId="3" fontId="2" fillId="0" borderId="0" xfId="0" applyNumberFormat="1" applyFont="1" applyFill="1" applyBorder="1" applyAlignment="1">
      <alignment horizontal="left" indent="4"/>
    </xf>
    <xf numFmtId="3" fontId="2" fillId="0" borderId="4" xfId="0" applyNumberFormat="1" applyFont="1" applyFill="1" applyBorder="1" applyAlignment="1">
      <alignment horizontal="left" indent="4"/>
    </xf>
    <xf numFmtId="3" fontId="2" fillId="0" borderId="0" xfId="0" applyNumberFormat="1" applyFont="1" applyFill="1" applyBorder="1" applyAlignment="1">
      <alignment horizontal="left"/>
    </xf>
    <xf numFmtId="0" fontId="10" fillId="0" borderId="0" xfId="0" applyNumberFormat="1" applyFont="1" applyAlignment="1">
      <alignment horizontal="right"/>
    </xf>
    <xf numFmtId="0" fontId="9" fillId="0" borderId="0" xfId="0" applyNumberFormat="1" applyFont="1" applyFill="1" applyAlignment="1">
      <alignment horizontal="right"/>
    </xf>
    <xf numFmtId="0" fontId="9" fillId="0" borderId="3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left" indent="1"/>
    </xf>
    <xf numFmtId="3" fontId="2" fillId="0" borderId="0" xfId="0" applyNumberFormat="1" applyFont="1" applyFill="1" applyAlignment="1">
      <alignment horizontal="left" indent="4"/>
    </xf>
    <xf numFmtId="3" fontId="2" fillId="7" borderId="0" xfId="0" applyNumberFormat="1" applyFont="1" applyFill="1"/>
    <xf numFmtId="40" fontId="3" fillId="7" borderId="0" xfId="0" applyNumberFormat="1" applyFont="1" applyFill="1" applyAlignment="1">
      <alignment horizontal="left" indent="1"/>
    </xf>
    <xf numFmtId="40" fontId="3" fillId="7" borderId="0" xfId="0" applyNumberFormat="1" applyFont="1" applyFill="1" applyAlignment="1">
      <alignment horizontal="left" indent="6"/>
    </xf>
    <xf numFmtId="0" fontId="3" fillId="7" borderId="0" xfId="0" applyNumberFormat="1" applyFont="1" applyFill="1" applyAlignment="1">
      <alignment horizontal="left" indent="6"/>
    </xf>
    <xf numFmtId="37" fontId="2" fillId="7" borderId="0" xfId="0" applyNumberFormat="1" applyFont="1" applyFill="1" applyBorder="1"/>
    <xf numFmtId="3" fontId="3" fillId="7" borderId="0" xfId="0" applyNumberFormat="1" applyFont="1" applyFill="1"/>
    <xf numFmtId="49" fontId="2" fillId="0" borderId="0" xfId="0" applyNumberFormat="1" applyFont="1" applyFill="1" applyAlignment="1">
      <alignment horizontal="center"/>
    </xf>
    <xf numFmtId="40" fontId="2" fillId="0" borderId="4" xfId="0" applyNumberFormat="1" applyFont="1" applyFill="1" applyBorder="1"/>
    <xf numFmtId="40" fontId="12" fillId="0" borderId="0" xfId="0" applyNumberFormat="1" applyFont="1" applyFill="1" applyAlignment="1">
      <alignment horizontal="center"/>
    </xf>
    <xf numFmtId="3" fontId="13" fillId="0" borderId="0" xfId="0" applyNumberFormat="1" applyFont="1" applyAlignment="1">
      <alignment horizontal="left"/>
    </xf>
    <xf numFmtId="166" fontId="2" fillId="0" borderId="5" xfId="2" applyNumberFormat="1" applyFont="1" applyFill="1" applyBorder="1" applyAlignment="1">
      <alignment horizontal="right"/>
    </xf>
    <xf numFmtId="166" fontId="2" fillId="0" borderId="6" xfId="2" applyNumberFormat="1" applyFont="1" applyFill="1" applyBorder="1" applyAlignment="1">
      <alignment horizontal="right"/>
    </xf>
    <xf numFmtId="166" fontId="2" fillId="8" borderId="0" xfId="0" applyNumberFormat="1" applyFont="1" applyFill="1" applyBorder="1" applyAlignment="1">
      <alignment horizontal="right"/>
    </xf>
    <xf numFmtId="0" fontId="4" fillId="0" borderId="0" xfId="0" applyFont="1" applyBorder="1" applyAlignment="1"/>
    <xf numFmtId="166" fontId="2" fillId="0" borderId="0" xfId="0" applyNumberFormat="1" applyFont="1" applyFill="1" applyBorder="1" applyAlignment="1">
      <alignment horizontal="centerContinuous"/>
    </xf>
    <xf numFmtId="166" fontId="4" fillId="0" borderId="3" xfId="0" applyNumberFormat="1" applyFont="1" applyFill="1" applyBorder="1" applyAlignment="1">
      <alignment horizontal="right"/>
    </xf>
    <xf numFmtId="166" fontId="4" fillId="0" borderId="3" xfId="0" applyNumberFormat="1" applyFont="1" applyFill="1" applyBorder="1" applyAlignment="1">
      <alignment horizontal="center"/>
    </xf>
    <xf numFmtId="166" fontId="11" fillId="5" borderId="0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166" fontId="4" fillId="0" borderId="7" xfId="0" applyNumberFormat="1" applyFont="1" applyFill="1" applyBorder="1" applyAlignment="1">
      <alignment horizontal="right"/>
    </xf>
    <xf numFmtId="43" fontId="2" fillId="0" borderId="0" xfId="1" applyFont="1"/>
    <xf numFmtId="3" fontId="2" fillId="0" borderId="4" xfId="0" applyNumberFormat="1" applyFont="1" applyFill="1" applyBorder="1"/>
    <xf numFmtId="3" fontId="4" fillId="0" borderId="4" xfId="0" applyNumberFormat="1" applyFont="1" applyFill="1" applyBorder="1"/>
    <xf numFmtId="3" fontId="2" fillId="0" borderId="4" xfId="0" applyNumberFormat="1" applyFont="1" applyFill="1" applyBorder="1" applyAlignment="1">
      <alignment horizontal="left" indent="3"/>
    </xf>
    <xf numFmtId="166" fontId="2" fillId="0" borderId="0" xfId="2" applyNumberFormat="1" applyFont="1" applyFill="1" applyBorder="1" applyAlignment="1">
      <alignment horizontal="right"/>
    </xf>
    <xf numFmtId="40" fontId="2" fillId="0" borderId="0" xfId="0" applyNumberFormat="1" applyFont="1" applyAlignment="1"/>
    <xf numFmtId="3" fontId="5" fillId="0" borderId="0" xfId="0" applyNumberFormat="1" applyFont="1" applyAlignment="1">
      <alignment horizontal="center"/>
    </xf>
    <xf numFmtId="41" fontId="2" fillId="8" borderId="0" xfId="0" applyNumberFormat="1" applyFont="1" applyFill="1"/>
    <xf numFmtId="41" fontId="4" fillId="0" borderId="0" xfId="0" applyNumberFormat="1" applyFont="1" applyAlignment="1"/>
    <xf numFmtId="41" fontId="4" fillId="0" borderId="0" xfId="0" applyNumberFormat="1" applyFont="1" applyAlignment="1">
      <alignment horizontal="left" indent="14"/>
    </xf>
    <xf numFmtId="41" fontId="4" fillId="0" borderId="0" xfId="0" applyNumberFormat="1" applyFont="1" applyAlignment="1">
      <alignment horizontal="center"/>
    </xf>
    <xf numFmtId="41" fontId="2" fillId="0" borderId="0" xfId="0" applyNumberFormat="1" applyFont="1" applyFill="1" applyAlignment="1">
      <alignment horizontal="centerContinuous"/>
    </xf>
    <xf numFmtId="41" fontId="4" fillId="0" borderId="3" xfId="0" applyNumberFormat="1" applyFont="1" applyFill="1" applyBorder="1" applyAlignment="1">
      <alignment horizontal="center"/>
    </xf>
    <xf numFmtId="41" fontId="4" fillId="0" borderId="3" xfId="0" applyNumberFormat="1" applyFont="1" applyFill="1" applyBorder="1" applyAlignment="1"/>
    <xf numFmtId="41" fontId="4" fillId="0" borderId="0" xfId="0" applyNumberFormat="1" applyFont="1" applyAlignment="1">
      <alignment horizontal="centerContinuous"/>
    </xf>
    <xf numFmtId="41" fontId="2" fillId="0" borderId="0" xfId="0" applyNumberFormat="1" applyFont="1" applyAlignment="1">
      <alignment horizontal="centerContinuous"/>
    </xf>
    <xf numFmtId="41" fontId="4" fillId="0" borderId="3" xfId="0" applyNumberFormat="1" applyFont="1" applyBorder="1" applyAlignment="1">
      <alignment horizontal="center"/>
    </xf>
    <xf numFmtId="41" fontId="2" fillId="0" borderId="0" xfId="0" applyNumberFormat="1" applyFont="1"/>
    <xf numFmtId="41" fontId="4" fillId="0" borderId="0" xfId="0" applyNumberFormat="1" applyFont="1" applyFill="1"/>
    <xf numFmtId="41" fontId="4" fillId="0" borderId="0" xfId="1" applyNumberFormat="1" applyFont="1" applyFill="1" applyBorder="1" applyAlignment="1">
      <alignment horizontal="right"/>
    </xf>
    <xf numFmtId="41" fontId="2" fillId="0" borderId="0" xfId="0" applyNumberFormat="1" applyFont="1" applyFill="1"/>
    <xf numFmtId="40" fontId="4" fillId="0" borderId="0" xfId="0" applyNumberFormat="1" applyFont="1" applyFill="1" applyBorder="1"/>
    <xf numFmtId="167" fontId="4" fillId="0" borderId="3" xfId="0" applyNumberFormat="1" applyFont="1" applyBorder="1" applyAlignment="1">
      <alignment horizontal="center"/>
    </xf>
    <xf numFmtId="38" fontId="15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left" indent="3"/>
    </xf>
    <xf numFmtId="38" fontId="9" fillId="0" borderId="0" xfId="0" quotePrefix="1" applyNumberFormat="1" applyFont="1" applyFill="1" applyBorder="1" applyAlignment="1">
      <alignment horizontal="center"/>
    </xf>
    <xf numFmtId="166" fontId="9" fillId="0" borderId="5" xfId="0" applyNumberFormat="1" applyFont="1" applyFill="1" applyBorder="1" applyAlignment="1">
      <alignment horizontal="right"/>
    </xf>
    <xf numFmtId="38" fontId="9" fillId="0" borderId="0" xfId="0" applyNumberFormat="1" applyFont="1" applyFill="1" applyBorder="1" applyAlignment="1">
      <alignment horizontal="center"/>
    </xf>
    <xf numFmtId="3" fontId="2" fillId="6" borderId="0" xfId="0" applyNumberFormat="1" applyFont="1" applyFill="1" applyBorder="1"/>
    <xf numFmtId="3" fontId="2" fillId="6" borderId="0" xfId="0" applyNumberFormat="1" applyFont="1" applyFill="1" applyBorder="1" applyAlignment="1">
      <alignment horizontal="left"/>
    </xf>
    <xf numFmtId="3" fontId="2" fillId="6" borderId="0" xfId="0" applyNumberFormat="1" applyFont="1" applyFill="1" applyBorder="1" applyAlignment="1">
      <alignment horizontal="left" indent="5"/>
    </xf>
    <xf numFmtId="38" fontId="9" fillId="6" borderId="0" xfId="0" applyNumberFormat="1" applyFont="1" applyFill="1" applyBorder="1" applyAlignment="1">
      <alignment horizontal="center"/>
    </xf>
    <xf numFmtId="40" fontId="9" fillId="6" borderId="0" xfId="0" applyNumberFormat="1" applyFont="1" applyFill="1" applyBorder="1" applyAlignment="1">
      <alignment horizontal="right"/>
    </xf>
    <xf numFmtId="40" fontId="2" fillId="6" borderId="0" xfId="0" applyNumberFormat="1" applyFont="1" applyFill="1" applyBorder="1"/>
    <xf numFmtId="166" fontId="2" fillId="6" borderId="5" xfId="2" applyNumberFormat="1" applyFont="1" applyFill="1" applyBorder="1" applyAlignment="1">
      <alignment horizontal="right"/>
    </xf>
    <xf numFmtId="3" fontId="2" fillId="6" borderId="0" xfId="0" applyNumberFormat="1" applyFont="1" applyFill="1" applyBorder="1" applyAlignment="1">
      <alignment horizontal="left" indent="7"/>
    </xf>
    <xf numFmtId="38" fontId="9" fillId="0" borderId="4" xfId="0" applyNumberFormat="1" applyFont="1" applyFill="1" applyBorder="1" applyAlignment="1">
      <alignment horizontal="center"/>
    </xf>
    <xf numFmtId="38" fontId="10" fillId="0" borderId="0" xfId="0" applyNumberFormat="1" applyFont="1" applyFill="1" applyBorder="1" applyAlignment="1">
      <alignment horizontal="center"/>
    </xf>
    <xf numFmtId="166" fontId="4" fillId="0" borderId="5" xfId="2" applyNumberFormat="1" applyFont="1" applyFill="1" applyBorder="1" applyAlignment="1">
      <alignment horizontal="right"/>
    </xf>
    <xf numFmtId="3" fontId="2" fillId="4" borderId="0" xfId="0" applyNumberFormat="1" applyFont="1" applyFill="1" applyBorder="1" applyAlignment="1">
      <alignment horizontal="left" indent="3"/>
    </xf>
    <xf numFmtId="38" fontId="9" fillId="4" borderId="0" xfId="0" applyNumberFormat="1" applyFont="1" applyFill="1" applyBorder="1" applyAlignment="1">
      <alignment horizontal="center"/>
    </xf>
    <xf numFmtId="166" fontId="9" fillId="4" borderId="5" xfId="0" applyNumberFormat="1" applyFont="1" applyFill="1" applyBorder="1" applyAlignment="1">
      <alignment horizontal="right"/>
    </xf>
    <xf numFmtId="3" fontId="2" fillId="6" borderId="0" xfId="0" applyNumberFormat="1" applyFont="1" applyFill="1" applyBorder="1" applyAlignment="1">
      <alignment horizontal="left" indent="4"/>
    </xf>
    <xf numFmtId="3" fontId="2" fillId="4" borderId="0" xfId="0" applyNumberFormat="1" applyFont="1" applyFill="1" applyBorder="1" applyAlignment="1">
      <alignment horizontal="left" indent="2"/>
    </xf>
    <xf numFmtId="3" fontId="2" fillId="0" borderId="0" xfId="0" applyNumberFormat="1" applyFont="1" applyFill="1" applyBorder="1" applyAlignment="1">
      <alignment horizontal="left" indent="2"/>
    </xf>
    <xf numFmtId="40" fontId="2" fillId="0" borderId="0" xfId="0" applyNumberFormat="1" applyFont="1" applyFill="1" applyBorder="1" applyAlignment="1">
      <alignment horizontal="right"/>
    </xf>
    <xf numFmtId="3" fontId="4" fillId="6" borderId="0" xfId="0" applyNumberFormat="1" applyFont="1" applyFill="1" applyBorder="1"/>
    <xf numFmtId="3" fontId="11" fillId="9" borderId="0" xfId="0" applyNumberFormat="1" applyFont="1" applyFill="1" applyBorder="1" applyAlignment="1">
      <alignment horizontal="left" indent="2"/>
    </xf>
    <xf numFmtId="38" fontId="14" fillId="9" borderId="0" xfId="0" applyNumberFormat="1" applyFont="1" applyFill="1" applyBorder="1" applyAlignment="1">
      <alignment horizontal="center"/>
    </xf>
    <xf numFmtId="164" fontId="11" fillId="9" borderId="0" xfId="0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>
      <alignment horizontal="right"/>
    </xf>
    <xf numFmtId="43" fontId="2" fillId="0" borderId="0" xfId="1" applyFont="1" applyFill="1"/>
    <xf numFmtId="43" fontId="4" fillId="0" borderId="0" xfId="1" applyFont="1" applyFill="1"/>
    <xf numFmtId="43" fontId="2" fillId="8" borderId="0" xfId="1" applyFont="1" applyFill="1"/>
    <xf numFmtId="3" fontId="3" fillId="0" borderId="0" xfId="0" applyNumberFormat="1" applyFont="1" applyFill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right"/>
    </xf>
    <xf numFmtId="43" fontId="3" fillId="0" borderId="0" xfId="1" applyFont="1" applyFill="1" applyBorder="1"/>
    <xf numFmtId="3" fontId="3" fillId="0" borderId="0" xfId="0" applyNumberFormat="1" applyFont="1" applyFill="1" applyBorder="1"/>
    <xf numFmtId="0" fontId="3" fillId="0" borderId="0" xfId="0" applyFont="1" applyFill="1" applyBorder="1"/>
    <xf numFmtId="3" fontId="9" fillId="0" borderId="0" xfId="0" applyNumberFormat="1" applyFont="1" applyFill="1" applyBorder="1" applyAlignment="1">
      <alignment horizontal="left"/>
    </xf>
    <xf numFmtId="3" fontId="9" fillId="0" borderId="0" xfId="0" applyNumberFormat="1" applyFont="1" applyFill="1" applyBorder="1" applyAlignment="1" applyProtection="1">
      <alignment horizontal="right"/>
      <protection hidden="1"/>
    </xf>
    <xf numFmtId="3" fontId="9" fillId="0" borderId="0" xfId="0" applyNumberFormat="1" applyFont="1" applyFill="1" applyBorder="1" applyAlignment="1">
      <alignment horizontal="right"/>
    </xf>
    <xf numFmtId="38" fontId="9" fillId="0" borderId="0" xfId="0" applyNumberFormat="1" applyFont="1" applyFill="1" applyBorder="1" applyAlignment="1">
      <alignment horizontal="left"/>
    </xf>
    <xf numFmtId="38" fontId="9" fillId="0" borderId="0" xfId="0" applyNumberFormat="1" applyFont="1" applyFill="1" applyBorder="1" applyAlignment="1">
      <alignment horizontal="right"/>
    </xf>
    <xf numFmtId="38" fontId="3" fillId="0" borderId="0" xfId="0" applyNumberFormat="1" applyFont="1" applyFill="1" applyBorder="1"/>
    <xf numFmtId="40" fontId="3" fillId="0" borderId="0" xfId="0" applyNumberFormat="1" applyFont="1" applyFill="1" applyBorder="1"/>
    <xf numFmtId="39" fontId="3" fillId="0" borderId="0" xfId="0" applyNumberFormat="1" applyFont="1" applyFill="1"/>
  </cellXfs>
  <cellStyles count="9">
    <cellStyle name="Comma" xfId="1" builtinId="3"/>
    <cellStyle name="Normal" xfId="0" builtinId="0"/>
    <cellStyle name="Percent" xfId="2" builtinId="5"/>
    <cellStyle name="PSChar" xfId="3" xr:uid="{00000000-0005-0000-0000-000003000000}"/>
    <cellStyle name="PSDate" xfId="4" xr:uid="{00000000-0005-0000-0000-000004000000}"/>
    <cellStyle name="PSDec" xfId="5" xr:uid="{00000000-0005-0000-0000-000005000000}"/>
    <cellStyle name="PSHeading" xfId="6" xr:uid="{00000000-0005-0000-0000-000006000000}"/>
    <cellStyle name="PSInt" xfId="7" xr:uid="{00000000-0005-0000-0000-000007000000}"/>
    <cellStyle name="PSSpacer" xfId="8" xr:uid="{00000000-0005-0000-0000-000008000000}"/>
  </cellStyles>
  <dxfs count="1"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8D0F7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C0C0C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8E3"/>
      <rgbColor rgb="00CC99FF"/>
      <rgbColor rgb="00FFE5CB"/>
      <rgbColor rgb="003366FF"/>
      <rgbColor rgb="0033CCCC"/>
      <rgbColor rgb="00FFFFCC"/>
      <rgbColor rgb="00FFCC00"/>
      <rgbColor rgb="00FF9900"/>
      <rgbColor rgb="00FF6600"/>
      <rgbColor rgb="00666699"/>
      <rgbColor rgb="00DDDDD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xmlns:mc="http://schemas.openxmlformats.org/markup-compatibility/2006" xmlns:a14="http://schemas.microsoft.com/office/drawing/2010/main" val="FFE8E3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Right="0"/>
    <pageSetUpPr fitToPage="1"/>
  </sheetPr>
  <dimension ref="A1:I720"/>
  <sheetViews>
    <sheetView tabSelected="1" zoomScaleNormal="100" zoomScaleSheetLayoutView="100" workbookViewId="0">
      <pane xSplit="4" ySplit="6" topLeftCell="E7" activePane="bottomRight" state="frozen"/>
      <selection activeCell="A2" sqref="A2"/>
      <selection pane="topRight" activeCell="E2" sqref="E2"/>
      <selection pane="bottomLeft" activeCell="A8" sqref="A8"/>
      <selection pane="bottomRight" activeCell="A698" sqref="A698:XFD720"/>
    </sheetView>
  </sheetViews>
  <sheetFormatPr defaultColWidth="9.1796875" defaultRowHeight="12.5" outlineLevelRow="2" outlineLevelCol="1" x14ac:dyDescent="0.25"/>
  <cols>
    <col min="1" max="1" width="132.453125" style="7" hidden="1" customWidth="1"/>
    <col min="2" max="2" width="12.7265625" style="7" customWidth="1"/>
    <col min="3" max="3" width="35.26953125" style="7" customWidth="1"/>
    <col min="4" max="4" width="3.1796875" style="51" customWidth="1"/>
    <col min="5" max="5" width="1.1796875" style="17" customWidth="1"/>
    <col min="6" max="7" width="21" style="94" customWidth="1"/>
    <col min="8" max="8" width="19.26953125" style="97" customWidth="1" collapsed="1"/>
    <col min="9" max="9" width="12.7265625" style="75" hidden="1" customWidth="1" outlineLevel="1"/>
    <col min="10" max="16384" width="9.1796875" style="7"/>
  </cols>
  <sheetData>
    <row r="1" spans="1:9" s="62" customFormat="1" ht="11.25" hidden="1" customHeight="1" x14ac:dyDescent="0.25">
      <c r="A1" s="57" t="s">
        <v>264</v>
      </c>
      <c r="B1" s="58" t="s">
        <v>0</v>
      </c>
      <c r="C1" s="59" t="s">
        <v>1</v>
      </c>
      <c r="D1" s="60"/>
      <c r="E1" s="61"/>
      <c r="F1" s="130" t="s">
        <v>269</v>
      </c>
      <c r="G1" s="130" t="s">
        <v>270</v>
      </c>
      <c r="H1" s="84" t="s">
        <v>268</v>
      </c>
      <c r="I1" s="69" t="s">
        <v>268</v>
      </c>
    </row>
    <row r="2" spans="1:9" ht="13" x14ac:dyDescent="0.3">
      <c r="C2" s="19" t="str">
        <f>IF($C$708="Error",$C$713,IF($C$714="Error",$C$710&amp;" - "&amp;$C$709,IF($C$714 = $C$713, "BU"&amp; $C$714&amp;" -" &amp; $C$708,$C$714&amp;" - "&amp;$C$713)))</f>
        <v>Kentucky Power Corp Consol</v>
      </c>
      <c r="D2" s="50"/>
      <c r="E2" s="39"/>
      <c r="F2" s="85"/>
      <c r="G2" s="85" t="s">
        <v>1682</v>
      </c>
      <c r="H2" s="85"/>
      <c r="I2" s="70"/>
    </row>
    <row r="3" spans="1:9" ht="13" x14ac:dyDescent="0.3">
      <c r="C3" s="19" t="str">
        <f>TEXT(+$C$698,"MMMM YYYY")</f>
        <v>May 2025</v>
      </c>
      <c r="E3" s="18"/>
      <c r="F3" s="86"/>
      <c r="G3" s="87" t="s">
        <v>1685</v>
      </c>
      <c r="H3" s="88"/>
      <c r="I3" s="71"/>
    </row>
    <row r="4" spans="1:9" ht="13.5" thickBot="1" x14ac:dyDescent="0.35">
      <c r="B4" s="13" t="str">
        <f>"Run Date: "&amp; TEXT(NvsEndTime,"MM/DD/YYYY  hh:mm AM/PM;@")</f>
        <v>Run Date: 06/07/2025  10:25 AM</v>
      </c>
      <c r="C4" s="36"/>
      <c r="D4" s="52"/>
      <c r="E4" s="14"/>
      <c r="F4" s="89"/>
      <c r="G4" s="89"/>
      <c r="H4" s="90"/>
      <c r="I4" s="72"/>
    </row>
    <row r="5" spans="1:9" ht="13" x14ac:dyDescent="0.3">
      <c r="B5" s="11" t="str">
        <f>IF(C711&lt;&gt;"Error",C711,"")</f>
        <v>GLR6283P</v>
      </c>
      <c r="C5" s="12" t="str">
        <f>"Rpt ID: "&amp; C706&amp; "      Layout: "&amp;C707</f>
        <v>Rpt ID: FERC_IS1      Layout: FERC_IS1</v>
      </c>
      <c r="E5" s="15"/>
      <c r="F5" s="91" t="s">
        <v>272</v>
      </c>
      <c r="G5" s="92"/>
      <c r="H5" s="87" t="s">
        <v>271</v>
      </c>
      <c r="I5" s="71"/>
    </row>
    <row r="6" spans="1:9" s="8" customFormat="1" ht="13.5" thickBot="1" x14ac:dyDescent="0.35">
      <c r="A6" s="7"/>
      <c r="B6" s="10" t="str">
        <f>IF(C708="Error",""&amp;C714,IF(C714= "Error","" &amp; C710,"" &amp;C714))</f>
        <v>KYP_CORP_CONSOL</v>
      </c>
      <c r="C6" s="6" t="str">
        <f>IF($C$708="Error",NvsTreeASD &amp; " Acct: GL_FERC_ACCT      BU: "&amp;+$C$715,IF(C714="Error",NvsTreeASD &amp; " Acct: GL_FERC_ACCT     BU: "&amp;+$C$710,NvsTreeASD &amp; "  Acct: GL_FERC_ACCT    BU: "&amp;+$C$714))</f>
        <v>V2099-01-01 Acct: GL_FERC_ACCT      BU: GL_PRPT_CONS</v>
      </c>
      <c r="D6" s="52"/>
      <c r="E6" s="16"/>
      <c r="F6" s="93" t="str">
        <f>TEXT($C$698,"YYYY")</f>
        <v>2025</v>
      </c>
      <c r="G6" s="99">
        <f>+F6-1</f>
        <v>2024</v>
      </c>
      <c r="H6" s="89" t="s">
        <v>273</v>
      </c>
      <c r="I6" s="73" t="s">
        <v>274</v>
      </c>
    </row>
    <row r="7" spans="1:9" ht="18.5" thickTop="1" x14ac:dyDescent="0.4">
      <c r="B7" s="38" t="s">
        <v>265</v>
      </c>
      <c r="C7" s="66" t="s">
        <v>267</v>
      </c>
      <c r="E7" s="9"/>
      <c r="H7" s="95"/>
      <c r="I7" s="76"/>
    </row>
    <row r="8" spans="1:9" s="22" customFormat="1" ht="10.5" hidden="1" customHeight="1" outlineLevel="2" x14ac:dyDescent="0.3">
      <c r="B8" s="20"/>
      <c r="C8" s="29"/>
      <c r="D8" s="53"/>
      <c r="E8" s="26"/>
      <c r="F8" s="126"/>
      <c r="G8" s="126"/>
      <c r="H8" s="126"/>
      <c r="I8" s="74"/>
    </row>
    <row r="9" spans="1:9" s="22" customFormat="1" ht="13" collapsed="1" x14ac:dyDescent="0.3">
      <c r="B9" s="49" t="s">
        <v>42</v>
      </c>
      <c r="C9" s="124" t="s">
        <v>283</v>
      </c>
      <c r="D9" s="125"/>
      <c r="E9" s="125"/>
      <c r="F9" s="126"/>
      <c r="G9" s="126"/>
      <c r="H9" s="126"/>
      <c r="I9" s="126"/>
    </row>
    <row r="10" spans="1:9" s="22" customFormat="1" ht="0.75" hidden="1" customHeight="1" outlineLevel="2" x14ac:dyDescent="0.25">
      <c r="B10" s="49"/>
      <c r="C10" s="46"/>
      <c r="D10" s="100"/>
      <c r="E10" s="100"/>
      <c r="F10" s="26"/>
      <c r="G10" s="26"/>
      <c r="H10" s="26"/>
      <c r="I10" s="103"/>
    </row>
    <row r="11" spans="1:9" s="62" customFormat="1" hidden="1" outlineLevel="2" x14ac:dyDescent="0.25">
      <c r="A11" s="57" t="s">
        <v>355</v>
      </c>
      <c r="B11" s="58" t="s">
        <v>813</v>
      </c>
      <c r="C11" s="59" t="s">
        <v>1271</v>
      </c>
      <c r="D11" s="60"/>
      <c r="E11" s="61"/>
      <c r="F11" s="130">
        <v>153257081.51999998</v>
      </c>
      <c r="G11" s="130">
        <v>132179901.44</v>
      </c>
      <c r="H11" s="84">
        <f>+F11-G11</f>
        <v>21077180.079999983</v>
      </c>
      <c r="I11" s="69">
        <f>IF(G11&lt;0,IF(H11=0,0,IF(OR(G11=0,F11=0),"N.M.",IF(ABS(H11/G11)&gt;=10,"N.M.",H11/(-G11)))),IF(H11=0,0,IF(OR(G11=0,F11=0),"N.M.",IF(ABS(H11/G11)&gt;=10,"N.M.",H11/G11))))</f>
        <v>0.15945828261619246</v>
      </c>
    </row>
    <row r="12" spans="1:9" s="62" customFormat="1" hidden="1" outlineLevel="2" x14ac:dyDescent="0.25">
      <c r="A12" s="57" t="s">
        <v>356</v>
      </c>
      <c r="B12" s="58" t="s">
        <v>814</v>
      </c>
      <c r="C12" s="59" t="s">
        <v>1272</v>
      </c>
      <c r="D12" s="60"/>
      <c r="E12" s="61"/>
      <c r="F12" s="130">
        <v>67434194.450000003</v>
      </c>
      <c r="G12" s="130">
        <v>61978137.259999998</v>
      </c>
      <c r="H12" s="84">
        <f>+F12-G12</f>
        <v>5456057.1900000051</v>
      </c>
      <c r="I12" s="69">
        <f>IF(G12&lt;0,IF(H12=0,0,IF(OR(G12=0,F12=0),"N.M.",IF(ABS(H12/G12)&gt;=10,"N.M.",H12/(-G12)))),IF(H12=0,0,IF(OR(G12=0,F12=0),"N.M.",IF(ABS(H12/G12)&gt;=10,"N.M.",H12/G12))))</f>
        <v>8.8031964676700339E-2</v>
      </c>
    </row>
    <row r="13" spans="1:9" s="62" customFormat="1" hidden="1" outlineLevel="2" x14ac:dyDescent="0.25">
      <c r="A13" s="57" t="s">
        <v>357</v>
      </c>
      <c r="B13" s="58" t="s">
        <v>815</v>
      </c>
      <c r="C13" s="59" t="s">
        <v>1273</v>
      </c>
      <c r="D13" s="60"/>
      <c r="E13" s="61"/>
      <c r="F13" s="130">
        <v>69494343.980000004</v>
      </c>
      <c r="G13" s="130">
        <v>67511979.229999989</v>
      </c>
      <c r="H13" s="84">
        <f>+F13-G13</f>
        <v>1982364.7500000149</v>
      </c>
      <c r="I13" s="69">
        <f>IF(G13&lt;0,IF(H13=0,0,IF(OR(G13=0,F13=0),"N.M.",IF(ABS(H13/G13)&gt;=10,"N.M.",H13/(-G13)))),IF(H13=0,0,IF(OR(G13=0,F13=0),"N.M.",IF(ABS(H13/G13)&gt;=10,"N.M.",H13/G13))))</f>
        <v>2.9363155585270126E-2</v>
      </c>
    </row>
    <row r="14" spans="1:9" s="22" customFormat="1" outlineLevel="1" collapsed="1" x14ac:dyDescent="0.25">
      <c r="A14" s="22" t="s">
        <v>257</v>
      </c>
      <c r="B14" s="49"/>
      <c r="C14" s="46" t="s">
        <v>284</v>
      </c>
      <c r="D14" s="100"/>
      <c r="E14" s="100"/>
      <c r="F14" s="26">
        <v>290185619.95000005</v>
      </c>
      <c r="G14" s="26">
        <v>261670017.93000001</v>
      </c>
      <c r="H14" s="42">
        <f>+F14-G14</f>
        <v>28515602.020000041</v>
      </c>
      <c r="I14" s="67">
        <f>IF(G14&lt;0,IF(H14=0,0,IF(OR(G14=0,F14=0),"N.M.",IF(ABS(H14/G14)&gt;=10,"N.M.",H14/(-G14)))),IF(H14=0,0,IF(OR(G14=0,F14=0),"N.M.",IF(ABS(H14/G14)&gt;=10,"N.M.",H14/G14))))</f>
        <v>0.10897542731711939</v>
      </c>
    </row>
    <row r="15" spans="1:9" s="22" customFormat="1" ht="0.75" hidden="1" customHeight="1" outlineLevel="2" x14ac:dyDescent="0.25">
      <c r="B15" s="49"/>
      <c r="C15" s="46"/>
      <c r="D15" s="100"/>
      <c r="E15" s="100"/>
      <c r="F15" s="26"/>
      <c r="G15" s="26"/>
      <c r="H15" s="26"/>
      <c r="I15" s="103"/>
    </row>
    <row r="16" spans="1:9" s="62" customFormat="1" hidden="1" outlineLevel="2" x14ac:dyDescent="0.25">
      <c r="A16" s="57" t="s">
        <v>358</v>
      </c>
      <c r="B16" s="58" t="s">
        <v>816</v>
      </c>
      <c r="C16" s="59" t="s">
        <v>285</v>
      </c>
      <c r="D16" s="60"/>
      <c r="E16" s="61"/>
      <c r="F16" s="130">
        <v>100812504.76000001</v>
      </c>
      <c r="G16" s="130">
        <v>89022502.200000003</v>
      </c>
      <c r="H16" s="84">
        <f t="shared" ref="H16:H23" si="0">+F16-G16</f>
        <v>11790002.560000002</v>
      </c>
      <c r="I16" s="69">
        <f t="shared" ref="I16:I23" si="1">IF(G16&lt;0,IF(H16=0,0,IF(OR(G16=0,F16=0),"N.M.",IF(ABS(H16/G16)&gt;=10,"N.M.",H16/(-G16)))),IF(H16=0,0,IF(OR(G16=0,F16=0),"N.M.",IF(ABS(H16/G16)&gt;=10,"N.M.",H16/G16))))</f>
        <v>0.13243845397102308</v>
      </c>
    </row>
    <row r="17" spans="1:9" s="62" customFormat="1" hidden="1" outlineLevel="2" x14ac:dyDescent="0.25">
      <c r="A17" s="57" t="s">
        <v>359</v>
      </c>
      <c r="B17" s="58" t="s">
        <v>817</v>
      </c>
      <c r="C17" s="59" t="s">
        <v>1274</v>
      </c>
      <c r="D17" s="60"/>
      <c r="E17" s="61"/>
      <c r="F17" s="130">
        <v>78934764.49000001</v>
      </c>
      <c r="G17" s="130">
        <v>61764798.539999999</v>
      </c>
      <c r="H17" s="84">
        <f t="shared" si="0"/>
        <v>17169965.95000001</v>
      </c>
      <c r="I17" s="69">
        <f t="shared" si="1"/>
        <v>0.27798950787284493</v>
      </c>
    </row>
    <row r="18" spans="1:9" s="62" customFormat="1" hidden="1" outlineLevel="2" x14ac:dyDescent="0.25">
      <c r="A18" s="57" t="s">
        <v>360</v>
      </c>
      <c r="B18" s="58" t="s">
        <v>818</v>
      </c>
      <c r="C18" s="59" t="s">
        <v>1275</v>
      </c>
      <c r="D18" s="60"/>
      <c r="E18" s="61"/>
      <c r="F18" s="130">
        <v>16829833.149999999</v>
      </c>
      <c r="G18" s="130">
        <v>17811548.300000001</v>
      </c>
      <c r="H18" s="84">
        <f t="shared" si="0"/>
        <v>-981715.15000000224</v>
      </c>
      <c r="I18" s="69">
        <f t="shared" si="1"/>
        <v>-5.5116777804207075E-2</v>
      </c>
    </row>
    <row r="19" spans="1:9" s="62" customFormat="1" hidden="1" outlineLevel="2" x14ac:dyDescent="0.25">
      <c r="A19" s="57" t="s">
        <v>361</v>
      </c>
      <c r="B19" s="58" t="s">
        <v>819</v>
      </c>
      <c r="C19" s="59" t="s">
        <v>1276</v>
      </c>
      <c r="D19" s="60"/>
      <c r="E19" s="61"/>
      <c r="F19" s="130">
        <v>16116280.93</v>
      </c>
      <c r="G19" s="130">
        <v>14386052.370000001</v>
      </c>
      <c r="H19" s="84">
        <f t="shared" si="0"/>
        <v>1730228.5599999987</v>
      </c>
      <c r="I19" s="69">
        <f t="shared" si="1"/>
        <v>0.12027125409387054</v>
      </c>
    </row>
    <row r="20" spans="1:9" s="62" customFormat="1" hidden="1" outlineLevel="2" x14ac:dyDescent="0.25">
      <c r="A20" s="57" t="s">
        <v>362</v>
      </c>
      <c r="B20" s="58" t="s">
        <v>820</v>
      </c>
      <c r="C20" s="59" t="s">
        <v>1277</v>
      </c>
      <c r="D20" s="60"/>
      <c r="E20" s="61"/>
      <c r="F20" s="130">
        <v>20095318.359999999</v>
      </c>
      <c r="G20" s="130">
        <v>17483353.670000002</v>
      </c>
      <c r="H20" s="84">
        <f t="shared" si="0"/>
        <v>2611964.6899999976</v>
      </c>
      <c r="I20" s="69">
        <f t="shared" si="1"/>
        <v>0.14939723460962265</v>
      </c>
    </row>
    <row r="21" spans="1:9" s="62" customFormat="1" hidden="1" outlineLevel="2" x14ac:dyDescent="0.25">
      <c r="A21" s="57" t="s">
        <v>363</v>
      </c>
      <c r="B21" s="58" t="s">
        <v>821</v>
      </c>
      <c r="C21" s="59" t="s">
        <v>1278</v>
      </c>
      <c r="D21" s="60"/>
      <c r="E21" s="61"/>
      <c r="F21" s="130">
        <v>52365225.329999998</v>
      </c>
      <c r="G21" s="130">
        <v>51967946.549999997</v>
      </c>
      <c r="H21" s="84">
        <f t="shared" si="0"/>
        <v>397278.78000000119</v>
      </c>
      <c r="I21" s="69">
        <f t="shared" si="1"/>
        <v>7.6446888202089487E-3</v>
      </c>
    </row>
    <row r="22" spans="1:9" s="62" customFormat="1" hidden="1" outlineLevel="2" x14ac:dyDescent="0.25">
      <c r="A22" s="57" t="s">
        <v>364</v>
      </c>
      <c r="B22" s="58" t="s">
        <v>822</v>
      </c>
      <c r="C22" s="59" t="s">
        <v>1279</v>
      </c>
      <c r="D22" s="60"/>
      <c r="E22" s="61"/>
      <c r="F22" s="130">
        <v>73174017.560000002</v>
      </c>
      <c r="G22" s="130">
        <v>73363021.049999997</v>
      </c>
      <c r="H22" s="84">
        <f t="shared" si="0"/>
        <v>-189003.48999999464</v>
      </c>
      <c r="I22" s="69">
        <f t="shared" si="1"/>
        <v>-2.5762773573784641E-3</v>
      </c>
    </row>
    <row r="23" spans="1:9" s="22" customFormat="1" outlineLevel="1" collapsed="1" x14ac:dyDescent="0.25">
      <c r="A23" s="22" t="s">
        <v>259</v>
      </c>
      <c r="B23" s="49"/>
      <c r="C23" s="46" t="s">
        <v>285</v>
      </c>
      <c r="D23" s="100"/>
      <c r="E23" s="100"/>
      <c r="F23" s="26">
        <v>358327944.58000004</v>
      </c>
      <c r="G23" s="26">
        <v>325799222.67999995</v>
      </c>
      <c r="H23" s="42">
        <f t="shared" si="0"/>
        <v>32528721.900000095</v>
      </c>
      <c r="I23" s="67">
        <f t="shared" si="1"/>
        <v>9.9842846868759452E-2</v>
      </c>
    </row>
    <row r="24" spans="1:9" s="22" customFormat="1" ht="0.75" hidden="1" customHeight="1" outlineLevel="2" x14ac:dyDescent="0.25">
      <c r="B24" s="49"/>
      <c r="C24" s="46"/>
      <c r="D24" s="100"/>
      <c r="E24" s="100"/>
      <c r="F24" s="26"/>
      <c r="G24" s="26"/>
      <c r="H24" s="26"/>
      <c r="I24" s="103"/>
    </row>
    <row r="25" spans="1:9" s="62" customFormat="1" hidden="1" outlineLevel="2" x14ac:dyDescent="0.25">
      <c r="A25" s="57" t="s">
        <v>365</v>
      </c>
      <c r="B25" s="58" t="s">
        <v>823</v>
      </c>
      <c r="C25" s="59" t="s">
        <v>1280</v>
      </c>
      <c r="D25" s="60"/>
      <c r="E25" s="61"/>
      <c r="F25" s="130">
        <v>1833522.56</v>
      </c>
      <c r="G25" s="130">
        <v>1687939.67</v>
      </c>
      <c r="H25" s="84">
        <f>+F25-G25</f>
        <v>145582.89000000013</v>
      </c>
      <c r="I25" s="69">
        <f>IF(G25&lt;0,IF(H25=0,0,IF(OR(G25=0,F25=0),"N.M.",IF(ABS(H25/G25)&gt;=10,"N.M.",H25/(-G25)))),IF(H25=0,0,IF(OR(G25=0,F25=0),"N.M.",IF(ABS(H25/G25)&gt;=10,"N.M.",H25/G25))))</f>
        <v>8.6248870494287352E-2</v>
      </c>
    </row>
    <row r="26" spans="1:9" s="62" customFormat="1" hidden="1" outlineLevel="2" x14ac:dyDescent="0.25">
      <c r="A26" s="57" t="s">
        <v>366</v>
      </c>
      <c r="B26" s="58" t="s">
        <v>824</v>
      </c>
      <c r="C26" s="59" t="s">
        <v>1281</v>
      </c>
      <c r="D26" s="60"/>
      <c r="E26" s="61"/>
      <c r="F26" s="130">
        <v>319256.87</v>
      </c>
      <c r="G26" s="130">
        <v>335448.84999999998</v>
      </c>
      <c r="H26" s="84">
        <f>+F26-G26</f>
        <v>-16191.979999999981</v>
      </c>
      <c r="I26" s="69">
        <f>IF(G26&lt;0,IF(H26=0,0,IF(OR(G26=0,F26=0),"N.M.",IF(ABS(H26/G26)&gt;=10,"N.M.",H26/(-G26)))),IF(H26=0,0,IF(OR(G26=0,F26=0),"N.M.",IF(ABS(H26/G26)&gt;=10,"N.M.",H26/G26))))</f>
        <v>-4.8269594604363621E-2</v>
      </c>
    </row>
    <row r="27" spans="1:9" s="22" customFormat="1" outlineLevel="1" collapsed="1" x14ac:dyDescent="0.25">
      <c r="A27" s="22" t="s">
        <v>179</v>
      </c>
      <c r="B27" s="49"/>
      <c r="C27" s="46" t="s">
        <v>286</v>
      </c>
      <c r="D27" s="100"/>
      <c r="E27" s="100"/>
      <c r="F27" s="26">
        <v>2152779.4300000002</v>
      </c>
      <c r="G27" s="26">
        <v>2023388.52</v>
      </c>
      <c r="H27" s="42">
        <f>+F27-G27</f>
        <v>129390.91000000015</v>
      </c>
      <c r="I27" s="67">
        <f>IF(G27&lt;0,IF(H27=0,0,IF(OR(G27=0,F27=0),"N.M.",IF(ABS(H27/G27)&gt;=10,"N.M.",H27/(-G27)))),IF(H27=0,0,IF(OR(G27=0,F27=0),"N.M.",IF(ABS(H27/G27)&gt;=10,"N.M.",H27/G27))))</f>
        <v>6.3947634733046793E-2</v>
      </c>
    </row>
    <row r="28" spans="1:9" s="22" customFormat="1" ht="0.75" hidden="1" customHeight="1" outlineLevel="2" x14ac:dyDescent="0.25">
      <c r="B28" s="49"/>
      <c r="C28" s="46"/>
      <c r="D28" s="100"/>
      <c r="E28" s="100"/>
      <c r="F28" s="26"/>
      <c r="G28" s="26"/>
      <c r="H28" s="26"/>
      <c r="I28" s="103"/>
    </row>
    <row r="29" spans="1:9" s="62" customFormat="1" hidden="1" outlineLevel="2" x14ac:dyDescent="0.25">
      <c r="A29" s="57" t="s">
        <v>367</v>
      </c>
      <c r="B29" s="58" t="s">
        <v>825</v>
      </c>
      <c r="C29" s="59" t="s">
        <v>1282</v>
      </c>
      <c r="D29" s="60"/>
      <c r="E29" s="61"/>
      <c r="F29" s="130">
        <v>0</v>
      </c>
      <c r="G29" s="130">
        <v>8.67</v>
      </c>
      <c r="H29" s="84">
        <f t="shared" ref="H29:H62" si="2">+F29-G29</f>
        <v>-8.67</v>
      </c>
      <c r="I29" s="69" t="str">
        <f t="shared" ref="I29:I62" si="3">IF(G29&lt;0,IF(H29=0,0,IF(OR(G29=0,F29=0),"N.M.",IF(ABS(H29/G29)&gt;=10,"N.M.",H29/(-G29)))),IF(H29=0,0,IF(OR(G29=0,F29=0),"N.M.",IF(ABS(H29/G29)&gt;=10,"N.M.",H29/G29))))</f>
        <v>N.M.</v>
      </c>
    </row>
    <row r="30" spans="1:9" s="62" customFormat="1" hidden="1" outlineLevel="2" x14ac:dyDescent="0.25">
      <c r="A30" s="57" t="s">
        <v>368</v>
      </c>
      <c r="B30" s="58" t="s">
        <v>826</v>
      </c>
      <c r="C30" s="59" t="s">
        <v>1283</v>
      </c>
      <c r="D30" s="60"/>
      <c r="E30" s="61"/>
      <c r="F30" s="130">
        <v>0</v>
      </c>
      <c r="G30" s="130">
        <v>-684.70999999999992</v>
      </c>
      <c r="H30" s="84">
        <f t="shared" si="2"/>
        <v>684.70999999999992</v>
      </c>
      <c r="I30" s="69" t="str">
        <f t="shared" si="3"/>
        <v>N.M.</v>
      </c>
    </row>
    <row r="31" spans="1:9" s="62" customFormat="1" hidden="1" outlineLevel="2" x14ac:dyDescent="0.25">
      <c r="A31" s="57" t="s">
        <v>369</v>
      </c>
      <c r="B31" s="58" t="s">
        <v>827</v>
      </c>
      <c r="C31" s="59" t="s">
        <v>1284</v>
      </c>
      <c r="D31" s="60"/>
      <c r="E31" s="61"/>
      <c r="F31" s="130">
        <v>2956196.36</v>
      </c>
      <c r="G31" s="130">
        <v>2875385.81</v>
      </c>
      <c r="H31" s="84">
        <f t="shared" si="2"/>
        <v>80810.549999999814</v>
      </c>
      <c r="I31" s="69">
        <f t="shared" si="3"/>
        <v>2.8104245948128891E-2</v>
      </c>
    </row>
    <row r="32" spans="1:9" s="62" customFormat="1" hidden="1" outlineLevel="2" x14ac:dyDescent="0.25">
      <c r="A32" s="57" t="s">
        <v>370</v>
      </c>
      <c r="B32" s="58" t="s">
        <v>828</v>
      </c>
      <c r="C32" s="59" t="s">
        <v>1285</v>
      </c>
      <c r="D32" s="60"/>
      <c r="E32" s="61"/>
      <c r="F32" s="130">
        <v>2569858.8899999997</v>
      </c>
      <c r="G32" s="130">
        <v>1984318.15</v>
      </c>
      <c r="H32" s="84">
        <f t="shared" si="2"/>
        <v>585540.73999999976</v>
      </c>
      <c r="I32" s="69">
        <f t="shared" si="3"/>
        <v>0.2950841023149437</v>
      </c>
    </row>
    <row r="33" spans="1:9" s="62" customFormat="1" hidden="1" outlineLevel="2" x14ac:dyDescent="0.25">
      <c r="A33" s="57" t="s">
        <v>371</v>
      </c>
      <c r="B33" s="58" t="s">
        <v>829</v>
      </c>
      <c r="C33" s="59" t="s">
        <v>1286</v>
      </c>
      <c r="D33" s="60"/>
      <c r="E33" s="61"/>
      <c r="F33" s="130">
        <v>0</v>
      </c>
      <c r="G33" s="130">
        <v>0</v>
      </c>
      <c r="H33" s="84">
        <f t="shared" si="2"/>
        <v>0</v>
      </c>
      <c r="I33" s="69">
        <f t="shared" si="3"/>
        <v>0</v>
      </c>
    </row>
    <row r="34" spans="1:9" s="62" customFormat="1" hidden="1" outlineLevel="2" x14ac:dyDescent="0.25">
      <c r="A34" s="57" t="s">
        <v>372</v>
      </c>
      <c r="B34" s="58" t="s">
        <v>830</v>
      </c>
      <c r="C34" s="59" t="s">
        <v>1287</v>
      </c>
      <c r="D34" s="60"/>
      <c r="E34" s="61"/>
      <c r="F34" s="130">
        <v>-6097.6100000000006</v>
      </c>
      <c r="G34" s="130">
        <v>-5935.35</v>
      </c>
      <c r="H34" s="84">
        <f t="shared" si="2"/>
        <v>-162.26000000000022</v>
      </c>
      <c r="I34" s="69">
        <f t="shared" si="3"/>
        <v>-2.7337899197183015E-2</v>
      </c>
    </row>
    <row r="35" spans="1:9" s="62" customFormat="1" hidden="1" outlineLevel="2" x14ac:dyDescent="0.25">
      <c r="A35" s="57" t="s">
        <v>373</v>
      </c>
      <c r="B35" s="58" t="s">
        <v>831</v>
      </c>
      <c r="C35" s="59" t="s">
        <v>1288</v>
      </c>
      <c r="D35" s="60"/>
      <c r="E35" s="61"/>
      <c r="F35" s="130">
        <v>256959.65</v>
      </c>
      <c r="G35" s="130">
        <v>-558833.96</v>
      </c>
      <c r="H35" s="84">
        <f t="shared" si="2"/>
        <v>815793.61</v>
      </c>
      <c r="I35" s="69">
        <f t="shared" si="3"/>
        <v>1.459813949030585</v>
      </c>
    </row>
    <row r="36" spans="1:9" s="62" customFormat="1" hidden="1" outlineLevel="2" x14ac:dyDescent="0.25">
      <c r="A36" s="57" t="s">
        <v>374</v>
      </c>
      <c r="B36" s="58" t="s">
        <v>832</v>
      </c>
      <c r="C36" s="59" t="s">
        <v>1289</v>
      </c>
      <c r="D36" s="60"/>
      <c r="E36" s="61"/>
      <c r="F36" s="130">
        <v>-79130.040000000008</v>
      </c>
      <c r="G36" s="130">
        <v>-25946.55</v>
      </c>
      <c r="H36" s="84">
        <f t="shared" si="2"/>
        <v>-53183.490000000005</v>
      </c>
      <c r="I36" s="69">
        <f t="shared" si="3"/>
        <v>-2.0497326234123614</v>
      </c>
    </row>
    <row r="37" spans="1:9" s="62" customFormat="1" hidden="1" outlineLevel="2" x14ac:dyDescent="0.25">
      <c r="A37" s="57" t="s">
        <v>375</v>
      </c>
      <c r="B37" s="58" t="s">
        <v>833</v>
      </c>
      <c r="C37" s="59" t="s">
        <v>1290</v>
      </c>
      <c r="D37" s="60"/>
      <c r="E37" s="61"/>
      <c r="F37" s="130">
        <v>-122922.10999999999</v>
      </c>
      <c r="G37" s="130">
        <v>0</v>
      </c>
      <c r="H37" s="84">
        <f t="shared" si="2"/>
        <v>-122922.10999999999</v>
      </c>
      <c r="I37" s="69" t="str">
        <f t="shared" si="3"/>
        <v>N.M.</v>
      </c>
    </row>
    <row r="38" spans="1:9" s="62" customFormat="1" hidden="1" outlineLevel="2" x14ac:dyDescent="0.25">
      <c r="A38" s="57" t="s">
        <v>376</v>
      </c>
      <c r="B38" s="58" t="s">
        <v>834</v>
      </c>
      <c r="C38" s="59" t="s">
        <v>1291</v>
      </c>
      <c r="D38" s="60"/>
      <c r="E38" s="61"/>
      <c r="F38" s="130">
        <v>265086.08000000002</v>
      </c>
      <c r="G38" s="130">
        <v>77998.81</v>
      </c>
      <c r="H38" s="84">
        <f t="shared" si="2"/>
        <v>187087.27000000002</v>
      </c>
      <c r="I38" s="69">
        <f t="shared" si="3"/>
        <v>2.3985913374832259</v>
      </c>
    </row>
    <row r="39" spans="1:9" s="62" customFormat="1" hidden="1" outlineLevel="2" x14ac:dyDescent="0.25">
      <c r="A39" s="57" t="s">
        <v>377</v>
      </c>
      <c r="B39" s="58" t="s">
        <v>835</v>
      </c>
      <c r="C39" s="59" t="s">
        <v>1292</v>
      </c>
      <c r="D39" s="60"/>
      <c r="E39" s="61"/>
      <c r="F39" s="130">
        <v>16811411.030000001</v>
      </c>
      <c r="G39" s="130">
        <v>13398770.810000001</v>
      </c>
      <c r="H39" s="84">
        <f t="shared" si="2"/>
        <v>3412640.2200000007</v>
      </c>
      <c r="I39" s="69">
        <f t="shared" si="3"/>
        <v>0.25469800688381211</v>
      </c>
    </row>
    <row r="40" spans="1:9" s="62" customFormat="1" hidden="1" outlineLevel="2" x14ac:dyDescent="0.25">
      <c r="A40" s="57" t="s">
        <v>378</v>
      </c>
      <c r="B40" s="58" t="s">
        <v>836</v>
      </c>
      <c r="C40" s="59" t="s">
        <v>1293</v>
      </c>
      <c r="D40" s="60"/>
      <c r="E40" s="61"/>
      <c r="F40" s="130">
        <v>0</v>
      </c>
      <c r="G40" s="130">
        <v>3.52</v>
      </c>
      <c r="H40" s="84">
        <f t="shared" si="2"/>
        <v>-3.52</v>
      </c>
      <c r="I40" s="69" t="str">
        <f t="shared" si="3"/>
        <v>N.M.</v>
      </c>
    </row>
    <row r="41" spans="1:9" s="62" customFormat="1" hidden="1" outlineLevel="2" x14ac:dyDescent="0.25">
      <c r="A41" s="57" t="s">
        <v>379</v>
      </c>
      <c r="B41" s="58" t="s">
        <v>837</v>
      </c>
      <c r="C41" s="59" t="s">
        <v>1294</v>
      </c>
      <c r="D41" s="60"/>
      <c r="E41" s="61"/>
      <c r="F41" s="130">
        <v>37825.29</v>
      </c>
      <c r="G41" s="130">
        <v>2349.6100000000006</v>
      </c>
      <c r="H41" s="84">
        <f t="shared" si="2"/>
        <v>35475.68</v>
      </c>
      <c r="I41" s="69" t="str">
        <f t="shared" si="3"/>
        <v>N.M.</v>
      </c>
    </row>
    <row r="42" spans="1:9" s="62" customFormat="1" hidden="1" outlineLevel="2" x14ac:dyDescent="0.25">
      <c r="A42" s="57" t="s">
        <v>380</v>
      </c>
      <c r="B42" s="58" t="s">
        <v>838</v>
      </c>
      <c r="C42" s="59" t="s">
        <v>1295</v>
      </c>
      <c r="D42" s="60"/>
      <c r="E42" s="61"/>
      <c r="F42" s="130">
        <v>264533.87</v>
      </c>
      <c r="G42" s="130">
        <v>-596685.10000000009</v>
      </c>
      <c r="H42" s="84">
        <f t="shared" si="2"/>
        <v>861218.97000000009</v>
      </c>
      <c r="I42" s="69">
        <f t="shared" si="3"/>
        <v>1.4433391582930426</v>
      </c>
    </row>
    <row r="43" spans="1:9" s="62" customFormat="1" hidden="1" outlineLevel="2" x14ac:dyDescent="0.25">
      <c r="A43" s="57" t="s">
        <v>381</v>
      </c>
      <c r="B43" s="58" t="s">
        <v>839</v>
      </c>
      <c r="C43" s="59" t="s">
        <v>1296</v>
      </c>
      <c r="D43" s="60"/>
      <c r="E43" s="61"/>
      <c r="F43" s="130">
        <v>-342789.3</v>
      </c>
      <c r="G43" s="130">
        <v>-150305.53</v>
      </c>
      <c r="H43" s="84">
        <f t="shared" si="2"/>
        <v>-192483.77</v>
      </c>
      <c r="I43" s="69">
        <f t="shared" si="3"/>
        <v>-1.2806166878889951</v>
      </c>
    </row>
    <row r="44" spans="1:9" s="62" customFormat="1" hidden="1" outlineLevel="2" x14ac:dyDescent="0.25">
      <c r="A44" s="57" t="s">
        <v>382</v>
      </c>
      <c r="B44" s="58" t="s">
        <v>840</v>
      </c>
      <c r="C44" s="59" t="s">
        <v>1297</v>
      </c>
      <c r="D44" s="60"/>
      <c r="E44" s="61"/>
      <c r="F44" s="130">
        <v>0</v>
      </c>
      <c r="G44" s="130">
        <v>24.05</v>
      </c>
      <c r="H44" s="84">
        <f t="shared" si="2"/>
        <v>-24.05</v>
      </c>
      <c r="I44" s="69" t="str">
        <f t="shared" si="3"/>
        <v>N.M.</v>
      </c>
    </row>
    <row r="45" spans="1:9" s="62" customFormat="1" hidden="1" outlineLevel="2" x14ac:dyDescent="0.25">
      <c r="A45" s="57" t="s">
        <v>383</v>
      </c>
      <c r="B45" s="58" t="s">
        <v>841</v>
      </c>
      <c r="C45" s="59" t="s">
        <v>1298</v>
      </c>
      <c r="D45" s="60"/>
      <c r="E45" s="61"/>
      <c r="F45" s="130">
        <v>138820.29</v>
      </c>
      <c r="G45" s="130">
        <v>126889.73999999999</v>
      </c>
      <c r="H45" s="84">
        <f t="shared" si="2"/>
        <v>11930.550000000017</v>
      </c>
      <c r="I45" s="69">
        <f t="shared" si="3"/>
        <v>9.402296828727065E-2</v>
      </c>
    </row>
    <row r="46" spans="1:9" s="62" customFormat="1" hidden="1" outlineLevel="2" x14ac:dyDescent="0.25">
      <c r="A46" s="57" t="s">
        <v>384</v>
      </c>
      <c r="B46" s="58" t="s">
        <v>842</v>
      </c>
      <c r="C46" s="59" t="s">
        <v>1299</v>
      </c>
      <c r="D46" s="60"/>
      <c r="E46" s="61"/>
      <c r="F46" s="130">
        <v>0</v>
      </c>
      <c r="G46" s="130">
        <v>0</v>
      </c>
      <c r="H46" s="84">
        <f t="shared" si="2"/>
        <v>0</v>
      </c>
      <c r="I46" s="69">
        <f t="shared" si="3"/>
        <v>0</v>
      </c>
    </row>
    <row r="47" spans="1:9" s="62" customFormat="1" hidden="1" outlineLevel="2" x14ac:dyDescent="0.25">
      <c r="A47" s="57" t="s">
        <v>385</v>
      </c>
      <c r="B47" s="58" t="s">
        <v>843</v>
      </c>
      <c r="C47" s="59" t="s">
        <v>1300</v>
      </c>
      <c r="D47" s="60"/>
      <c r="E47" s="61"/>
      <c r="F47" s="130">
        <v>5468028.8799999999</v>
      </c>
      <c r="G47" s="130">
        <v>2706706.39</v>
      </c>
      <c r="H47" s="84">
        <f t="shared" si="2"/>
        <v>2761322.4899999998</v>
      </c>
      <c r="I47" s="69">
        <f t="shared" si="3"/>
        <v>1.0201780659334829</v>
      </c>
    </row>
    <row r="48" spans="1:9" s="62" customFormat="1" hidden="1" outlineLevel="2" x14ac:dyDescent="0.25">
      <c r="A48" s="57" t="s">
        <v>386</v>
      </c>
      <c r="B48" s="58" t="s">
        <v>844</v>
      </c>
      <c r="C48" s="59" t="s">
        <v>1301</v>
      </c>
      <c r="D48" s="60"/>
      <c r="E48" s="61"/>
      <c r="F48" s="130">
        <v>-5468028.8799999999</v>
      </c>
      <c r="G48" s="130">
        <v>-2706706.39</v>
      </c>
      <c r="H48" s="84">
        <f t="shared" si="2"/>
        <v>-2761322.4899999998</v>
      </c>
      <c r="I48" s="69">
        <f t="shared" si="3"/>
        <v>-1.0201780659334829</v>
      </c>
    </row>
    <row r="49" spans="1:9" s="62" customFormat="1" hidden="1" outlineLevel="2" x14ac:dyDescent="0.25">
      <c r="A49" s="57" t="s">
        <v>387</v>
      </c>
      <c r="B49" s="58" t="s">
        <v>845</v>
      </c>
      <c r="C49" s="59" t="s">
        <v>1302</v>
      </c>
      <c r="D49" s="60"/>
      <c r="E49" s="61"/>
      <c r="F49" s="130">
        <v>117696</v>
      </c>
      <c r="G49" s="130">
        <v>54315.479999999996</v>
      </c>
      <c r="H49" s="84">
        <f t="shared" si="2"/>
        <v>63380.520000000004</v>
      </c>
      <c r="I49" s="69">
        <f t="shared" si="3"/>
        <v>1.1668960671985227</v>
      </c>
    </row>
    <row r="50" spans="1:9" s="62" customFormat="1" hidden="1" outlineLevel="2" x14ac:dyDescent="0.25">
      <c r="A50" s="57" t="s">
        <v>388</v>
      </c>
      <c r="B50" s="58" t="s">
        <v>846</v>
      </c>
      <c r="C50" s="59" t="s">
        <v>1303</v>
      </c>
      <c r="D50" s="60"/>
      <c r="E50" s="61"/>
      <c r="F50" s="130">
        <v>-242451.91999999998</v>
      </c>
      <c r="G50" s="130">
        <v>-230583.69</v>
      </c>
      <c r="H50" s="84">
        <f t="shared" si="2"/>
        <v>-11868.229999999981</v>
      </c>
      <c r="I50" s="69">
        <f t="shared" si="3"/>
        <v>-5.147037936638095E-2</v>
      </c>
    </row>
    <row r="51" spans="1:9" s="62" customFormat="1" hidden="1" outlineLevel="2" x14ac:dyDescent="0.25">
      <c r="A51" s="57" t="s">
        <v>389</v>
      </c>
      <c r="B51" s="58" t="s">
        <v>847</v>
      </c>
      <c r="C51" s="59" t="s">
        <v>1304</v>
      </c>
      <c r="D51" s="60"/>
      <c r="E51" s="61"/>
      <c r="F51" s="130">
        <v>0</v>
      </c>
      <c r="G51" s="130">
        <v>2730.93</v>
      </c>
      <c r="H51" s="84">
        <f t="shared" si="2"/>
        <v>-2730.93</v>
      </c>
      <c r="I51" s="69" t="str">
        <f t="shared" si="3"/>
        <v>N.M.</v>
      </c>
    </row>
    <row r="52" spans="1:9" s="62" customFormat="1" hidden="1" outlineLevel="2" x14ac:dyDescent="0.25">
      <c r="A52" s="57" t="s">
        <v>390</v>
      </c>
      <c r="B52" s="58" t="s">
        <v>848</v>
      </c>
      <c r="C52" s="59" t="s">
        <v>1305</v>
      </c>
      <c r="D52" s="60"/>
      <c r="E52" s="61"/>
      <c r="F52" s="130">
        <v>5548370.0099999998</v>
      </c>
      <c r="G52" s="130">
        <v>3533618.5300000003</v>
      </c>
      <c r="H52" s="84">
        <f t="shared" si="2"/>
        <v>2014751.4799999995</v>
      </c>
      <c r="I52" s="69">
        <f t="shared" si="3"/>
        <v>0.57016666142510841</v>
      </c>
    </row>
    <row r="53" spans="1:9" s="62" customFormat="1" hidden="1" outlineLevel="2" x14ac:dyDescent="0.25">
      <c r="A53" s="57" t="s">
        <v>391</v>
      </c>
      <c r="B53" s="58" t="s">
        <v>849</v>
      </c>
      <c r="C53" s="59" t="s">
        <v>1306</v>
      </c>
      <c r="D53" s="60"/>
      <c r="E53" s="61"/>
      <c r="F53" s="130">
        <v>95031.450000000012</v>
      </c>
      <c r="G53" s="130">
        <v>38358.300000000003</v>
      </c>
      <c r="H53" s="84">
        <f t="shared" si="2"/>
        <v>56673.150000000009</v>
      </c>
      <c r="I53" s="69">
        <f t="shared" si="3"/>
        <v>1.4774677188509397</v>
      </c>
    </row>
    <row r="54" spans="1:9" s="22" customFormat="1" outlineLevel="1" collapsed="1" x14ac:dyDescent="0.25">
      <c r="A54" s="22" t="s">
        <v>180</v>
      </c>
      <c r="B54" s="49"/>
      <c r="C54" s="46" t="s">
        <v>287</v>
      </c>
      <c r="D54" s="100"/>
      <c r="E54" s="100"/>
      <c r="F54" s="26">
        <v>28268397.940000001</v>
      </c>
      <c r="G54" s="26">
        <v>20525797.520000003</v>
      </c>
      <c r="H54" s="42">
        <f t="shared" si="2"/>
        <v>7742600.4199999981</v>
      </c>
      <c r="I54" s="67">
        <f t="shared" si="3"/>
        <v>0.37721313446923238</v>
      </c>
    </row>
    <row r="55" spans="1:9" s="22" customFormat="1" ht="0.75" hidden="1" customHeight="1" outlineLevel="2" x14ac:dyDescent="0.25">
      <c r="B55" s="49"/>
      <c r="C55" s="47" t="s">
        <v>177</v>
      </c>
      <c r="D55" s="100"/>
      <c r="E55" s="100"/>
      <c r="F55" s="26" t="e">
        <f>+F54+F27+#REF!+F23</f>
        <v>#REF!</v>
      </c>
      <c r="G55" s="26" t="e">
        <f>+G54+G27+#REF!+G23</f>
        <v>#REF!</v>
      </c>
      <c r="H55" s="42" t="e">
        <f t="shared" si="2"/>
        <v>#REF!</v>
      </c>
      <c r="I55" s="67" t="e">
        <f t="shared" si="3"/>
        <v>#REF!</v>
      </c>
    </row>
    <row r="56" spans="1:9" s="62" customFormat="1" hidden="1" outlineLevel="2" x14ac:dyDescent="0.25">
      <c r="A56" s="57" t="s">
        <v>392</v>
      </c>
      <c r="B56" s="58" t="s">
        <v>850</v>
      </c>
      <c r="C56" s="59" t="s">
        <v>1307</v>
      </c>
      <c r="D56" s="60"/>
      <c r="E56" s="61"/>
      <c r="F56" s="130">
        <v>-736767</v>
      </c>
      <c r="G56" s="130">
        <v>487238</v>
      </c>
      <c r="H56" s="84">
        <f t="shared" si="2"/>
        <v>-1224005</v>
      </c>
      <c r="I56" s="69">
        <f t="shared" si="3"/>
        <v>-2.512129595803283</v>
      </c>
    </row>
    <row r="57" spans="1:9" s="62" customFormat="1" hidden="1" outlineLevel="2" x14ac:dyDescent="0.25">
      <c r="A57" s="57" t="s">
        <v>393</v>
      </c>
      <c r="B57" s="58" t="s">
        <v>851</v>
      </c>
      <c r="C57" s="59" t="s">
        <v>1308</v>
      </c>
      <c r="D57" s="60"/>
      <c r="E57" s="61"/>
      <c r="F57" s="130">
        <v>-162154</v>
      </c>
      <c r="G57" s="130">
        <v>-78804</v>
      </c>
      <c r="H57" s="84">
        <f t="shared" si="2"/>
        <v>-83350</v>
      </c>
      <c r="I57" s="69">
        <f t="shared" si="3"/>
        <v>-1.0576874270341607</v>
      </c>
    </row>
    <row r="58" spans="1:9" s="62" customFormat="1" hidden="1" outlineLevel="2" x14ac:dyDescent="0.25">
      <c r="A58" s="57" t="s">
        <v>394</v>
      </c>
      <c r="B58" s="58" t="s">
        <v>852</v>
      </c>
      <c r="C58" s="59" t="s">
        <v>1309</v>
      </c>
      <c r="D58" s="60"/>
      <c r="E58" s="61"/>
      <c r="F58" s="130">
        <v>-4879026</v>
      </c>
      <c r="G58" s="130">
        <v>-2814808</v>
      </c>
      <c r="H58" s="84">
        <f t="shared" si="2"/>
        <v>-2064218</v>
      </c>
      <c r="I58" s="69">
        <f t="shared" si="3"/>
        <v>-0.73334238072365865</v>
      </c>
    </row>
    <row r="59" spans="1:9" s="62" customFormat="1" hidden="1" outlineLevel="2" x14ac:dyDescent="0.25">
      <c r="A59" s="57" t="s">
        <v>395</v>
      </c>
      <c r="B59" s="58" t="s">
        <v>853</v>
      </c>
      <c r="C59" s="59" t="s">
        <v>1310</v>
      </c>
      <c r="D59" s="60"/>
      <c r="E59" s="61"/>
      <c r="F59" s="130">
        <v>-100696</v>
      </c>
      <c r="G59" s="130">
        <v>0</v>
      </c>
      <c r="H59" s="84">
        <f t="shared" si="2"/>
        <v>-100696</v>
      </c>
      <c r="I59" s="69" t="str">
        <f t="shared" si="3"/>
        <v>N.M.</v>
      </c>
    </row>
    <row r="60" spans="1:9" s="62" customFormat="1" hidden="1" outlineLevel="2" x14ac:dyDescent="0.25">
      <c r="A60" s="57" t="s">
        <v>396</v>
      </c>
      <c r="B60" s="58" t="s">
        <v>854</v>
      </c>
      <c r="C60" s="59" t="s">
        <v>1311</v>
      </c>
      <c r="D60" s="60"/>
      <c r="E60" s="61"/>
      <c r="F60" s="130">
        <v>-22767</v>
      </c>
      <c r="G60" s="130">
        <v>0</v>
      </c>
      <c r="H60" s="84">
        <f t="shared" si="2"/>
        <v>-22767</v>
      </c>
      <c r="I60" s="69" t="str">
        <f t="shared" si="3"/>
        <v>N.M.</v>
      </c>
    </row>
    <row r="61" spans="1:9" s="62" customFormat="1" hidden="1" outlineLevel="2" x14ac:dyDescent="0.25">
      <c r="A61" s="57" t="s">
        <v>397</v>
      </c>
      <c r="B61" s="58" t="s">
        <v>855</v>
      </c>
      <c r="C61" s="59" t="s">
        <v>1312</v>
      </c>
      <c r="D61" s="60"/>
      <c r="E61" s="61"/>
      <c r="F61" s="130">
        <v>-673486</v>
      </c>
      <c r="G61" s="130">
        <v>0</v>
      </c>
      <c r="H61" s="84">
        <f t="shared" si="2"/>
        <v>-673486</v>
      </c>
      <c r="I61" s="69" t="str">
        <f t="shared" si="3"/>
        <v>N.M.</v>
      </c>
    </row>
    <row r="62" spans="1:9" s="22" customFormat="1" outlineLevel="1" collapsed="1" x14ac:dyDescent="0.25">
      <c r="A62" s="22" t="s">
        <v>181</v>
      </c>
      <c r="B62" s="49"/>
      <c r="C62" s="47" t="s">
        <v>288</v>
      </c>
      <c r="D62" s="100"/>
      <c r="E62" s="100"/>
      <c r="F62" s="26">
        <v>-6574896</v>
      </c>
      <c r="G62" s="26">
        <v>-2406374</v>
      </c>
      <c r="H62" s="42">
        <f t="shared" si="2"/>
        <v>-4168522</v>
      </c>
      <c r="I62" s="67">
        <f t="shared" si="3"/>
        <v>-1.7322835103770238</v>
      </c>
    </row>
    <row r="63" spans="1:9" s="22" customFormat="1" ht="0.75" hidden="1" customHeight="1" outlineLevel="2" x14ac:dyDescent="0.25">
      <c r="B63" s="49"/>
      <c r="C63" s="47"/>
      <c r="D63" s="100"/>
      <c r="E63" s="100"/>
      <c r="F63" s="26"/>
      <c r="G63" s="26"/>
      <c r="H63" s="42"/>
      <c r="I63" s="67"/>
    </row>
    <row r="64" spans="1:9" s="62" customFormat="1" hidden="1" outlineLevel="2" x14ac:dyDescent="0.25">
      <c r="A64" s="57" t="s">
        <v>398</v>
      </c>
      <c r="B64" s="58" t="s">
        <v>856</v>
      </c>
      <c r="C64" s="59" t="s">
        <v>1313</v>
      </c>
      <c r="D64" s="60"/>
      <c r="E64" s="61"/>
      <c r="F64" s="130">
        <v>1035101.73</v>
      </c>
      <c r="G64" s="130">
        <v>1164987.5900000001</v>
      </c>
      <c r="H64" s="84">
        <f t="shared" ref="H64:H95" si="4">+F64-G64</f>
        <v>-129885.8600000001</v>
      </c>
      <c r="I64" s="69">
        <f t="shared" ref="I64:I95" si="5">IF(G64&lt;0,IF(H64=0,0,IF(OR(G64=0,F64=0),"N.M.",IF(ABS(H64/G64)&gt;=10,"N.M.",H64/(-G64)))),IF(H64=0,0,IF(OR(G64=0,F64=0),"N.M.",IF(ABS(H64/G64)&gt;=10,"N.M.",H64/G64))))</f>
        <v>-0.11149119622810753</v>
      </c>
    </row>
    <row r="65" spans="1:9" s="62" customFormat="1" hidden="1" outlineLevel="2" x14ac:dyDescent="0.25">
      <c r="A65" s="57" t="s">
        <v>399</v>
      </c>
      <c r="B65" s="58" t="s">
        <v>857</v>
      </c>
      <c r="C65" s="59" t="s">
        <v>1314</v>
      </c>
      <c r="D65" s="60"/>
      <c r="E65" s="61"/>
      <c r="F65" s="130">
        <v>98240.16</v>
      </c>
      <c r="G65" s="130">
        <v>136610.01</v>
      </c>
      <c r="H65" s="84">
        <f t="shared" si="4"/>
        <v>-38369.850000000006</v>
      </c>
      <c r="I65" s="69">
        <f t="shared" si="5"/>
        <v>-0.28087143833749811</v>
      </c>
    </row>
    <row r="66" spans="1:9" s="62" customFormat="1" hidden="1" outlineLevel="2" x14ac:dyDescent="0.25">
      <c r="A66" s="57" t="s">
        <v>400</v>
      </c>
      <c r="B66" s="58" t="s">
        <v>858</v>
      </c>
      <c r="C66" s="59" t="s">
        <v>1315</v>
      </c>
      <c r="D66" s="60"/>
      <c r="E66" s="61"/>
      <c r="F66" s="130">
        <v>1523157.01</v>
      </c>
      <c r="G66" s="130">
        <v>1143914.4350000001</v>
      </c>
      <c r="H66" s="84">
        <f t="shared" si="4"/>
        <v>379242.57499999995</v>
      </c>
      <c r="I66" s="69">
        <f t="shared" si="5"/>
        <v>0.33153054406556198</v>
      </c>
    </row>
    <row r="67" spans="1:9" s="62" customFormat="1" hidden="1" outlineLevel="2" x14ac:dyDescent="0.25">
      <c r="A67" s="57" t="s">
        <v>401</v>
      </c>
      <c r="B67" s="58" t="s">
        <v>859</v>
      </c>
      <c r="C67" s="59" t="s">
        <v>1316</v>
      </c>
      <c r="D67" s="60"/>
      <c r="E67" s="61"/>
      <c r="F67" s="130">
        <v>2512040.27</v>
      </c>
      <c r="G67" s="130">
        <v>3625804.63</v>
      </c>
      <c r="H67" s="84">
        <f t="shared" si="4"/>
        <v>-1113764.3599999999</v>
      </c>
      <c r="I67" s="69">
        <f t="shared" si="5"/>
        <v>-0.3071771575293068</v>
      </c>
    </row>
    <row r="68" spans="1:9" s="62" customFormat="1" hidden="1" outlineLevel="2" x14ac:dyDescent="0.25">
      <c r="A68" s="57" t="s">
        <v>402</v>
      </c>
      <c r="B68" s="58" t="s">
        <v>860</v>
      </c>
      <c r="C68" s="59" t="s">
        <v>1317</v>
      </c>
      <c r="D68" s="60"/>
      <c r="E68" s="61"/>
      <c r="F68" s="130">
        <v>18000</v>
      </c>
      <c r="G68" s="130">
        <v>75668.710000000006</v>
      </c>
      <c r="H68" s="84">
        <f t="shared" si="4"/>
        <v>-57668.710000000006</v>
      </c>
      <c r="I68" s="69">
        <f t="shared" si="5"/>
        <v>-0.76212096122690609</v>
      </c>
    </row>
    <row r="69" spans="1:9" s="62" customFormat="1" hidden="1" outlineLevel="2" x14ac:dyDescent="0.25">
      <c r="A69" s="57" t="s">
        <v>403</v>
      </c>
      <c r="B69" s="58" t="s">
        <v>861</v>
      </c>
      <c r="C69" s="59" t="s">
        <v>1318</v>
      </c>
      <c r="D69" s="60"/>
      <c r="E69" s="61"/>
      <c r="F69" s="130">
        <v>5147622.4000000004</v>
      </c>
      <c r="G69" s="130">
        <v>4554435.3800000008</v>
      </c>
      <c r="H69" s="84">
        <f t="shared" si="4"/>
        <v>593187.01999999955</v>
      </c>
      <c r="I69" s="69">
        <f t="shared" si="5"/>
        <v>0.13024381081459091</v>
      </c>
    </row>
    <row r="70" spans="1:9" s="62" customFormat="1" hidden="1" outlineLevel="2" x14ac:dyDescent="0.25">
      <c r="A70" s="57" t="s">
        <v>404</v>
      </c>
      <c r="B70" s="58" t="s">
        <v>862</v>
      </c>
      <c r="C70" s="59" t="s">
        <v>1319</v>
      </c>
      <c r="D70" s="60"/>
      <c r="E70" s="61"/>
      <c r="F70" s="130">
        <v>573592.78</v>
      </c>
      <c r="G70" s="130">
        <v>526711.03</v>
      </c>
      <c r="H70" s="84">
        <f t="shared" si="4"/>
        <v>46881.75</v>
      </c>
      <c r="I70" s="69">
        <f t="shared" si="5"/>
        <v>8.9008483456289117E-2</v>
      </c>
    </row>
    <row r="71" spans="1:9" s="62" customFormat="1" hidden="1" outlineLevel="2" x14ac:dyDescent="0.25">
      <c r="A71" s="57" t="s">
        <v>405</v>
      </c>
      <c r="B71" s="58" t="s">
        <v>863</v>
      </c>
      <c r="C71" s="59" t="s">
        <v>1320</v>
      </c>
      <c r="D71" s="60"/>
      <c r="E71" s="61"/>
      <c r="F71" s="130">
        <v>0</v>
      </c>
      <c r="G71" s="130">
        <v>11200</v>
      </c>
      <c r="H71" s="84">
        <f t="shared" si="4"/>
        <v>-11200</v>
      </c>
      <c r="I71" s="69" t="str">
        <f t="shared" si="5"/>
        <v>N.M.</v>
      </c>
    </row>
    <row r="72" spans="1:9" s="62" customFormat="1" hidden="1" outlineLevel="2" x14ac:dyDescent="0.25">
      <c r="A72" s="57" t="s">
        <v>406</v>
      </c>
      <c r="B72" s="58" t="s">
        <v>864</v>
      </c>
      <c r="C72" s="59" t="s">
        <v>1321</v>
      </c>
      <c r="D72" s="60"/>
      <c r="E72" s="61"/>
      <c r="F72" s="130">
        <v>503261.14</v>
      </c>
      <c r="G72" s="130">
        <v>495509.45</v>
      </c>
      <c r="H72" s="84">
        <f t="shared" si="4"/>
        <v>7751.6900000000023</v>
      </c>
      <c r="I72" s="69">
        <f t="shared" si="5"/>
        <v>1.5643879243877189E-2</v>
      </c>
    </row>
    <row r="73" spans="1:9" s="62" customFormat="1" hidden="1" outlineLevel="2" x14ac:dyDescent="0.25">
      <c r="A73" s="57" t="s">
        <v>407</v>
      </c>
      <c r="B73" s="58" t="s">
        <v>865</v>
      </c>
      <c r="C73" s="59" t="s">
        <v>1322</v>
      </c>
      <c r="D73" s="60"/>
      <c r="E73" s="61"/>
      <c r="F73" s="130">
        <v>0</v>
      </c>
      <c r="G73" s="130">
        <v>0</v>
      </c>
      <c r="H73" s="84">
        <f t="shared" si="4"/>
        <v>0</v>
      </c>
      <c r="I73" s="69">
        <f t="shared" si="5"/>
        <v>0</v>
      </c>
    </row>
    <row r="74" spans="1:9" s="62" customFormat="1" hidden="1" outlineLevel="2" x14ac:dyDescent="0.25">
      <c r="A74" s="57" t="s">
        <v>408</v>
      </c>
      <c r="B74" s="58" t="s">
        <v>866</v>
      </c>
      <c r="C74" s="59" t="s">
        <v>1323</v>
      </c>
      <c r="D74" s="60"/>
      <c r="E74" s="61"/>
      <c r="F74" s="130">
        <v>2197348.27</v>
      </c>
      <c r="G74" s="130">
        <v>1974825.1400000001</v>
      </c>
      <c r="H74" s="84">
        <f t="shared" si="4"/>
        <v>222523.12999999989</v>
      </c>
      <c r="I74" s="69">
        <f t="shared" si="5"/>
        <v>0.11267991554938371</v>
      </c>
    </row>
    <row r="75" spans="1:9" s="62" customFormat="1" hidden="1" outlineLevel="2" x14ac:dyDescent="0.25">
      <c r="A75" s="57" t="s">
        <v>409</v>
      </c>
      <c r="B75" s="58" t="s">
        <v>867</v>
      </c>
      <c r="C75" s="59" t="s">
        <v>1324</v>
      </c>
      <c r="D75" s="60"/>
      <c r="E75" s="61"/>
      <c r="F75" s="130">
        <v>90622.959999999992</v>
      </c>
      <c r="G75" s="130">
        <v>104141.29000000001</v>
      </c>
      <c r="H75" s="84">
        <f t="shared" si="4"/>
        <v>-13518.330000000016</v>
      </c>
      <c r="I75" s="69">
        <f t="shared" si="5"/>
        <v>-0.12980759120613941</v>
      </c>
    </row>
    <row r="76" spans="1:9" s="62" customFormat="1" hidden="1" outlineLevel="2" x14ac:dyDescent="0.25">
      <c r="A76" s="57" t="s">
        <v>410</v>
      </c>
      <c r="B76" s="58" t="s">
        <v>868</v>
      </c>
      <c r="C76" s="59" t="s">
        <v>1325</v>
      </c>
      <c r="D76" s="60"/>
      <c r="E76" s="61"/>
      <c r="F76" s="130">
        <v>11396681.940000001</v>
      </c>
      <c r="G76" s="130">
        <v>10715508.76</v>
      </c>
      <c r="H76" s="84">
        <f t="shared" si="4"/>
        <v>681173.18000000156</v>
      </c>
      <c r="I76" s="69">
        <f t="shared" si="5"/>
        <v>6.3568907016599896E-2</v>
      </c>
    </row>
    <row r="77" spans="1:9" s="62" customFormat="1" hidden="1" outlineLevel="2" x14ac:dyDescent="0.25">
      <c r="A77" s="57" t="s">
        <v>411</v>
      </c>
      <c r="B77" s="58" t="s">
        <v>869</v>
      </c>
      <c r="C77" s="59" t="s">
        <v>1326</v>
      </c>
      <c r="D77" s="60"/>
      <c r="E77" s="61"/>
      <c r="F77" s="130">
        <v>54393</v>
      </c>
      <c r="G77" s="130">
        <v>51261</v>
      </c>
      <c r="H77" s="84">
        <f t="shared" si="4"/>
        <v>3132</v>
      </c>
      <c r="I77" s="69">
        <f t="shared" si="5"/>
        <v>6.1099081172821444E-2</v>
      </c>
    </row>
    <row r="78" spans="1:9" s="62" customFormat="1" hidden="1" outlineLevel="2" x14ac:dyDescent="0.25">
      <c r="A78" s="57" t="s">
        <v>412</v>
      </c>
      <c r="B78" s="58" t="s">
        <v>870</v>
      </c>
      <c r="C78" s="59" t="s">
        <v>1327</v>
      </c>
      <c r="D78" s="60"/>
      <c r="E78" s="61"/>
      <c r="F78" s="130">
        <v>4488.6899999999996</v>
      </c>
      <c r="G78" s="130">
        <v>3205.42</v>
      </c>
      <c r="H78" s="84">
        <f t="shared" si="4"/>
        <v>1283.2699999999995</v>
      </c>
      <c r="I78" s="69">
        <f t="shared" si="5"/>
        <v>0.40034379270111231</v>
      </c>
    </row>
    <row r="79" spans="1:9" s="62" customFormat="1" hidden="1" outlineLevel="2" x14ac:dyDescent="0.25">
      <c r="A79" s="57" t="s">
        <v>413</v>
      </c>
      <c r="B79" s="58" t="s">
        <v>871</v>
      </c>
      <c r="C79" s="59" t="s">
        <v>1328</v>
      </c>
      <c r="D79" s="60"/>
      <c r="E79" s="61"/>
      <c r="F79" s="130">
        <v>2695171.34</v>
      </c>
      <c r="G79" s="130">
        <v>2481211.3199999998</v>
      </c>
      <c r="H79" s="84">
        <f t="shared" si="4"/>
        <v>213960.02000000002</v>
      </c>
      <c r="I79" s="69">
        <f t="shared" si="5"/>
        <v>8.6232082803813753E-2</v>
      </c>
    </row>
    <row r="80" spans="1:9" s="62" customFormat="1" hidden="1" outlineLevel="2" x14ac:dyDescent="0.25">
      <c r="A80" s="57" t="s">
        <v>414</v>
      </c>
      <c r="B80" s="58" t="s">
        <v>872</v>
      </c>
      <c r="C80" s="59" t="s">
        <v>1329</v>
      </c>
      <c r="D80" s="60"/>
      <c r="E80" s="61"/>
      <c r="F80" s="130">
        <v>8323.369999999999</v>
      </c>
      <c r="G80" s="130">
        <v>7620.79</v>
      </c>
      <c r="H80" s="84">
        <f t="shared" si="4"/>
        <v>702.57999999999902</v>
      </c>
      <c r="I80" s="69">
        <f t="shared" si="5"/>
        <v>9.2192541718115709E-2</v>
      </c>
    </row>
    <row r="81" spans="1:9" s="62" customFormat="1" hidden="1" outlineLevel="2" x14ac:dyDescent="0.25">
      <c r="A81" s="57" t="s">
        <v>415</v>
      </c>
      <c r="B81" s="58" t="s">
        <v>873</v>
      </c>
      <c r="C81" s="59" t="s">
        <v>1330</v>
      </c>
      <c r="D81" s="60"/>
      <c r="E81" s="61"/>
      <c r="F81" s="130">
        <v>79811742.219999999</v>
      </c>
      <c r="G81" s="130">
        <v>73608280.400000006</v>
      </c>
      <c r="H81" s="84">
        <f t="shared" si="4"/>
        <v>6203461.8199999928</v>
      </c>
      <c r="I81" s="69">
        <f t="shared" si="5"/>
        <v>8.4276684447582781E-2</v>
      </c>
    </row>
    <row r="82" spans="1:9" s="62" customFormat="1" hidden="1" outlineLevel="2" x14ac:dyDescent="0.25">
      <c r="A82" s="57" t="s">
        <v>416</v>
      </c>
      <c r="B82" s="58" t="s">
        <v>874</v>
      </c>
      <c r="C82" s="59" t="s">
        <v>1331</v>
      </c>
      <c r="D82" s="60"/>
      <c r="E82" s="61"/>
      <c r="F82" s="130">
        <v>229104.27000000002</v>
      </c>
      <c r="G82" s="130">
        <v>203013.88</v>
      </c>
      <c r="H82" s="84">
        <f t="shared" si="4"/>
        <v>26090.390000000014</v>
      </c>
      <c r="I82" s="69">
        <f t="shared" si="5"/>
        <v>0.12851530151534474</v>
      </c>
    </row>
    <row r="83" spans="1:9" s="62" customFormat="1" hidden="1" outlineLevel="2" x14ac:dyDescent="0.25">
      <c r="A83" s="57" t="s">
        <v>417</v>
      </c>
      <c r="B83" s="58" t="s">
        <v>875</v>
      </c>
      <c r="C83" s="59" t="s">
        <v>1332</v>
      </c>
      <c r="D83" s="60"/>
      <c r="E83" s="61"/>
      <c r="F83" s="130">
        <v>-59422359.109999999</v>
      </c>
      <c r="G83" s="130">
        <v>-59472289.320000008</v>
      </c>
      <c r="H83" s="84">
        <f t="shared" si="4"/>
        <v>49930.210000008345</v>
      </c>
      <c r="I83" s="69">
        <f t="shared" si="5"/>
        <v>8.3955419525471762E-4</v>
      </c>
    </row>
    <row r="84" spans="1:9" s="62" customFormat="1" hidden="1" outlineLevel="2" x14ac:dyDescent="0.25">
      <c r="A84" s="57" t="s">
        <v>418</v>
      </c>
      <c r="B84" s="58" t="s">
        <v>876</v>
      </c>
      <c r="C84" s="59" t="s">
        <v>1333</v>
      </c>
      <c r="D84" s="60"/>
      <c r="E84" s="61"/>
      <c r="F84" s="130">
        <v>-137135.82</v>
      </c>
      <c r="G84" s="130">
        <v>-113258.28</v>
      </c>
      <c r="H84" s="84">
        <f t="shared" si="4"/>
        <v>-23877.540000000008</v>
      </c>
      <c r="I84" s="69">
        <f t="shared" si="5"/>
        <v>-0.21082379142611038</v>
      </c>
    </row>
    <row r="85" spans="1:9" s="62" customFormat="1" hidden="1" outlineLevel="2" x14ac:dyDescent="0.25">
      <c r="A85" s="57" t="s">
        <v>419</v>
      </c>
      <c r="B85" s="58" t="s">
        <v>877</v>
      </c>
      <c r="C85" s="59" t="s">
        <v>1334</v>
      </c>
      <c r="D85" s="60"/>
      <c r="E85" s="61"/>
      <c r="F85" s="130">
        <v>21934</v>
      </c>
      <c r="G85" s="130">
        <v>0</v>
      </c>
      <c r="H85" s="84">
        <f t="shared" si="4"/>
        <v>21934</v>
      </c>
      <c r="I85" s="69" t="str">
        <f t="shared" si="5"/>
        <v>N.M.</v>
      </c>
    </row>
    <row r="86" spans="1:9" s="62" customFormat="1" hidden="1" outlineLevel="2" x14ac:dyDescent="0.25">
      <c r="A86" s="57" t="s">
        <v>420</v>
      </c>
      <c r="B86" s="58" t="s">
        <v>878</v>
      </c>
      <c r="C86" s="59" t="s">
        <v>1335</v>
      </c>
      <c r="D86" s="60"/>
      <c r="E86" s="61"/>
      <c r="F86" s="130">
        <v>1790717.82</v>
      </c>
      <c r="G86" s="130">
        <v>1772779.9899999998</v>
      </c>
      <c r="H86" s="84">
        <f t="shared" si="4"/>
        <v>17937.830000000307</v>
      </c>
      <c r="I86" s="69">
        <f t="shared" si="5"/>
        <v>1.0118474994745575E-2</v>
      </c>
    </row>
    <row r="87" spans="1:9" s="62" customFormat="1" hidden="1" outlineLevel="2" x14ac:dyDescent="0.25">
      <c r="A87" s="57" t="s">
        <v>421</v>
      </c>
      <c r="B87" s="58" t="s">
        <v>879</v>
      </c>
      <c r="C87" s="59" t="s">
        <v>1336</v>
      </c>
      <c r="D87" s="60"/>
      <c r="E87" s="61"/>
      <c r="F87" s="130">
        <v>1598483.32</v>
      </c>
      <c r="G87" s="130">
        <v>1501099.69</v>
      </c>
      <c r="H87" s="84">
        <f t="shared" si="4"/>
        <v>97383.630000000121</v>
      </c>
      <c r="I87" s="69">
        <f t="shared" si="5"/>
        <v>6.4874858511229275E-2</v>
      </c>
    </row>
    <row r="88" spans="1:9" s="62" customFormat="1" hidden="1" outlineLevel="2" x14ac:dyDescent="0.25">
      <c r="A88" s="57" t="s">
        <v>422</v>
      </c>
      <c r="B88" s="58" t="s">
        <v>880</v>
      </c>
      <c r="C88" s="59" t="s">
        <v>1337</v>
      </c>
      <c r="D88" s="60"/>
      <c r="E88" s="61"/>
      <c r="F88" s="130">
        <v>-1198532.4100000001</v>
      </c>
      <c r="G88" s="130">
        <v>-1213575.78</v>
      </c>
      <c r="H88" s="84">
        <f t="shared" si="4"/>
        <v>15043.369999999879</v>
      </c>
      <c r="I88" s="69">
        <f t="shared" si="5"/>
        <v>1.2395904934753954E-2</v>
      </c>
    </row>
    <row r="89" spans="1:9" s="62" customFormat="1" hidden="1" outlineLevel="2" x14ac:dyDescent="0.25">
      <c r="A89" s="57" t="s">
        <v>423</v>
      </c>
      <c r="B89" s="58" t="s">
        <v>881</v>
      </c>
      <c r="C89" s="59" t="s">
        <v>1338</v>
      </c>
      <c r="D89" s="60"/>
      <c r="E89" s="61"/>
      <c r="F89" s="130">
        <v>53960.71</v>
      </c>
      <c r="G89" s="130">
        <v>50594.36</v>
      </c>
      <c r="H89" s="84">
        <f t="shared" si="4"/>
        <v>3366.3499999999985</v>
      </c>
      <c r="I89" s="69">
        <f t="shared" si="5"/>
        <v>6.6536072400164736E-2</v>
      </c>
    </row>
    <row r="90" spans="1:9" s="62" customFormat="1" hidden="1" outlineLevel="2" x14ac:dyDescent="0.25">
      <c r="A90" s="57" t="s">
        <v>424</v>
      </c>
      <c r="B90" s="58" t="s">
        <v>882</v>
      </c>
      <c r="C90" s="59" t="s">
        <v>1339</v>
      </c>
      <c r="D90" s="60"/>
      <c r="E90" s="61"/>
      <c r="F90" s="130">
        <v>1960917</v>
      </c>
      <c r="G90" s="130">
        <v>1376548</v>
      </c>
      <c r="H90" s="84">
        <f t="shared" si="4"/>
        <v>584369</v>
      </c>
      <c r="I90" s="69">
        <f t="shared" si="5"/>
        <v>0.42451770661102989</v>
      </c>
    </row>
    <row r="91" spans="1:9" s="62" customFormat="1" hidden="1" outlineLevel="2" x14ac:dyDescent="0.25">
      <c r="A91" s="57" t="s">
        <v>425</v>
      </c>
      <c r="B91" s="58" t="s">
        <v>883</v>
      </c>
      <c r="C91" s="59" t="s">
        <v>1340</v>
      </c>
      <c r="D91" s="60"/>
      <c r="E91" s="61"/>
      <c r="F91" s="130">
        <v>2129704</v>
      </c>
      <c r="G91" s="130">
        <v>-1155308</v>
      </c>
      <c r="H91" s="84">
        <f t="shared" si="4"/>
        <v>3285012</v>
      </c>
      <c r="I91" s="69">
        <f t="shared" si="5"/>
        <v>2.8434079916351309</v>
      </c>
    </row>
    <row r="92" spans="1:9" s="62" customFormat="1" hidden="1" outlineLevel="2" x14ac:dyDescent="0.25">
      <c r="A92" s="57" t="s">
        <v>426</v>
      </c>
      <c r="B92" s="58" t="s">
        <v>884</v>
      </c>
      <c r="C92" s="59" t="s">
        <v>1341</v>
      </c>
      <c r="D92" s="60"/>
      <c r="E92" s="61"/>
      <c r="F92" s="130">
        <v>71610</v>
      </c>
      <c r="G92" s="130">
        <v>-49393</v>
      </c>
      <c r="H92" s="84">
        <f t="shared" si="4"/>
        <v>121003</v>
      </c>
      <c r="I92" s="69">
        <f t="shared" si="5"/>
        <v>2.4498005790294171</v>
      </c>
    </row>
    <row r="93" spans="1:9" s="62" customFormat="1" hidden="1" outlineLevel="2" x14ac:dyDescent="0.25">
      <c r="A93" s="57" t="s">
        <v>427</v>
      </c>
      <c r="B93" s="58" t="s">
        <v>885</v>
      </c>
      <c r="C93" s="59" t="s">
        <v>1342</v>
      </c>
      <c r="D93" s="60"/>
      <c r="E93" s="61"/>
      <c r="F93" s="130">
        <v>313718</v>
      </c>
      <c r="G93" s="130">
        <v>-190793</v>
      </c>
      <c r="H93" s="84">
        <f t="shared" si="4"/>
        <v>504511</v>
      </c>
      <c r="I93" s="69">
        <f t="shared" si="5"/>
        <v>2.6442846435665879</v>
      </c>
    </row>
    <row r="94" spans="1:9" s="22" customFormat="1" outlineLevel="1" collapsed="1" x14ac:dyDescent="0.25">
      <c r="A94" s="22" t="s">
        <v>182</v>
      </c>
      <c r="B94" s="49"/>
      <c r="C94" s="47" t="s">
        <v>282</v>
      </c>
      <c r="D94" s="100"/>
      <c r="E94" s="100"/>
      <c r="F94" s="26">
        <v>55081909.059999995</v>
      </c>
      <c r="G94" s="26">
        <v>43390313.895000018</v>
      </c>
      <c r="H94" s="42">
        <f t="shared" si="4"/>
        <v>11691595.164999977</v>
      </c>
      <c r="I94" s="67">
        <f t="shared" si="5"/>
        <v>0.26945173047819854</v>
      </c>
    </row>
    <row r="95" spans="1:9" s="24" customFormat="1" ht="13" x14ac:dyDescent="0.3">
      <c r="A95" s="22"/>
      <c r="B95" s="49" t="s">
        <v>43</v>
      </c>
      <c r="C95" s="101" t="s">
        <v>289</v>
      </c>
      <c r="D95" s="102"/>
      <c r="E95" s="102"/>
      <c r="F95" s="23">
        <f>+F14+F23+F27+F54+F62+F94</f>
        <v>727441754.96000004</v>
      </c>
      <c r="G95" s="23">
        <f>+G14+G23+G27+G54+G62+G94</f>
        <v>651002366.54499984</v>
      </c>
      <c r="H95" s="42">
        <f t="shared" si="4"/>
        <v>76439388.4150002</v>
      </c>
      <c r="I95" s="67">
        <f t="shared" si="5"/>
        <v>0.11741798854077808</v>
      </c>
    </row>
    <row r="96" spans="1:9" s="22" customFormat="1" ht="13" x14ac:dyDescent="0.3">
      <c r="B96" s="49" t="s">
        <v>44</v>
      </c>
      <c r="C96" s="124" t="s">
        <v>45</v>
      </c>
      <c r="D96" s="125"/>
      <c r="E96" s="125"/>
      <c r="F96" s="126"/>
      <c r="G96" s="126"/>
      <c r="H96" s="126"/>
      <c r="I96" s="126"/>
    </row>
    <row r="97" spans="1:9" s="22" customFormat="1" hidden="1" outlineLevel="2" x14ac:dyDescent="0.25">
      <c r="B97" s="49"/>
      <c r="C97" s="101"/>
      <c r="D97" s="100"/>
      <c r="E97" s="100"/>
      <c r="F97" s="26"/>
      <c r="G97" s="26"/>
      <c r="H97" s="26"/>
      <c r="I97" s="103"/>
    </row>
    <row r="98" spans="1:9" s="62" customFormat="1" hidden="1" outlineLevel="2" x14ac:dyDescent="0.25">
      <c r="A98" s="57" t="s">
        <v>428</v>
      </c>
      <c r="B98" s="58" t="s">
        <v>886</v>
      </c>
      <c r="C98" s="59" t="s">
        <v>1343</v>
      </c>
      <c r="D98" s="60"/>
      <c r="E98" s="61"/>
      <c r="F98" s="130">
        <v>7396104.1799999997</v>
      </c>
      <c r="G98" s="130">
        <v>7106868.290000001</v>
      </c>
      <c r="H98" s="84">
        <f t="shared" ref="H98:H111" si="6">+F98-G98</f>
        <v>289235.88999999873</v>
      </c>
      <c r="I98" s="69">
        <f t="shared" ref="I98:I111" si="7">IF(G98&lt;0,IF(H98=0,0,IF(OR(G98=0,F98=0),"N.M.",IF(ABS(H98/G98)&gt;=10,"N.M.",H98/(-G98)))),IF(H98=0,0,IF(OR(G98=0,F98=0),"N.M.",IF(ABS(H98/G98)&gt;=10,"N.M.",H98/G98))))</f>
        <v>4.0698079406787303E-2</v>
      </c>
    </row>
    <row r="99" spans="1:9" s="62" customFormat="1" hidden="1" outlineLevel="2" x14ac:dyDescent="0.25">
      <c r="A99" s="57" t="s">
        <v>429</v>
      </c>
      <c r="B99" s="58" t="s">
        <v>887</v>
      </c>
      <c r="C99" s="59" t="s">
        <v>1344</v>
      </c>
      <c r="D99" s="60"/>
      <c r="E99" s="61"/>
      <c r="F99" s="130">
        <v>78036523.319999993</v>
      </c>
      <c r="G99" s="130">
        <v>67499885.390000001</v>
      </c>
      <c r="H99" s="84">
        <f t="shared" si="6"/>
        <v>10536637.929999992</v>
      </c>
      <c r="I99" s="69">
        <f t="shared" si="7"/>
        <v>0.15609860474757159</v>
      </c>
    </row>
    <row r="100" spans="1:9" s="62" customFormat="1" hidden="1" outlineLevel="2" x14ac:dyDescent="0.25">
      <c r="A100" s="57" t="s">
        <v>430</v>
      </c>
      <c r="B100" s="58" t="s">
        <v>888</v>
      </c>
      <c r="C100" s="59" t="s">
        <v>1345</v>
      </c>
      <c r="D100" s="60"/>
      <c r="E100" s="61"/>
      <c r="F100" s="130">
        <v>3772133.2800000003</v>
      </c>
      <c r="G100" s="130">
        <v>2421420.54</v>
      </c>
      <c r="H100" s="84">
        <f t="shared" si="6"/>
        <v>1350712.7400000002</v>
      </c>
      <c r="I100" s="69">
        <f t="shared" si="7"/>
        <v>0.55781832097616557</v>
      </c>
    </row>
    <row r="101" spans="1:9" s="62" customFormat="1" hidden="1" outlineLevel="2" x14ac:dyDescent="0.25">
      <c r="A101" s="57" t="s">
        <v>431</v>
      </c>
      <c r="B101" s="58" t="s">
        <v>889</v>
      </c>
      <c r="C101" s="59" t="s">
        <v>1346</v>
      </c>
      <c r="D101" s="60"/>
      <c r="E101" s="61"/>
      <c r="F101" s="130">
        <v>-1066415.0200000005</v>
      </c>
      <c r="G101" s="130">
        <v>1661118</v>
      </c>
      <c r="H101" s="84">
        <f t="shared" si="6"/>
        <v>-2727533.0200000005</v>
      </c>
      <c r="I101" s="69">
        <f t="shared" si="7"/>
        <v>-1.6419863128326828</v>
      </c>
    </row>
    <row r="102" spans="1:9" s="62" customFormat="1" hidden="1" outlineLevel="2" x14ac:dyDescent="0.25">
      <c r="A102" s="57" t="s">
        <v>432</v>
      </c>
      <c r="B102" s="58" t="s">
        <v>890</v>
      </c>
      <c r="C102" s="59" t="s">
        <v>1347</v>
      </c>
      <c r="D102" s="60"/>
      <c r="E102" s="61"/>
      <c r="F102" s="130">
        <v>16131.100000000002</v>
      </c>
      <c r="G102" s="130">
        <v>6478.17</v>
      </c>
      <c r="H102" s="84">
        <f t="shared" si="6"/>
        <v>9652.9300000000021</v>
      </c>
      <c r="I102" s="69">
        <f t="shared" si="7"/>
        <v>1.4900704983043054</v>
      </c>
    </row>
    <row r="103" spans="1:9" s="62" customFormat="1" hidden="1" outlineLevel="2" x14ac:dyDescent="0.25">
      <c r="A103" s="57" t="s">
        <v>433</v>
      </c>
      <c r="B103" s="58" t="s">
        <v>891</v>
      </c>
      <c r="C103" s="59" t="s">
        <v>1348</v>
      </c>
      <c r="D103" s="60"/>
      <c r="E103" s="61"/>
      <c r="F103" s="130">
        <v>0</v>
      </c>
      <c r="G103" s="130">
        <v>877590.91</v>
      </c>
      <c r="H103" s="84">
        <f t="shared" si="6"/>
        <v>-877590.91</v>
      </c>
      <c r="I103" s="69" t="str">
        <f t="shared" si="7"/>
        <v>N.M.</v>
      </c>
    </row>
    <row r="104" spans="1:9" s="62" customFormat="1" hidden="1" outlineLevel="2" x14ac:dyDescent="0.25">
      <c r="A104" s="57" t="s">
        <v>434</v>
      </c>
      <c r="B104" s="58" t="s">
        <v>892</v>
      </c>
      <c r="C104" s="59" t="s">
        <v>1349</v>
      </c>
      <c r="D104" s="60"/>
      <c r="E104" s="61"/>
      <c r="F104" s="130">
        <v>3622215.17</v>
      </c>
      <c r="G104" s="130">
        <v>3162741.83</v>
      </c>
      <c r="H104" s="84">
        <f t="shared" si="6"/>
        <v>459473.33999999985</v>
      </c>
      <c r="I104" s="69">
        <f t="shared" si="7"/>
        <v>0.14527690361625242</v>
      </c>
    </row>
    <row r="105" spans="1:9" s="62" customFormat="1" hidden="1" outlineLevel="2" x14ac:dyDescent="0.25">
      <c r="A105" s="57" t="s">
        <v>435</v>
      </c>
      <c r="B105" s="58" t="s">
        <v>893</v>
      </c>
      <c r="C105" s="59" t="s">
        <v>1350</v>
      </c>
      <c r="D105" s="60"/>
      <c r="E105" s="61"/>
      <c r="F105" s="130">
        <v>30564445.200000003</v>
      </c>
      <c r="G105" s="130">
        <v>27730274.530000001</v>
      </c>
      <c r="H105" s="84">
        <f t="shared" si="6"/>
        <v>2834170.6700000018</v>
      </c>
      <c r="I105" s="69">
        <f t="shared" si="7"/>
        <v>0.10220492649410498</v>
      </c>
    </row>
    <row r="106" spans="1:9" s="62" customFormat="1" hidden="1" outlineLevel="2" x14ac:dyDescent="0.25">
      <c r="A106" s="57" t="s">
        <v>436</v>
      </c>
      <c r="B106" s="58" t="s">
        <v>894</v>
      </c>
      <c r="C106" s="59" t="s">
        <v>1351</v>
      </c>
      <c r="D106" s="60"/>
      <c r="E106" s="61"/>
      <c r="F106" s="130">
        <v>322229.29000000004</v>
      </c>
      <c r="G106" s="130">
        <v>627078.12</v>
      </c>
      <c r="H106" s="84">
        <f t="shared" si="6"/>
        <v>-304848.82999999996</v>
      </c>
      <c r="I106" s="69">
        <f t="shared" si="7"/>
        <v>-0.48614171070105261</v>
      </c>
    </row>
    <row r="107" spans="1:9" s="62" customFormat="1" hidden="1" outlineLevel="2" x14ac:dyDescent="0.25">
      <c r="A107" s="57" t="s">
        <v>437</v>
      </c>
      <c r="B107" s="58" t="s">
        <v>895</v>
      </c>
      <c r="C107" s="59" t="s">
        <v>1352</v>
      </c>
      <c r="D107" s="60"/>
      <c r="E107" s="61"/>
      <c r="F107" s="130">
        <v>1446384.37</v>
      </c>
      <c r="G107" s="130">
        <v>1167210.45</v>
      </c>
      <c r="H107" s="84">
        <f t="shared" si="6"/>
        <v>279173.92000000016</v>
      </c>
      <c r="I107" s="69">
        <f t="shared" si="7"/>
        <v>0.2391804494210964</v>
      </c>
    </row>
    <row r="108" spans="1:9" s="62" customFormat="1" hidden="1" outlineLevel="2" x14ac:dyDescent="0.25">
      <c r="A108" s="57" t="s">
        <v>438</v>
      </c>
      <c r="B108" s="58" t="s">
        <v>896</v>
      </c>
      <c r="C108" s="59" t="s">
        <v>1353</v>
      </c>
      <c r="D108" s="60"/>
      <c r="E108" s="61"/>
      <c r="F108" s="130">
        <v>-1239079.8399999999</v>
      </c>
      <c r="G108" s="130">
        <v>-1113110.71</v>
      </c>
      <c r="H108" s="84">
        <f t="shared" si="6"/>
        <v>-125969.12999999989</v>
      </c>
      <c r="I108" s="69">
        <f t="shared" si="7"/>
        <v>-0.11316855445582757</v>
      </c>
    </row>
    <row r="109" spans="1:9" s="62" customFormat="1" hidden="1" outlineLevel="2" x14ac:dyDescent="0.25">
      <c r="A109" s="57" t="s">
        <v>439</v>
      </c>
      <c r="B109" s="58" t="s">
        <v>897</v>
      </c>
      <c r="C109" s="59" t="s">
        <v>1354</v>
      </c>
      <c r="D109" s="60"/>
      <c r="E109" s="61"/>
      <c r="F109" s="130">
        <v>6236172.2000000002</v>
      </c>
      <c r="G109" s="130">
        <v>6190570.8100000005</v>
      </c>
      <c r="H109" s="84">
        <f t="shared" si="6"/>
        <v>45601.389999999665</v>
      </c>
      <c r="I109" s="69">
        <f t="shared" si="7"/>
        <v>7.3662657935092196E-3</v>
      </c>
    </row>
    <row r="110" spans="1:9" s="62" customFormat="1" hidden="1" outlineLevel="2" x14ac:dyDescent="0.25">
      <c r="A110" s="57" t="s">
        <v>440</v>
      </c>
      <c r="B110" s="58" t="s">
        <v>898</v>
      </c>
      <c r="C110" s="59" t="s">
        <v>1355</v>
      </c>
      <c r="D110" s="60"/>
      <c r="E110" s="61"/>
      <c r="F110" s="130">
        <v>1872076.34</v>
      </c>
      <c r="G110" s="130">
        <v>1153404.6950000001</v>
      </c>
      <c r="H110" s="84">
        <f t="shared" si="6"/>
        <v>718671.64500000002</v>
      </c>
      <c r="I110" s="69">
        <f t="shared" si="7"/>
        <v>0.62308715068998399</v>
      </c>
    </row>
    <row r="111" spans="1:9" s="22" customFormat="1" hidden="1" outlineLevel="1" collapsed="1" x14ac:dyDescent="0.25">
      <c r="A111" s="22" t="s">
        <v>183</v>
      </c>
      <c r="B111" s="49"/>
      <c r="C111" s="46" t="s">
        <v>290</v>
      </c>
      <c r="D111" s="100"/>
      <c r="E111" s="100"/>
      <c r="F111" s="26">
        <v>130978919.59000002</v>
      </c>
      <c r="G111" s="26">
        <v>118491531.02500001</v>
      </c>
      <c r="H111" s="42">
        <f t="shared" si="6"/>
        <v>12487388.565000013</v>
      </c>
      <c r="I111" s="67">
        <f t="shared" si="7"/>
        <v>0.10538633822163504</v>
      </c>
    </row>
    <row r="112" spans="1:9" s="22" customFormat="1" hidden="1" outlineLevel="2" x14ac:dyDescent="0.25">
      <c r="B112" s="49"/>
      <c r="C112" s="46"/>
      <c r="D112" s="100"/>
      <c r="E112" s="100"/>
      <c r="F112" s="26"/>
      <c r="G112" s="26"/>
      <c r="H112" s="42"/>
      <c r="I112" s="67"/>
    </row>
    <row r="113" spans="1:9" s="62" customFormat="1" hidden="1" outlineLevel="2" x14ac:dyDescent="0.25">
      <c r="A113" s="57" t="s">
        <v>441</v>
      </c>
      <c r="B113" s="58" t="s">
        <v>899</v>
      </c>
      <c r="C113" s="59" t="s">
        <v>1356</v>
      </c>
      <c r="D113" s="60"/>
      <c r="E113" s="61"/>
      <c r="F113" s="130">
        <v>4075249.41</v>
      </c>
      <c r="G113" s="130">
        <v>5275334.2</v>
      </c>
      <c r="H113" s="84">
        <f t="shared" ref="H113:H130" si="8">+F113-G113</f>
        <v>-1200084.79</v>
      </c>
      <c r="I113" s="69">
        <f t="shared" ref="I113:I130" si="9">IF(G113&lt;0,IF(H113=0,0,IF(OR(G113=0,F113=0),"N.M.",IF(ABS(H113/G113)&gt;=10,"N.M.",H113/(-G113)))),IF(H113=0,0,IF(OR(G113=0,F113=0),"N.M.",IF(ABS(H113/G113)&gt;=10,"N.M.",H113/G113))))</f>
        <v>-0.22748981287289818</v>
      </c>
    </row>
    <row r="114" spans="1:9" s="62" customFormat="1" hidden="1" outlineLevel="2" x14ac:dyDescent="0.25">
      <c r="A114" s="57" t="s">
        <v>442</v>
      </c>
      <c r="B114" s="58" t="s">
        <v>900</v>
      </c>
      <c r="C114" s="59" t="s">
        <v>1357</v>
      </c>
      <c r="D114" s="60"/>
      <c r="E114" s="61"/>
      <c r="F114" s="130">
        <v>0</v>
      </c>
      <c r="G114" s="130">
        <v>0</v>
      </c>
      <c r="H114" s="84">
        <f t="shared" si="8"/>
        <v>0</v>
      </c>
      <c r="I114" s="69">
        <f t="shared" si="9"/>
        <v>0</v>
      </c>
    </row>
    <row r="115" spans="1:9" s="62" customFormat="1" hidden="1" outlineLevel="2" x14ac:dyDescent="0.25">
      <c r="A115" s="57" t="s">
        <v>443</v>
      </c>
      <c r="B115" s="58" t="s">
        <v>901</v>
      </c>
      <c r="C115" s="59" t="s">
        <v>1358</v>
      </c>
      <c r="D115" s="60"/>
      <c r="E115" s="61"/>
      <c r="F115" s="130">
        <v>1661652.77</v>
      </c>
      <c r="G115" s="130">
        <v>1749289.1099999999</v>
      </c>
      <c r="H115" s="84">
        <f t="shared" si="8"/>
        <v>-87636.339999999851</v>
      </c>
      <c r="I115" s="69">
        <f t="shared" si="9"/>
        <v>-5.0098259629593106E-2</v>
      </c>
    </row>
    <row r="116" spans="1:9" s="62" customFormat="1" hidden="1" outlineLevel="2" x14ac:dyDescent="0.25">
      <c r="A116" s="57" t="s">
        <v>444</v>
      </c>
      <c r="B116" s="58" t="s">
        <v>902</v>
      </c>
      <c r="C116" s="59" t="s">
        <v>1359</v>
      </c>
      <c r="D116" s="60"/>
      <c r="E116" s="61"/>
      <c r="F116" s="130">
        <v>1080273.3600000001</v>
      </c>
      <c r="G116" s="130">
        <v>1469043.86</v>
      </c>
      <c r="H116" s="84">
        <f t="shared" si="8"/>
        <v>-388770.5</v>
      </c>
      <c r="I116" s="69">
        <f t="shared" si="9"/>
        <v>-0.26464186031858844</v>
      </c>
    </row>
    <row r="117" spans="1:9" s="62" customFormat="1" hidden="1" outlineLevel="2" x14ac:dyDescent="0.25">
      <c r="A117" s="57" t="s">
        <v>445</v>
      </c>
      <c r="B117" s="58" t="s">
        <v>903</v>
      </c>
      <c r="C117" s="59" t="s">
        <v>1360</v>
      </c>
      <c r="D117" s="60"/>
      <c r="E117" s="61"/>
      <c r="F117" s="130">
        <v>0</v>
      </c>
      <c r="G117" s="130">
        <v>1479.45</v>
      </c>
      <c r="H117" s="84">
        <f t="shared" si="8"/>
        <v>-1479.45</v>
      </c>
      <c r="I117" s="69" t="str">
        <f t="shared" si="9"/>
        <v>N.M.</v>
      </c>
    </row>
    <row r="118" spans="1:9" s="62" customFormat="1" hidden="1" outlineLevel="2" x14ac:dyDescent="0.25">
      <c r="A118" s="57" t="s">
        <v>446</v>
      </c>
      <c r="B118" s="58" t="s">
        <v>904</v>
      </c>
      <c r="C118" s="59" t="s">
        <v>1361</v>
      </c>
      <c r="D118" s="60"/>
      <c r="E118" s="61"/>
      <c r="F118" s="130">
        <v>2386199.04</v>
      </c>
      <c r="G118" s="130">
        <v>2012892.48</v>
      </c>
      <c r="H118" s="84">
        <f t="shared" si="8"/>
        <v>373306.56000000006</v>
      </c>
      <c r="I118" s="69">
        <f t="shared" si="9"/>
        <v>0.18545777467458174</v>
      </c>
    </row>
    <row r="119" spans="1:9" s="62" customFormat="1" hidden="1" outlineLevel="2" x14ac:dyDescent="0.25">
      <c r="A119" s="57" t="s">
        <v>447</v>
      </c>
      <c r="B119" s="58" t="s">
        <v>905</v>
      </c>
      <c r="C119" s="59" t="s">
        <v>1362</v>
      </c>
      <c r="D119" s="60"/>
      <c r="E119" s="61"/>
      <c r="F119" s="130">
        <v>0</v>
      </c>
      <c r="G119" s="130">
        <v>84953.1</v>
      </c>
      <c r="H119" s="84">
        <f t="shared" si="8"/>
        <v>-84953.1</v>
      </c>
      <c r="I119" s="69" t="str">
        <f t="shared" si="9"/>
        <v>N.M.</v>
      </c>
    </row>
    <row r="120" spans="1:9" s="62" customFormat="1" hidden="1" outlineLevel="2" x14ac:dyDescent="0.25">
      <c r="A120" s="57" t="s">
        <v>448</v>
      </c>
      <c r="B120" s="58" t="s">
        <v>906</v>
      </c>
      <c r="C120" s="59" t="s">
        <v>1363</v>
      </c>
      <c r="D120" s="60"/>
      <c r="E120" s="61"/>
      <c r="F120" s="130">
        <v>58098.22</v>
      </c>
      <c r="G120" s="130">
        <v>31540.07</v>
      </c>
      <c r="H120" s="84">
        <f t="shared" si="8"/>
        <v>26558.15</v>
      </c>
      <c r="I120" s="69">
        <f t="shared" si="9"/>
        <v>0.84204473864515839</v>
      </c>
    </row>
    <row r="121" spans="1:9" s="62" customFormat="1" hidden="1" outlineLevel="2" x14ac:dyDescent="0.25">
      <c r="A121" s="57" t="s">
        <v>449</v>
      </c>
      <c r="B121" s="58" t="s">
        <v>907</v>
      </c>
      <c r="C121" s="59" t="s">
        <v>1364</v>
      </c>
      <c r="D121" s="60"/>
      <c r="E121" s="61"/>
      <c r="F121" s="130">
        <v>6024638.3459999999</v>
      </c>
      <c r="G121" s="130">
        <v>5191550.6300000008</v>
      </c>
      <c r="H121" s="84">
        <f t="shared" si="8"/>
        <v>833087.71599999908</v>
      </c>
      <c r="I121" s="69">
        <f t="shared" si="9"/>
        <v>0.16046992033283877</v>
      </c>
    </row>
    <row r="122" spans="1:9" s="62" customFormat="1" hidden="1" outlineLevel="2" x14ac:dyDescent="0.25">
      <c r="A122" s="57" t="s">
        <v>450</v>
      </c>
      <c r="B122" s="58" t="s">
        <v>908</v>
      </c>
      <c r="C122" s="59" t="s">
        <v>1365</v>
      </c>
      <c r="D122" s="60"/>
      <c r="E122" s="61"/>
      <c r="F122" s="130">
        <v>53008.490000000005</v>
      </c>
      <c r="G122" s="130">
        <v>46786.58</v>
      </c>
      <c r="H122" s="84">
        <f t="shared" si="8"/>
        <v>6221.9100000000035</v>
      </c>
      <c r="I122" s="69">
        <f t="shared" si="9"/>
        <v>0.13298492858422228</v>
      </c>
    </row>
    <row r="123" spans="1:9" s="62" customFormat="1" hidden="1" outlineLevel="2" x14ac:dyDescent="0.25">
      <c r="A123" s="57" t="s">
        <v>451</v>
      </c>
      <c r="B123" s="58" t="s">
        <v>909</v>
      </c>
      <c r="C123" s="59" t="s">
        <v>1366</v>
      </c>
      <c r="D123" s="60"/>
      <c r="E123" s="61"/>
      <c r="F123" s="130">
        <v>0</v>
      </c>
      <c r="G123" s="130">
        <v>10130</v>
      </c>
      <c r="H123" s="84">
        <f t="shared" si="8"/>
        <v>-10130</v>
      </c>
      <c r="I123" s="69" t="str">
        <f t="shared" si="9"/>
        <v>N.M.</v>
      </c>
    </row>
    <row r="124" spans="1:9" s="62" customFormat="1" hidden="1" outlineLevel="2" x14ac:dyDescent="0.25">
      <c r="A124" s="57" t="s">
        <v>452</v>
      </c>
      <c r="B124" s="58" t="s">
        <v>910</v>
      </c>
      <c r="C124" s="59" t="s">
        <v>1367</v>
      </c>
      <c r="D124" s="60"/>
      <c r="E124" s="61"/>
      <c r="F124" s="130">
        <v>-1.1000000000000001</v>
      </c>
      <c r="G124" s="130">
        <v>490.44</v>
      </c>
      <c r="H124" s="84">
        <f t="shared" si="8"/>
        <v>-491.54</v>
      </c>
      <c r="I124" s="69">
        <f t="shared" si="9"/>
        <v>-1.002242883940951</v>
      </c>
    </row>
    <row r="125" spans="1:9" s="62" customFormat="1" hidden="1" outlineLevel="2" x14ac:dyDescent="0.25">
      <c r="A125" s="57" t="s">
        <v>453</v>
      </c>
      <c r="B125" s="58" t="s">
        <v>911</v>
      </c>
      <c r="C125" s="59" t="s">
        <v>1368</v>
      </c>
      <c r="D125" s="60"/>
      <c r="E125" s="61"/>
      <c r="F125" s="130">
        <v>965.85</v>
      </c>
      <c r="G125" s="130">
        <v>0</v>
      </c>
      <c r="H125" s="84">
        <f t="shared" si="8"/>
        <v>965.85</v>
      </c>
      <c r="I125" s="69" t="str">
        <f t="shared" si="9"/>
        <v>N.M.</v>
      </c>
    </row>
    <row r="126" spans="1:9" s="62" customFormat="1" hidden="1" outlineLevel="2" x14ac:dyDescent="0.25">
      <c r="A126" s="57" t="s">
        <v>454</v>
      </c>
      <c r="B126" s="58" t="s">
        <v>912</v>
      </c>
      <c r="C126" s="59" t="s">
        <v>1369</v>
      </c>
      <c r="D126" s="60"/>
      <c r="E126" s="61"/>
      <c r="F126" s="130">
        <v>0</v>
      </c>
      <c r="G126" s="130">
        <v>-0.02</v>
      </c>
      <c r="H126" s="84">
        <f t="shared" si="8"/>
        <v>0.02</v>
      </c>
      <c r="I126" s="69" t="str">
        <f t="shared" si="9"/>
        <v>N.M.</v>
      </c>
    </row>
    <row r="127" spans="1:9" s="62" customFormat="1" hidden="1" outlineLevel="2" x14ac:dyDescent="0.25">
      <c r="A127" s="57" t="s">
        <v>455</v>
      </c>
      <c r="B127" s="58" t="s">
        <v>913</v>
      </c>
      <c r="C127" s="59" t="s">
        <v>1370</v>
      </c>
      <c r="D127" s="60"/>
      <c r="E127" s="61"/>
      <c r="F127" s="130">
        <v>36775.01</v>
      </c>
      <c r="G127" s="130">
        <v>21315.05</v>
      </c>
      <c r="H127" s="84">
        <f t="shared" si="8"/>
        <v>15459.960000000003</v>
      </c>
      <c r="I127" s="69">
        <f t="shared" si="9"/>
        <v>0.72530723596707503</v>
      </c>
    </row>
    <row r="128" spans="1:9" s="62" customFormat="1" hidden="1" outlineLevel="2" x14ac:dyDescent="0.25">
      <c r="A128" s="57" t="s">
        <v>456</v>
      </c>
      <c r="B128" s="58" t="s">
        <v>914</v>
      </c>
      <c r="C128" s="59" t="s">
        <v>1371</v>
      </c>
      <c r="D128" s="60"/>
      <c r="E128" s="61"/>
      <c r="F128" s="130">
        <v>42857.15</v>
      </c>
      <c r="G128" s="130">
        <v>0</v>
      </c>
      <c r="H128" s="84">
        <f t="shared" si="8"/>
        <v>42857.15</v>
      </c>
      <c r="I128" s="69" t="str">
        <f t="shared" si="9"/>
        <v>N.M.</v>
      </c>
    </row>
    <row r="129" spans="1:9" s="62" customFormat="1" hidden="1" outlineLevel="2" x14ac:dyDescent="0.25">
      <c r="A129" s="57" t="s">
        <v>457</v>
      </c>
      <c r="B129" s="58" t="s">
        <v>915</v>
      </c>
      <c r="C129" s="59" t="s">
        <v>1372</v>
      </c>
      <c r="D129" s="60"/>
      <c r="E129" s="61"/>
      <c r="F129" s="130">
        <v>176.85</v>
      </c>
      <c r="G129" s="130">
        <v>117.13</v>
      </c>
      <c r="H129" s="84">
        <f t="shared" si="8"/>
        <v>59.72</v>
      </c>
      <c r="I129" s="69">
        <f t="shared" si="9"/>
        <v>0.50986083838470075</v>
      </c>
    </row>
    <row r="130" spans="1:9" s="22" customFormat="1" hidden="1" outlineLevel="1" collapsed="1" x14ac:dyDescent="0.25">
      <c r="A130" s="22" t="s">
        <v>184</v>
      </c>
      <c r="B130" s="49"/>
      <c r="C130" s="46" t="s">
        <v>291</v>
      </c>
      <c r="D130" s="100"/>
      <c r="E130" s="100"/>
      <c r="F130" s="26">
        <v>15419893.396000002</v>
      </c>
      <c r="G130" s="26">
        <v>15894922.080000004</v>
      </c>
      <c r="H130" s="42">
        <f t="shared" si="8"/>
        <v>-475028.68400000222</v>
      </c>
      <c r="I130" s="67">
        <f t="shared" si="9"/>
        <v>-2.9885562295251095E-2</v>
      </c>
    </row>
    <row r="131" spans="1:9" s="22" customFormat="1" hidden="1" outlineLevel="2" x14ac:dyDescent="0.25">
      <c r="B131" s="49"/>
      <c r="C131" s="46"/>
      <c r="D131" s="100"/>
      <c r="E131" s="100"/>
      <c r="F131" s="26"/>
      <c r="G131" s="26"/>
      <c r="H131" s="42"/>
      <c r="I131" s="67"/>
    </row>
    <row r="132" spans="1:9" s="22" customFormat="1" hidden="1" outlineLevel="1" collapsed="1" x14ac:dyDescent="0.25">
      <c r="A132" s="22" t="s">
        <v>185</v>
      </c>
      <c r="B132" s="49"/>
      <c r="C132" s="46" t="s">
        <v>292</v>
      </c>
      <c r="D132" s="100"/>
      <c r="E132" s="100"/>
      <c r="F132" s="26">
        <v>0</v>
      </c>
      <c r="G132" s="26">
        <v>0</v>
      </c>
      <c r="H132" s="42">
        <f>+F132-G132</f>
        <v>0</v>
      </c>
      <c r="I132" s="67">
        <f>IF(G132&lt;0,IF(H132=0,0,IF(OR(G132=0,F132=0),"N.M.",IF(ABS(H132/G132)&gt;=10,"N.M.",H132/(-G132)))),IF(H132=0,0,IF(OR(G132=0,F132=0),"N.M.",IF(ABS(H132/G132)&gt;=10,"N.M.",H132/G132))))</f>
        <v>0</v>
      </c>
    </row>
    <row r="133" spans="1:9" s="22" customFormat="1" ht="0.75" hidden="1" customHeight="1" outlineLevel="2" x14ac:dyDescent="0.25">
      <c r="B133" s="49"/>
      <c r="C133" s="46"/>
      <c r="D133" s="100"/>
      <c r="E133" s="100"/>
      <c r="F133" s="26"/>
      <c r="G133" s="26"/>
      <c r="H133" s="42"/>
      <c r="I133" s="67"/>
    </row>
    <row r="134" spans="1:9" s="22" customFormat="1" hidden="1" outlineLevel="1" collapsed="1" x14ac:dyDescent="0.25">
      <c r="A134" s="22" t="s">
        <v>262</v>
      </c>
      <c r="B134" s="49"/>
      <c r="C134" s="46" t="s">
        <v>293</v>
      </c>
      <c r="D134" s="100"/>
      <c r="E134" s="100"/>
      <c r="F134" s="26">
        <v>0</v>
      </c>
      <c r="G134" s="26">
        <v>0</v>
      </c>
      <c r="H134" s="42">
        <f>+F134-G134</f>
        <v>0</v>
      </c>
      <c r="I134" s="67">
        <f>IF(G134&lt;0,IF(H134=0,0,IF(OR(G134=0,F134=0),"N.M.",IF(ABS(H134/G134)&gt;=10,"N.M.",H134/(-G134)))),IF(H134=0,0,IF(OR(G134=0,F134=0),"N.M.",IF(ABS(H134/G134)&gt;=10,"N.M.",H134/G134))))</f>
        <v>0</v>
      </c>
    </row>
    <row r="135" spans="1:9" s="22" customFormat="1" ht="0.75" hidden="1" customHeight="1" outlineLevel="2" x14ac:dyDescent="0.25">
      <c r="B135" s="49"/>
      <c r="C135" s="46"/>
      <c r="D135" s="100"/>
      <c r="E135" s="100"/>
      <c r="F135" s="26"/>
      <c r="G135" s="26"/>
      <c r="H135" s="42"/>
      <c r="I135" s="67"/>
    </row>
    <row r="136" spans="1:9" s="62" customFormat="1" hidden="1" outlineLevel="2" x14ac:dyDescent="0.25">
      <c r="A136" s="57" t="s">
        <v>458</v>
      </c>
      <c r="B136" s="58" t="s">
        <v>916</v>
      </c>
      <c r="C136" s="59" t="s">
        <v>1373</v>
      </c>
      <c r="D136" s="60"/>
      <c r="E136" s="61"/>
      <c r="F136" s="130">
        <v>0</v>
      </c>
      <c r="G136" s="130">
        <v>-420846.12</v>
      </c>
      <c r="H136" s="84">
        <f>+F136-G136</f>
        <v>420846.12</v>
      </c>
      <c r="I136" s="69" t="str">
        <f>IF(G136&lt;0,IF(H136=0,0,IF(OR(G136=0,F136=0),"N.M.",IF(ABS(H136/G136)&gt;=10,"N.M.",H136/(-G136)))),IF(H136=0,0,IF(OR(G136=0,F136=0),"N.M.",IF(ABS(H136/G136)&gt;=10,"N.M.",H136/G136))))</f>
        <v>N.M.</v>
      </c>
    </row>
    <row r="137" spans="1:9" s="62" customFormat="1" hidden="1" outlineLevel="2" x14ac:dyDescent="0.25">
      <c r="A137" s="57" t="s">
        <v>459</v>
      </c>
      <c r="B137" s="58" t="s">
        <v>917</v>
      </c>
      <c r="C137" s="59" t="s">
        <v>1374</v>
      </c>
      <c r="D137" s="60"/>
      <c r="E137" s="61"/>
      <c r="F137" s="130">
        <v>0</v>
      </c>
      <c r="G137" s="130">
        <v>0</v>
      </c>
      <c r="H137" s="84">
        <f>+F137-G137</f>
        <v>0</v>
      </c>
      <c r="I137" s="69">
        <f>IF(G137&lt;0,IF(H137=0,0,IF(OR(G137=0,F137=0),"N.M.",IF(ABS(H137/G137)&gt;=10,"N.M.",H137/(-G137)))),IF(H137=0,0,IF(OR(G137=0,F137=0),"N.M.",IF(ABS(H137/G137)&gt;=10,"N.M.",H137/G137))))</f>
        <v>0</v>
      </c>
    </row>
    <row r="138" spans="1:9" s="22" customFormat="1" hidden="1" outlineLevel="1" collapsed="1" x14ac:dyDescent="0.25">
      <c r="A138" s="22" t="s">
        <v>186</v>
      </c>
      <c r="B138" s="49"/>
      <c r="C138" s="46" t="s">
        <v>294</v>
      </c>
      <c r="D138" s="100"/>
      <c r="E138" s="100"/>
      <c r="F138" s="26">
        <v>0</v>
      </c>
      <c r="G138" s="26">
        <v>-420846.12</v>
      </c>
      <c r="H138" s="42">
        <f>+F138-G138</f>
        <v>420846.12</v>
      </c>
      <c r="I138" s="67" t="str">
        <f>IF(G138&lt;0,IF(H138=0,0,IF(OR(G138=0,F138=0),"N.M.",IF(ABS(H138/G138)&gt;=10,"N.M.",H138/(-G138)))),IF(H138=0,0,IF(OR(G138=0,F138=0),"N.M.",IF(ABS(H138/G138)&gt;=10,"N.M.",H138/G138))))</f>
        <v>N.M.</v>
      </c>
    </row>
    <row r="139" spans="1:9" s="22" customFormat="1" ht="0.75" hidden="1" customHeight="1" outlineLevel="2" x14ac:dyDescent="0.25">
      <c r="B139" s="49"/>
      <c r="C139" s="46"/>
      <c r="D139" s="100"/>
      <c r="E139" s="100"/>
      <c r="F139" s="26"/>
      <c r="G139" s="26"/>
      <c r="H139" s="42"/>
      <c r="I139" s="67"/>
    </row>
    <row r="140" spans="1:9" s="62" customFormat="1" hidden="1" outlineLevel="2" x14ac:dyDescent="0.25">
      <c r="A140" s="57" t="s">
        <v>460</v>
      </c>
      <c r="B140" s="58" t="s">
        <v>918</v>
      </c>
      <c r="C140" s="59" t="s">
        <v>1375</v>
      </c>
      <c r="D140" s="60"/>
      <c r="E140" s="61"/>
      <c r="F140" s="130">
        <v>108839392.40000001</v>
      </c>
      <c r="G140" s="130">
        <v>90541518.180000007</v>
      </c>
      <c r="H140" s="84">
        <f t="shared" ref="H140:H169" si="10">+F140-G140</f>
        <v>18297874.219999999</v>
      </c>
      <c r="I140" s="69">
        <f t="shared" ref="I140:I169" si="11">IF(G140&lt;0,IF(H140=0,0,IF(OR(G140=0,F140=0),"N.M.",IF(ABS(H140/G140)&gt;=10,"N.M.",H140/(-G140)))),IF(H140=0,0,IF(OR(G140=0,F140=0),"N.M.",IF(ABS(H140/G140)&gt;=10,"N.M.",H140/G140))))</f>
        <v>0.20209374205127778</v>
      </c>
    </row>
    <row r="141" spans="1:9" s="62" customFormat="1" hidden="1" outlineLevel="2" x14ac:dyDescent="0.25">
      <c r="A141" s="57" t="s">
        <v>461</v>
      </c>
      <c r="B141" s="58" t="s">
        <v>919</v>
      </c>
      <c r="C141" s="59" t="s">
        <v>1376</v>
      </c>
      <c r="D141" s="60"/>
      <c r="E141" s="61"/>
      <c r="F141" s="130">
        <v>0</v>
      </c>
      <c r="G141" s="130">
        <v>898333.09</v>
      </c>
      <c r="H141" s="84">
        <f t="shared" si="10"/>
        <v>-898333.09</v>
      </c>
      <c r="I141" s="69" t="str">
        <f t="shared" si="11"/>
        <v>N.M.</v>
      </c>
    </row>
    <row r="142" spans="1:9" s="62" customFormat="1" hidden="1" outlineLevel="2" x14ac:dyDescent="0.25">
      <c r="A142" s="57" t="s">
        <v>462</v>
      </c>
      <c r="B142" s="58" t="s">
        <v>920</v>
      </c>
      <c r="C142" s="59" t="s">
        <v>1377</v>
      </c>
      <c r="D142" s="60"/>
      <c r="E142" s="61"/>
      <c r="F142" s="130">
        <v>3268780.3400000003</v>
      </c>
      <c r="G142" s="130">
        <v>0</v>
      </c>
      <c r="H142" s="84">
        <f t="shared" si="10"/>
        <v>3268780.3400000003</v>
      </c>
      <c r="I142" s="69" t="str">
        <f t="shared" si="11"/>
        <v>N.M.</v>
      </c>
    </row>
    <row r="143" spans="1:9" s="62" customFormat="1" hidden="1" outlineLevel="2" x14ac:dyDescent="0.25">
      <c r="A143" s="57" t="s">
        <v>463</v>
      </c>
      <c r="B143" s="58" t="s">
        <v>921</v>
      </c>
      <c r="C143" s="59" t="s">
        <v>1378</v>
      </c>
      <c r="D143" s="60"/>
      <c r="E143" s="61"/>
      <c r="F143" s="130">
        <v>0</v>
      </c>
      <c r="G143" s="130">
        <v>0</v>
      </c>
      <c r="H143" s="84">
        <f t="shared" si="10"/>
        <v>0</v>
      </c>
      <c r="I143" s="69">
        <f t="shared" si="11"/>
        <v>0</v>
      </c>
    </row>
    <row r="144" spans="1:9" s="62" customFormat="1" hidden="1" outlineLevel="2" x14ac:dyDescent="0.25">
      <c r="A144" s="57" t="s">
        <v>464</v>
      </c>
      <c r="B144" s="58" t="s">
        <v>922</v>
      </c>
      <c r="C144" s="59" t="s">
        <v>1379</v>
      </c>
      <c r="D144" s="60"/>
      <c r="E144" s="61"/>
      <c r="F144" s="130">
        <v>2276.4999999999995</v>
      </c>
      <c r="G144" s="130">
        <v>3616.7900000000004</v>
      </c>
      <c r="H144" s="84">
        <f t="shared" si="10"/>
        <v>-1340.2900000000009</v>
      </c>
      <c r="I144" s="69">
        <f t="shared" si="11"/>
        <v>-0.370574459672804</v>
      </c>
    </row>
    <row r="145" spans="1:9" s="62" customFormat="1" hidden="1" outlineLevel="2" x14ac:dyDescent="0.25">
      <c r="A145" s="57" t="s">
        <v>465</v>
      </c>
      <c r="B145" s="58" t="s">
        <v>923</v>
      </c>
      <c r="C145" s="59" t="s">
        <v>1380</v>
      </c>
      <c r="D145" s="60"/>
      <c r="E145" s="61"/>
      <c r="F145" s="130">
        <v>7604.93</v>
      </c>
      <c r="G145" s="130">
        <v>46427.040000000001</v>
      </c>
      <c r="H145" s="84">
        <f t="shared" si="10"/>
        <v>-38822.11</v>
      </c>
      <c r="I145" s="69">
        <f t="shared" si="11"/>
        <v>-0.83619610468382222</v>
      </c>
    </row>
    <row r="146" spans="1:9" s="62" customFormat="1" hidden="1" outlineLevel="2" x14ac:dyDescent="0.25">
      <c r="A146" s="57" t="s">
        <v>466</v>
      </c>
      <c r="B146" s="58" t="s">
        <v>924</v>
      </c>
      <c r="C146" s="59" t="s">
        <v>1381</v>
      </c>
      <c r="D146" s="60"/>
      <c r="E146" s="61"/>
      <c r="F146" s="130">
        <v>3419361.68</v>
      </c>
      <c r="G146" s="130">
        <v>3088217.69</v>
      </c>
      <c r="H146" s="84">
        <f t="shared" si="10"/>
        <v>331143.99000000022</v>
      </c>
      <c r="I146" s="69">
        <f t="shared" si="11"/>
        <v>0.10722818895581167</v>
      </c>
    </row>
    <row r="147" spans="1:9" s="62" customFormat="1" hidden="1" outlineLevel="2" x14ac:dyDescent="0.25">
      <c r="A147" s="57" t="s">
        <v>467</v>
      </c>
      <c r="B147" s="58" t="s">
        <v>925</v>
      </c>
      <c r="C147" s="59" t="s">
        <v>1382</v>
      </c>
      <c r="D147" s="60"/>
      <c r="E147" s="61"/>
      <c r="F147" s="130">
        <v>-1434876</v>
      </c>
      <c r="G147" s="130">
        <v>-1434876</v>
      </c>
      <c r="H147" s="84">
        <f t="shared" si="10"/>
        <v>0</v>
      </c>
      <c r="I147" s="69">
        <f t="shared" si="11"/>
        <v>0</v>
      </c>
    </row>
    <row r="148" spans="1:9" s="62" customFormat="1" hidden="1" outlineLevel="2" x14ac:dyDescent="0.25">
      <c r="A148" s="57" t="s">
        <v>468</v>
      </c>
      <c r="B148" s="58" t="s">
        <v>926</v>
      </c>
      <c r="C148" s="59" t="s">
        <v>1383</v>
      </c>
      <c r="D148" s="60"/>
      <c r="E148" s="61"/>
      <c r="F148" s="130">
        <v>850438.87000000011</v>
      </c>
      <c r="G148" s="130">
        <v>933418.29</v>
      </c>
      <c r="H148" s="84">
        <f t="shared" si="10"/>
        <v>-82979.419999999925</v>
      </c>
      <c r="I148" s="69">
        <f t="shared" si="11"/>
        <v>-8.8898429449030744E-2</v>
      </c>
    </row>
    <row r="149" spans="1:9" s="62" customFormat="1" hidden="1" outlineLevel="2" x14ac:dyDescent="0.25">
      <c r="A149" s="57" t="s">
        <v>469</v>
      </c>
      <c r="B149" s="58" t="s">
        <v>927</v>
      </c>
      <c r="C149" s="59" t="s">
        <v>1384</v>
      </c>
      <c r="D149" s="60"/>
      <c r="E149" s="61"/>
      <c r="F149" s="130">
        <v>727866.91</v>
      </c>
      <c r="G149" s="130">
        <v>617887.15</v>
      </c>
      <c r="H149" s="84">
        <f t="shared" si="10"/>
        <v>109979.76000000001</v>
      </c>
      <c r="I149" s="69">
        <f t="shared" si="11"/>
        <v>0.17799327919345792</v>
      </c>
    </row>
    <row r="150" spans="1:9" s="62" customFormat="1" hidden="1" outlineLevel="2" x14ac:dyDescent="0.25">
      <c r="A150" s="57" t="s">
        <v>470</v>
      </c>
      <c r="B150" s="58" t="s">
        <v>928</v>
      </c>
      <c r="C150" s="59" t="s">
        <v>1385</v>
      </c>
      <c r="D150" s="60"/>
      <c r="E150" s="61"/>
      <c r="F150" s="130">
        <v>-18534.950000000012</v>
      </c>
      <c r="G150" s="130">
        <v>-15601.75</v>
      </c>
      <c r="H150" s="84">
        <f t="shared" si="10"/>
        <v>-2933.2000000000116</v>
      </c>
      <c r="I150" s="69">
        <f t="shared" si="11"/>
        <v>-0.18800455077154882</v>
      </c>
    </row>
    <row r="151" spans="1:9" s="62" customFormat="1" hidden="1" outlineLevel="2" x14ac:dyDescent="0.25">
      <c r="A151" s="57" t="s">
        <v>471</v>
      </c>
      <c r="B151" s="58" t="s">
        <v>929</v>
      </c>
      <c r="C151" s="59" t="s">
        <v>1386</v>
      </c>
      <c r="D151" s="60"/>
      <c r="E151" s="61"/>
      <c r="F151" s="130">
        <v>10878629.960000001</v>
      </c>
      <c r="G151" s="130">
        <v>6596754.1900000004</v>
      </c>
      <c r="H151" s="84">
        <f t="shared" si="10"/>
        <v>4281875.7700000005</v>
      </c>
      <c r="I151" s="69">
        <f t="shared" si="11"/>
        <v>0.64908827078791009</v>
      </c>
    </row>
    <row r="152" spans="1:9" s="62" customFormat="1" hidden="1" outlineLevel="2" x14ac:dyDescent="0.25">
      <c r="A152" s="57" t="s">
        <v>472</v>
      </c>
      <c r="B152" s="58" t="s">
        <v>930</v>
      </c>
      <c r="C152" s="59" t="s">
        <v>1387</v>
      </c>
      <c r="D152" s="60"/>
      <c r="E152" s="61"/>
      <c r="F152" s="130">
        <v>753675.07000000007</v>
      </c>
      <c r="G152" s="130">
        <v>524223.35</v>
      </c>
      <c r="H152" s="84">
        <f t="shared" si="10"/>
        <v>229451.72000000009</v>
      </c>
      <c r="I152" s="69">
        <f t="shared" si="11"/>
        <v>0.43769839706682295</v>
      </c>
    </row>
    <row r="153" spans="1:9" s="62" customFormat="1" hidden="1" outlineLevel="2" x14ac:dyDescent="0.25">
      <c r="A153" s="57" t="s">
        <v>473</v>
      </c>
      <c r="B153" s="58" t="s">
        <v>931</v>
      </c>
      <c r="C153" s="59" t="s">
        <v>1388</v>
      </c>
      <c r="D153" s="60"/>
      <c r="E153" s="61"/>
      <c r="F153" s="130">
        <v>-140560.09</v>
      </c>
      <c r="G153" s="130">
        <v>14894.650000000001</v>
      </c>
      <c r="H153" s="84">
        <f t="shared" si="10"/>
        <v>-155454.74</v>
      </c>
      <c r="I153" s="69" t="str">
        <f t="shared" si="11"/>
        <v>N.M.</v>
      </c>
    </row>
    <row r="154" spans="1:9" s="62" customFormat="1" hidden="1" outlineLevel="2" x14ac:dyDescent="0.25">
      <c r="A154" s="57" t="s">
        <v>474</v>
      </c>
      <c r="B154" s="58" t="s">
        <v>932</v>
      </c>
      <c r="C154" s="59" t="s">
        <v>1389</v>
      </c>
      <c r="D154" s="60"/>
      <c r="E154" s="61"/>
      <c r="F154" s="130">
        <v>0</v>
      </c>
      <c r="G154" s="130">
        <v>0</v>
      </c>
      <c r="H154" s="84">
        <f t="shared" si="10"/>
        <v>0</v>
      </c>
      <c r="I154" s="69">
        <f t="shared" si="11"/>
        <v>0</v>
      </c>
    </row>
    <row r="155" spans="1:9" s="62" customFormat="1" hidden="1" outlineLevel="2" x14ac:dyDescent="0.25">
      <c r="A155" s="57" t="s">
        <v>475</v>
      </c>
      <c r="B155" s="58" t="s">
        <v>933</v>
      </c>
      <c r="C155" s="59" t="s">
        <v>1390</v>
      </c>
      <c r="D155" s="60"/>
      <c r="E155" s="61"/>
      <c r="F155" s="130">
        <v>4274138.17</v>
      </c>
      <c r="G155" s="130">
        <v>1084735.68</v>
      </c>
      <c r="H155" s="84">
        <f t="shared" si="10"/>
        <v>3189402.49</v>
      </c>
      <c r="I155" s="69">
        <f t="shared" si="11"/>
        <v>2.9402577501645379</v>
      </c>
    </row>
    <row r="156" spans="1:9" s="62" customFormat="1" hidden="1" outlineLevel="2" x14ac:dyDescent="0.25">
      <c r="A156" s="57" t="s">
        <v>476</v>
      </c>
      <c r="B156" s="58" t="s">
        <v>934</v>
      </c>
      <c r="C156" s="59" t="s">
        <v>1391</v>
      </c>
      <c r="D156" s="60"/>
      <c r="E156" s="61"/>
      <c r="F156" s="130">
        <v>8029808.3800000008</v>
      </c>
      <c r="G156" s="130">
        <v>5773740.9399999995</v>
      </c>
      <c r="H156" s="84">
        <f t="shared" si="10"/>
        <v>2256067.4400000013</v>
      </c>
      <c r="I156" s="69">
        <f t="shared" si="11"/>
        <v>0.39074621868988835</v>
      </c>
    </row>
    <row r="157" spans="1:9" s="62" customFormat="1" hidden="1" outlineLevel="2" x14ac:dyDescent="0.25">
      <c r="A157" s="57" t="s">
        <v>477</v>
      </c>
      <c r="B157" s="58" t="s">
        <v>935</v>
      </c>
      <c r="C157" s="59" t="s">
        <v>1392</v>
      </c>
      <c r="D157" s="60"/>
      <c r="E157" s="61"/>
      <c r="F157" s="130">
        <v>-10183132.710000001</v>
      </c>
      <c r="G157" s="130">
        <v>-4742221.58</v>
      </c>
      <c r="H157" s="84">
        <f t="shared" si="10"/>
        <v>-5440911.1300000008</v>
      </c>
      <c r="I157" s="69">
        <f t="shared" si="11"/>
        <v>-1.1473338050981583</v>
      </c>
    </row>
    <row r="158" spans="1:9" s="62" customFormat="1" hidden="1" outlineLevel="2" x14ac:dyDescent="0.25">
      <c r="A158" s="57" t="s">
        <v>478</v>
      </c>
      <c r="B158" s="58" t="s">
        <v>936</v>
      </c>
      <c r="C158" s="59" t="s">
        <v>1393</v>
      </c>
      <c r="D158" s="60"/>
      <c r="E158" s="61"/>
      <c r="F158" s="130">
        <v>-73067.959999999992</v>
      </c>
      <c r="G158" s="130">
        <v>-60971.990000000005</v>
      </c>
      <c r="H158" s="84">
        <f t="shared" si="10"/>
        <v>-12095.969999999987</v>
      </c>
      <c r="I158" s="69">
        <f t="shared" si="11"/>
        <v>-0.19838568496780218</v>
      </c>
    </row>
    <row r="159" spans="1:9" s="62" customFormat="1" hidden="1" outlineLevel="2" x14ac:dyDescent="0.25">
      <c r="A159" s="57" t="s">
        <v>479</v>
      </c>
      <c r="B159" s="58" t="s">
        <v>937</v>
      </c>
      <c r="C159" s="59" t="s">
        <v>1394</v>
      </c>
      <c r="D159" s="60"/>
      <c r="E159" s="61"/>
      <c r="F159" s="130">
        <v>0</v>
      </c>
      <c r="G159" s="130">
        <v>5262383.05</v>
      </c>
      <c r="H159" s="84">
        <f t="shared" si="10"/>
        <v>-5262383.05</v>
      </c>
      <c r="I159" s="69" t="str">
        <f t="shared" si="11"/>
        <v>N.M.</v>
      </c>
    </row>
    <row r="160" spans="1:9" s="62" customFormat="1" hidden="1" outlineLevel="2" x14ac:dyDescent="0.25">
      <c r="A160" s="57" t="s">
        <v>480</v>
      </c>
      <c r="B160" s="58" t="s">
        <v>938</v>
      </c>
      <c r="C160" s="59" t="s">
        <v>1395</v>
      </c>
      <c r="D160" s="60"/>
      <c r="E160" s="61"/>
      <c r="F160" s="130">
        <v>6377679.4600000009</v>
      </c>
      <c r="G160" s="130">
        <v>5903129.2800000003</v>
      </c>
      <c r="H160" s="84">
        <f t="shared" si="10"/>
        <v>474550.18000000063</v>
      </c>
      <c r="I160" s="69">
        <f t="shared" si="11"/>
        <v>8.0389596346431461E-2</v>
      </c>
    </row>
    <row r="161" spans="1:9" s="62" customFormat="1" hidden="1" outlineLevel="2" x14ac:dyDescent="0.25">
      <c r="A161" s="57" t="s">
        <v>481</v>
      </c>
      <c r="B161" s="58" t="s">
        <v>939</v>
      </c>
      <c r="C161" s="59" t="s">
        <v>1396</v>
      </c>
      <c r="D161" s="60"/>
      <c r="E161" s="61"/>
      <c r="F161" s="130">
        <v>-3084113.49</v>
      </c>
      <c r="G161" s="130">
        <v>-2037834.12</v>
      </c>
      <c r="H161" s="84">
        <f t="shared" si="10"/>
        <v>-1046279.3700000001</v>
      </c>
      <c r="I161" s="69">
        <f t="shared" si="11"/>
        <v>-0.51342715274587714</v>
      </c>
    </row>
    <row r="162" spans="1:9" s="62" customFormat="1" hidden="1" outlineLevel="2" x14ac:dyDescent="0.25">
      <c r="A162" s="57" t="s">
        <v>482</v>
      </c>
      <c r="B162" s="58" t="s">
        <v>940</v>
      </c>
      <c r="C162" s="59" t="s">
        <v>1397</v>
      </c>
      <c r="D162" s="60"/>
      <c r="E162" s="61"/>
      <c r="F162" s="130">
        <v>-2415.7600000000002</v>
      </c>
      <c r="G162" s="130">
        <v>-3339.16</v>
      </c>
      <c r="H162" s="84">
        <f t="shared" si="10"/>
        <v>923.39999999999964</v>
      </c>
      <c r="I162" s="69">
        <f t="shared" si="11"/>
        <v>0.27653661399873014</v>
      </c>
    </row>
    <row r="163" spans="1:9" s="62" customFormat="1" hidden="1" outlineLevel="2" x14ac:dyDescent="0.25">
      <c r="A163" s="57" t="s">
        <v>483</v>
      </c>
      <c r="B163" s="58" t="s">
        <v>941</v>
      </c>
      <c r="C163" s="59" t="s">
        <v>1398</v>
      </c>
      <c r="D163" s="60"/>
      <c r="E163" s="61"/>
      <c r="F163" s="130">
        <v>63261.100000000006</v>
      </c>
      <c r="G163" s="130">
        <v>67091.850000000006</v>
      </c>
      <c r="H163" s="84">
        <f t="shared" si="10"/>
        <v>-3830.75</v>
      </c>
      <c r="I163" s="69">
        <f t="shared" si="11"/>
        <v>-5.7097098976999439E-2</v>
      </c>
    </row>
    <row r="164" spans="1:9" s="62" customFormat="1" hidden="1" outlineLevel="2" x14ac:dyDescent="0.25">
      <c r="A164" s="57" t="s">
        <v>484</v>
      </c>
      <c r="B164" s="58" t="s">
        <v>942</v>
      </c>
      <c r="C164" s="59" t="s">
        <v>1399</v>
      </c>
      <c r="D164" s="60"/>
      <c r="E164" s="61"/>
      <c r="F164" s="130">
        <v>793360.10000000009</v>
      </c>
      <c r="G164" s="130">
        <v>737774.68</v>
      </c>
      <c r="H164" s="84">
        <f t="shared" si="10"/>
        <v>55585.420000000042</v>
      </c>
      <c r="I164" s="69">
        <f t="shared" si="11"/>
        <v>7.5342000080566657E-2</v>
      </c>
    </row>
    <row r="165" spans="1:9" s="62" customFormat="1" hidden="1" outlineLevel="2" x14ac:dyDescent="0.25">
      <c r="A165" s="57" t="s">
        <v>485</v>
      </c>
      <c r="B165" s="58" t="s">
        <v>943</v>
      </c>
      <c r="C165" s="59" t="s">
        <v>1400</v>
      </c>
      <c r="D165" s="60"/>
      <c r="E165" s="61"/>
      <c r="F165" s="130">
        <v>243.15</v>
      </c>
      <c r="G165" s="130">
        <v>245.05</v>
      </c>
      <c r="H165" s="84">
        <f t="shared" si="10"/>
        <v>-1.9000000000000057</v>
      </c>
      <c r="I165" s="69">
        <f t="shared" si="11"/>
        <v>-7.7535196898592352E-3</v>
      </c>
    </row>
    <row r="166" spans="1:9" s="62" customFormat="1" hidden="1" outlineLevel="2" x14ac:dyDescent="0.25">
      <c r="A166" s="57" t="s">
        <v>486</v>
      </c>
      <c r="B166" s="58" t="s">
        <v>944</v>
      </c>
      <c r="C166" s="59" t="s">
        <v>1401</v>
      </c>
      <c r="D166" s="60"/>
      <c r="E166" s="61"/>
      <c r="F166" s="130">
        <v>0</v>
      </c>
      <c r="G166" s="130">
        <v>446.40000000000003</v>
      </c>
      <c r="H166" s="84">
        <f t="shared" si="10"/>
        <v>-446.40000000000003</v>
      </c>
      <c r="I166" s="69" t="str">
        <f t="shared" si="11"/>
        <v>N.M.</v>
      </c>
    </row>
    <row r="167" spans="1:9" s="62" customFormat="1" hidden="1" outlineLevel="2" x14ac:dyDescent="0.25">
      <c r="A167" s="57" t="s">
        <v>487</v>
      </c>
      <c r="B167" s="58" t="s">
        <v>945</v>
      </c>
      <c r="C167" s="59" t="s">
        <v>1402</v>
      </c>
      <c r="D167" s="60"/>
      <c r="E167" s="61"/>
      <c r="F167" s="130">
        <v>5.68</v>
      </c>
      <c r="G167" s="130">
        <v>0.26</v>
      </c>
      <c r="H167" s="84">
        <f t="shared" si="10"/>
        <v>5.42</v>
      </c>
      <c r="I167" s="69" t="str">
        <f t="shared" si="11"/>
        <v>N.M.</v>
      </c>
    </row>
    <row r="168" spans="1:9" s="62" customFormat="1" hidden="1" outlineLevel="2" x14ac:dyDescent="0.25">
      <c r="A168" s="57" t="s">
        <v>488</v>
      </c>
      <c r="B168" s="58" t="s">
        <v>946</v>
      </c>
      <c r="C168" s="59" t="s">
        <v>1403</v>
      </c>
      <c r="D168" s="60"/>
      <c r="E168" s="61"/>
      <c r="F168" s="130">
        <v>0.93</v>
      </c>
      <c r="G168" s="130">
        <v>0</v>
      </c>
      <c r="H168" s="84">
        <f t="shared" si="10"/>
        <v>0.93</v>
      </c>
      <c r="I168" s="69" t="str">
        <f t="shared" si="11"/>
        <v>N.M.</v>
      </c>
    </row>
    <row r="169" spans="1:9" s="22" customFormat="1" hidden="1" outlineLevel="1" collapsed="1" x14ac:dyDescent="0.25">
      <c r="A169" s="22" t="s">
        <v>187</v>
      </c>
      <c r="B169" s="49"/>
      <c r="C169" s="46" t="s">
        <v>295</v>
      </c>
      <c r="D169" s="100"/>
      <c r="E169" s="100"/>
      <c r="F169" s="26">
        <v>133349822.67000002</v>
      </c>
      <c r="G169" s="26">
        <v>113799993.00999999</v>
      </c>
      <c r="H169" s="42">
        <f t="shared" si="10"/>
        <v>19549829.660000026</v>
      </c>
      <c r="I169" s="67">
        <f t="shared" si="11"/>
        <v>0.17179113234464011</v>
      </c>
    </row>
    <row r="170" spans="1:9" s="22" customFormat="1" ht="3.75" hidden="1" customHeight="1" outlineLevel="2" x14ac:dyDescent="0.25">
      <c r="B170" s="49"/>
      <c r="C170" s="46"/>
      <c r="D170" s="100"/>
      <c r="E170" s="100"/>
      <c r="F170" s="26"/>
      <c r="G170" s="26"/>
      <c r="H170" s="42"/>
      <c r="I170" s="67"/>
    </row>
    <row r="171" spans="1:9" s="62" customFormat="1" hidden="1" outlineLevel="2" x14ac:dyDescent="0.25">
      <c r="A171" s="57" t="s">
        <v>489</v>
      </c>
      <c r="B171" s="58" t="s">
        <v>947</v>
      </c>
      <c r="C171" s="59" t="s">
        <v>1356</v>
      </c>
      <c r="D171" s="60"/>
      <c r="E171" s="61"/>
      <c r="F171" s="130">
        <v>146.29</v>
      </c>
      <c r="G171" s="130">
        <v>0</v>
      </c>
      <c r="H171" s="84">
        <f>+F171-G171</f>
        <v>146.29</v>
      </c>
      <c r="I171" s="69" t="str">
        <f>IF(G171&lt;0,IF(H171=0,0,IF(OR(G171=0,F171=0),"N.M.",IF(ABS(H171/G171)&gt;=10,"N.M.",H171/(-G171)))),IF(H171=0,0,IF(OR(G171=0,F171=0),"N.M.",IF(ABS(H171/G171)&gt;=10,"N.M.",H171/G171))))</f>
        <v>N.M.</v>
      </c>
    </row>
    <row r="172" spans="1:9" s="62" customFormat="1" hidden="1" outlineLevel="2" x14ac:dyDescent="0.25">
      <c r="A172" s="57" t="s">
        <v>490</v>
      </c>
      <c r="B172" s="58" t="s">
        <v>948</v>
      </c>
      <c r="C172" s="59" t="s">
        <v>1356</v>
      </c>
      <c r="D172" s="60"/>
      <c r="E172" s="61"/>
      <c r="F172" s="130">
        <v>2335.0500000000002</v>
      </c>
      <c r="G172" s="130">
        <v>0</v>
      </c>
      <c r="H172" s="84">
        <f>+F172-G172</f>
        <v>2335.0500000000002</v>
      </c>
      <c r="I172" s="69" t="str">
        <f>IF(G172&lt;0,IF(H172=0,0,IF(OR(G172=0,F172=0),"N.M.",IF(ABS(H172/G172)&gt;=10,"N.M.",H172/(-G172)))),IF(H172=0,0,IF(OR(G172=0,F172=0),"N.M.",IF(ABS(H172/G172)&gt;=10,"N.M.",H172/G172))))</f>
        <v>N.M.</v>
      </c>
    </row>
    <row r="173" spans="1:9" s="62" customFormat="1" hidden="1" outlineLevel="2" x14ac:dyDescent="0.25">
      <c r="A173" s="57" t="s">
        <v>491</v>
      </c>
      <c r="B173" s="58" t="s">
        <v>949</v>
      </c>
      <c r="C173" s="59" t="s">
        <v>1404</v>
      </c>
      <c r="D173" s="60"/>
      <c r="E173" s="61"/>
      <c r="F173" s="130">
        <v>410.78000000000003</v>
      </c>
      <c r="G173" s="130">
        <v>0</v>
      </c>
      <c r="H173" s="84">
        <f>+F173-G173</f>
        <v>410.78000000000003</v>
      </c>
      <c r="I173" s="69" t="str">
        <f>IF(G173&lt;0,IF(H173=0,0,IF(OR(G173=0,F173=0),"N.M.",IF(ABS(H173/G173)&gt;=10,"N.M.",H173/(-G173)))),IF(H173=0,0,IF(OR(G173=0,F173=0),"N.M.",IF(ABS(H173/G173)&gt;=10,"N.M.",H173/G173))))</f>
        <v>N.M.</v>
      </c>
    </row>
    <row r="174" spans="1:9" s="62" customFormat="1" hidden="1" outlineLevel="2" x14ac:dyDescent="0.25">
      <c r="A174" s="57" t="s">
        <v>492</v>
      </c>
      <c r="B174" s="58" t="s">
        <v>950</v>
      </c>
      <c r="C174" s="59" t="s">
        <v>1405</v>
      </c>
      <c r="D174" s="60"/>
      <c r="E174" s="61"/>
      <c r="F174" s="130">
        <v>2.0699999999999998</v>
      </c>
      <c r="G174" s="130">
        <v>0</v>
      </c>
      <c r="H174" s="84">
        <f>+F174-G174</f>
        <v>2.0699999999999998</v>
      </c>
      <c r="I174" s="69" t="str">
        <f>IF(G174&lt;0,IF(H174=0,0,IF(OR(G174=0,F174=0),"N.M.",IF(ABS(H174/G174)&gt;=10,"N.M.",H174/(-G174)))),IF(H174=0,0,IF(OR(G174=0,F174=0),"N.M.",IF(ABS(H174/G174)&gt;=10,"N.M.",H174/G174))))</f>
        <v>N.M.</v>
      </c>
    </row>
    <row r="175" spans="1:9" s="22" customFormat="1" hidden="1" outlineLevel="1" collapsed="1" x14ac:dyDescent="0.25">
      <c r="A175" s="22" t="s">
        <v>348</v>
      </c>
      <c r="B175" s="49"/>
      <c r="C175" s="46" t="s">
        <v>351</v>
      </c>
      <c r="D175" s="100"/>
      <c r="E175" s="100"/>
      <c r="F175" s="26">
        <v>2894.1900000000005</v>
      </c>
      <c r="G175" s="26">
        <v>0</v>
      </c>
      <c r="H175" s="42">
        <f>+F175-G175</f>
        <v>2894.1900000000005</v>
      </c>
      <c r="I175" s="67" t="str">
        <f>IF(G175&lt;0,IF(H175=0,0,IF(OR(G175=0,F175=0),"N.M.",IF(ABS(H175/G175)&gt;=10,"N.M.",H175/(-G175)))),IF(H175=0,0,IF(OR(G175=0,F175=0),"N.M.",IF(ABS(H175/G175)&gt;=10,"N.M.",H175/G175))))</f>
        <v>N.M.</v>
      </c>
    </row>
    <row r="176" spans="1:9" s="22" customFormat="1" ht="5.25" hidden="1" customHeight="1" outlineLevel="2" x14ac:dyDescent="0.25">
      <c r="B176" s="49"/>
      <c r="C176" s="46"/>
      <c r="D176" s="100"/>
      <c r="E176" s="100"/>
      <c r="F176" s="26"/>
      <c r="G176" s="26"/>
      <c r="H176" s="42"/>
      <c r="I176" s="67"/>
    </row>
    <row r="177" spans="1:9" s="22" customFormat="1" hidden="1" outlineLevel="1" collapsed="1" x14ac:dyDescent="0.25">
      <c r="A177" s="22" t="s">
        <v>349</v>
      </c>
      <c r="B177" s="49"/>
      <c r="C177" s="46" t="s">
        <v>350</v>
      </c>
      <c r="D177" s="100"/>
      <c r="E177" s="100"/>
      <c r="F177" s="26">
        <v>0</v>
      </c>
      <c r="G177" s="26">
        <v>0</v>
      </c>
      <c r="H177" s="42">
        <f>+F177-G177</f>
        <v>0</v>
      </c>
      <c r="I177" s="67">
        <f>IF(G177&lt;0,IF(H177=0,0,IF(OR(G177=0,F177=0),"N.M.",IF(ABS(H177/G177)&gt;=10,"N.M.",H177/(-G177)))),IF(H177=0,0,IF(OR(G177=0,F177=0),"N.M.",IF(ABS(H177/G177)&gt;=10,"N.M.",H177/G177))))</f>
        <v>0</v>
      </c>
    </row>
    <row r="178" spans="1:9" s="22" customFormat="1" hidden="1" outlineLevel="2" x14ac:dyDescent="0.25">
      <c r="B178" s="49"/>
      <c r="C178" s="46"/>
      <c r="D178" s="100"/>
      <c r="E178" s="100"/>
      <c r="F178" s="26"/>
      <c r="G178" s="26"/>
      <c r="H178" s="42"/>
      <c r="I178" s="67"/>
    </row>
    <row r="179" spans="1:9" s="22" customFormat="1" hidden="1" outlineLevel="1" collapsed="1" x14ac:dyDescent="0.25">
      <c r="A179" s="22" t="s">
        <v>188</v>
      </c>
      <c r="B179" s="49"/>
      <c r="C179" s="46" t="s">
        <v>296</v>
      </c>
      <c r="D179" s="100"/>
      <c r="E179" s="100"/>
      <c r="F179" s="26">
        <v>0</v>
      </c>
      <c r="G179" s="26">
        <v>0</v>
      </c>
      <c r="H179" s="42">
        <f>+F179-G179</f>
        <v>0</v>
      </c>
      <c r="I179" s="67">
        <f>IF(G179&lt;0,IF(H179=0,0,IF(OR(G179=0,F179=0),"N.M.",IF(ABS(H179/G179)&gt;=10,"N.M.",H179/(-G179)))),IF(H179=0,0,IF(OR(G179=0,F179=0),"N.M.",IF(ABS(H179/G179)&gt;=10,"N.M.",H179/G179))))</f>
        <v>0</v>
      </c>
    </row>
    <row r="180" spans="1:9" s="22" customFormat="1" hidden="1" outlineLevel="2" x14ac:dyDescent="0.25">
      <c r="B180" s="49"/>
      <c r="C180" s="46"/>
      <c r="D180" s="100"/>
      <c r="E180" s="100"/>
      <c r="F180" s="26"/>
      <c r="G180" s="26"/>
      <c r="H180" s="42"/>
      <c r="I180" s="67"/>
    </row>
    <row r="181" spans="1:9" s="62" customFormat="1" hidden="1" outlineLevel="2" x14ac:dyDescent="0.25">
      <c r="A181" s="57" t="s">
        <v>493</v>
      </c>
      <c r="B181" s="58" t="s">
        <v>951</v>
      </c>
      <c r="C181" s="59" t="s">
        <v>1356</v>
      </c>
      <c r="D181" s="60"/>
      <c r="E181" s="61"/>
      <c r="F181" s="130">
        <v>2017555.06</v>
      </c>
      <c r="G181" s="130">
        <v>2195478.14</v>
      </c>
      <c r="H181" s="84">
        <f t="shared" ref="H181:H210" si="12">+F181-G181</f>
        <v>-177923.08000000007</v>
      </c>
      <c r="I181" s="69">
        <f t="shared" ref="I181:I210" si="13">IF(G181&lt;0,IF(H181=0,0,IF(OR(G181=0,F181=0),"N.M.",IF(ABS(H181/G181)&gt;=10,"N.M.",H181/(-G181)))),IF(H181=0,0,IF(OR(G181=0,F181=0),"N.M.",IF(ABS(H181/G181)&gt;=10,"N.M.",H181/G181))))</f>
        <v>-8.1040697585811561E-2</v>
      </c>
    </row>
    <row r="182" spans="1:9" s="62" customFormat="1" hidden="1" outlineLevel="2" x14ac:dyDescent="0.25">
      <c r="A182" s="57" t="s">
        <v>494</v>
      </c>
      <c r="B182" s="58" t="s">
        <v>952</v>
      </c>
      <c r="C182" s="59" t="s">
        <v>1406</v>
      </c>
      <c r="D182" s="60"/>
      <c r="E182" s="61"/>
      <c r="F182" s="130">
        <v>487528.19</v>
      </c>
      <c r="G182" s="130">
        <v>343570.82</v>
      </c>
      <c r="H182" s="84">
        <f t="shared" si="12"/>
        <v>143957.37</v>
      </c>
      <c r="I182" s="69">
        <f t="shared" si="13"/>
        <v>0.41900348230970252</v>
      </c>
    </row>
    <row r="183" spans="1:9" s="62" customFormat="1" hidden="1" outlineLevel="2" x14ac:dyDescent="0.25">
      <c r="A183" s="57" t="s">
        <v>495</v>
      </c>
      <c r="B183" s="58" t="s">
        <v>953</v>
      </c>
      <c r="C183" s="59" t="s">
        <v>1407</v>
      </c>
      <c r="D183" s="60"/>
      <c r="E183" s="61"/>
      <c r="F183" s="130">
        <v>75.09</v>
      </c>
      <c r="G183" s="130">
        <v>0</v>
      </c>
      <c r="H183" s="84">
        <f t="shared" si="12"/>
        <v>75.09</v>
      </c>
      <c r="I183" s="69" t="str">
        <f t="shared" si="13"/>
        <v>N.M.</v>
      </c>
    </row>
    <row r="184" spans="1:9" s="62" customFormat="1" hidden="1" outlineLevel="2" x14ac:dyDescent="0.25">
      <c r="A184" s="57" t="s">
        <v>496</v>
      </c>
      <c r="B184" s="58" t="s">
        <v>954</v>
      </c>
      <c r="C184" s="59" t="s">
        <v>1408</v>
      </c>
      <c r="D184" s="60"/>
      <c r="E184" s="61"/>
      <c r="F184" s="130">
        <v>83453.25</v>
      </c>
      <c r="G184" s="130">
        <v>74685.77</v>
      </c>
      <c r="H184" s="84">
        <f t="shared" si="12"/>
        <v>8767.4799999999959</v>
      </c>
      <c r="I184" s="69">
        <f t="shared" si="13"/>
        <v>0.11739157271860484</v>
      </c>
    </row>
    <row r="185" spans="1:9" s="62" customFormat="1" hidden="1" outlineLevel="2" x14ac:dyDescent="0.25">
      <c r="A185" s="57" t="s">
        <v>497</v>
      </c>
      <c r="B185" s="58" t="s">
        <v>955</v>
      </c>
      <c r="C185" s="59" t="s">
        <v>1409</v>
      </c>
      <c r="D185" s="60"/>
      <c r="E185" s="61"/>
      <c r="F185" s="130">
        <v>1326798.33</v>
      </c>
      <c r="G185" s="130">
        <v>1286672.6200000001</v>
      </c>
      <c r="H185" s="84">
        <f t="shared" si="12"/>
        <v>40125.709999999963</v>
      </c>
      <c r="I185" s="69">
        <f t="shared" si="13"/>
        <v>3.1185640679911225E-2</v>
      </c>
    </row>
    <row r="186" spans="1:9" s="62" customFormat="1" hidden="1" outlineLevel="2" x14ac:dyDescent="0.25">
      <c r="A186" s="57" t="s">
        <v>498</v>
      </c>
      <c r="B186" s="58" t="s">
        <v>956</v>
      </c>
      <c r="C186" s="59" t="s">
        <v>1410</v>
      </c>
      <c r="D186" s="60"/>
      <c r="E186" s="61"/>
      <c r="F186" s="130">
        <v>0</v>
      </c>
      <c r="G186" s="130">
        <v>-2488.0100000000002</v>
      </c>
      <c r="H186" s="84">
        <f t="shared" si="12"/>
        <v>2488.0100000000002</v>
      </c>
      <c r="I186" s="69" t="str">
        <f t="shared" si="13"/>
        <v>N.M.</v>
      </c>
    </row>
    <row r="187" spans="1:9" s="62" customFormat="1" hidden="1" outlineLevel="2" x14ac:dyDescent="0.25">
      <c r="A187" s="57" t="s">
        <v>499</v>
      </c>
      <c r="B187" s="58" t="s">
        <v>957</v>
      </c>
      <c r="C187" s="59" t="s">
        <v>1411</v>
      </c>
      <c r="D187" s="60"/>
      <c r="E187" s="61"/>
      <c r="F187" s="130">
        <v>0</v>
      </c>
      <c r="G187" s="130">
        <v>1244.6400000000001</v>
      </c>
      <c r="H187" s="84">
        <f t="shared" si="12"/>
        <v>-1244.6400000000001</v>
      </c>
      <c r="I187" s="69" t="str">
        <f t="shared" si="13"/>
        <v>N.M.</v>
      </c>
    </row>
    <row r="188" spans="1:9" s="62" customFormat="1" hidden="1" outlineLevel="2" x14ac:dyDescent="0.25">
      <c r="A188" s="57" t="s">
        <v>500</v>
      </c>
      <c r="B188" s="58" t="s">
        <v>958</v>
      </c>
      <c r="C188" s="59" t="s">
        <v>1412</v>
      </c>
      <c r="D188" s="60"/>
      <c r="E188" s="61"/>
      <c r="F188" s="130">
        <v>0</v>
      </c>
      <c r="G188" s="130">
        <v>62540.630000000005</v>
      </c>
      <c r="H188" s="84">
        <f t="shared" si="12"/>
        <v>-62540.630000000005</v>
      </c>
      <c r="I188" s="69" t="str">
        <f t="shared" si="13"/>
        <v>N.M.</v>
      </c>
    </row>
    <row r="189" spans="1:9" s="62" customFormat="1" hidden="1" outlineLevel="2" x14ac:dyDescent="0.25">
      <c r="A189" s="57" t="s">
        <v>501</v>
      </c>
      <c r="B189" s="58" t="s">
        <v>959</v>
      </c>
      <c r="C189" s="59" t="s">
        <v>1413</v>
      </c>
      <c r="D189" s="60"/>
      <c r="E189" s="61"/>
      <c r="F189" s="130">
        <v>96613.53</v>
      </c>
      <c r="G189" s="130">
        <v>69742.22</v>
      </c>
      <c r="H189" s="84">
        <f t="shared" si="12"/>
        <v>26871.309999999998</v>
      </c>
      <c r="I189" s="69">
        <f t="shared" si="13"/>
        <v>0.38529473251640106</v>
      </c>
    </row>
    <row r="190" spans="1:9" s="62" customFormat="1" hidden="1" outlineLevel="2" x14ac:dyDescent="0.25">
      <c r="A190" s="57" t="s">
        <v>502</v>
      </c>
      <c r="B190" s="58" t="s">
        <v>960</v>
      </c>
      <c r="C190" s="59" t="s">
        <v>1414</v>
      </c>
      <c r="D190" s="60"/>
      <c r="E190" s="61"/>
      <c r="F190" s="130">
        <v>0</v>
      </c>
      <c r="G190" s="130">
        <v>-0.73</v>
      </c>
      <c r="H190" s="84">
        <f t="shared" si="12"/>
        <v>0.73</v>
      </c>
      <c r="I190" s="69" t="str">
        <f t="shared" si="13"/>
        <v>N.M.</v>
      </c>
    </row>
    <row r="191" spans="1:9" s="62" customFormat="1" hidden="1" outlineLevel="2" x14ac:dyDescent="0.25">
      <c r="A191" s="57" t="s">
        <v>503</v>
      </c>
      <c r="B191" s="58" t="s">
        <v>961</v>
      </c>
      <c r="C191" s="59" t="s">
        <v>1415</v>
      </c>
      <c r="D191" s="60"/>
      <c r="E191" s="61"/>
      <c r="F191" s="130">
        <v>25723.23</v>
      </c>
      <c r="G191" s="130">
        <v>22872.27</v>
      </c>
      <c r="H191" s="84">
        <f t="shared" si="12"/>
        <v>2850.9599999999991</v>
      </c>
      <c r="I191" s="69">
        <f t="shared" si="13"/>
        <v>0.12464700705264493</v>
      </c>
    </row>
    <row r="192" spans="1:9" s="62" customFormat="1" hidden="1" outlineLevel="2" x14ac:dyDescent="0.25">
      <c r="A192" s="57" t="s">
        <v>504</v>
      </c>
      <c r="B192" s="58" t="s">
        <v>962</v>
      </c>
      <c r="C192" s="59" t="s">
        <v>1416</v>
      </c>
      <c r="D192" s="60"/>
      <c r="E192" s="61"/>
      <c r="F192" s="130">
        <v>393195.58999999997</v>
      </c>
      <c r="G192" s="130">
        <v>424437.32</v>
      </c>
      <c r="H192" s="84">
        <f t="shared" si="12"/>
        <v>-31241.73000000004</v>
      </c>
      <c r="I192" s="69">
        <f t="shared" si="13"/>
        <v>-7.3607405682422175E-2</v>
      </c>
    </row>
    <row r="193" spans="1:9" s="62" customFormat="1" hidden="1" outlineLevel="2" x14ac:dyDescent="0.25">
      <c r="A193" s="57" t="s">
        <v>505</v>
      </c>
      <c r="B193" s="58" t="s">
        <v>963</v>
      </c>
      <c r="C193" s="59" t="s">
        <v>1417</v>
      </c>
      <c r="D193" s="60"/>
      <c r="E193" s="61"/>
      <c r="F193" s="130">
        <v>244494.76</v>
      </c>
      <c r="G193" s="130">
        <v>259726.02000000002</v>
      </c>
      <c r="H193" s="84">
        <f t="shared" si="12"/>
        <v>-15231.260000000009</v>
      </c>
      <c r="I193" s="69">
        <f t="shared" si="13"/>
        <v>-5.8643566016219742E-2</v>
      </c>
    </row>
    <row r="194" spans="1:9" s="62" customFormat="1" hidden="1" outlineLevel="2" x14ac:dyDescent="0.25">
      <c r="A194" s="57" t="s">
        <v>506</v>
      </c>
      <c r="B194" s="58" t="s">
        <v>964</v>
      </c>
      <c r="C194" s="59" t="s">
        <v>1418</v>
      </c>
      <c r="D194" s="60"/>
      <c r="E194" s="61"/>
      <c r="F194" s="130">
        <v>21867.99</v>
      </c>
      <c r="G194" s="130">
        <v>22084.160000000003</v>
      </c>
      <c r="H194" s="84">
        <f t="shared" si="12"/>
        <v>-216.17000000000189</v>
      </c>
      <c r="I194" s="69">
        <f t="shared" si="13"/>
        <v>-9.7884637676960255E-3</v>
      </c>
    </row>
    <row r="195" spans="1:9" s="62" customFormat="1" hidden="1" outlineLevel="2" x14ac:dyDescent="0.25">
      <c r="A195" s="57" t="s">
        <v>507</v>
      </c>
      <c r="B195" s="58" t="s">
        <v>965</v>
      </c>
      <c r="C195" s="59" t="s">
        <v>1419</v>
      </c>
      <c r="D195" s="60"/>
      <c r="E195" s="61"/>
      <c r="F195" s="130">
        <v>15.85</v>
      </c>
      <c r="G195" s="130">
        <v>15735</v>
      </c>
      <c r="H195" s="84">
        <f t="shared" si="12"/>
        <v>-15719.15</v>
      </c>
      <c r="I195" s="69">
        <f t="shared" si="13"/>
        <v>-0.99899269145217662</v>
      </c>
    </row>
    <row r="196" spans="1:9" s="62" customFormat="1" hidden="1" outlineLevel="2" x14ac:dyDescent="0.25">
      <c r="A196" s="57" t="s">
        <v>508</v>
      </c>
      <c r="B196" s="58" t="s">
        <v>966</v>
      </c>
      <c r="C196" s="59" t="s">
        <v>1420</v>
      </c>
      <c r="D196" s="60"/>
      <c r="E196" s="61"/>
      <c r="F196" s="130">
        <v>98580</v>
      </c>
      <c r="G196" s="130">
        <v>98725.5</v>
      </c>
      <c r="H196" s="84">
        <f t="shared" si="12"/>
        <v>-145.5</v>
      </c>
      <c r="I196" s="69">
        <f t="shared" si="13"/>
        <v>-1.4737833690383942E-3</v>
      </c>
    </row>
    <row r="197" spans="1:9" s="62" customFormat="1" hidden="1" outlineLevel="2" x14ac:dyDescent="0.25">
      <c r="A197" s="57" t="s">
        <v>509</v>
      </c>
      <c r="B197" s="58" t="s">
        <v>967</v>
      </c>
      <c r="C197" s="59" t="s">
        <v>1421</v>
      </c>
      <c r="D197" s="60"/>
      <c r="E197" s="61"/>
      <c r="F197" s="130">
        <v>0</v>
      </c>
      <c r="G197" s="130">
        <v>0</v>
      </c>
      <c r="H197" s="84">
        <f t="shared" si="12"/>
        <v>0</v>
      </c>
      <c r="I197" s="69">
        <f t="shared" si="13"/>
        <v>0</v>
      </c>
    </row>
    <row r="198" spans="1:9" s="62" customFormat="1" hidden="1" outlineLevel="2" x14ac:dyDescent="0.25">
      <c r="A198" s="57" t="s">
        <v>510</v>
      </c>
      <c r="B198" s="58" t="s">
        <v>968</v>
      </c>
      <c r="C198" s="59" t="s">
        <v>1422</v>
      </c>
      <c r="D198" s="60"/>
      <c r="E198" s="61"/>
      <c r="F198" s="130">
        <v>2056948.8399999999</v>
      </c>
      <c r="G198" s="130">
        <v>1875011.69</v>
      </c>
      <c r="H198" s="84">
        <f t="shared" si="12"/>
        <v>181937.14999999991</v>
      </c>
      <c r="I198" s="69">
        <f t="shared" si="13"/>
        <v>9.7032541701113292E-2</v>
      </c>
    </row>
    <row r="199" spans="1:9" s="62" customFormat="1" hidden="1" outlineLevel="2" x14ac:dyDescent="0.25">
      <c r="A199" s="57" t="s">
        <v>511</v>
      </c>
      <c r="B199" s="58" t="s">
        <v>969</v>
      </c>
      <c r="C199" s="59" t="s">
        <v>1423</v>
      </c>
      <c r="D199" s="60"/>
      <c r="E199" s="61"/>
      <c r="F199" s="130">
        <v>167304.17000000001</v>
      </c>
      <c r="G199" s="130">
        <v>41766.400000000009</v>
      </c>
      <c r="H199" s="84">
        <f t="shared" si="12"/>
        <v>125537.77</v>
      </c>
      <c r="I199" s="69">
        <f t="shared" si="13"/>
        <v>3.0057120077382771</v>
      </c>
    </row>
    <row r="200" spans="1:9" s="62" customFormat="1" hidden="1" outlineLevel="2" x14ac:dyDescent="0.25">
      <c r="A200" s="57" t="s">
        <v>512</v>
      </c>
      <c r="B200" s="58" t="s">
        <v>970</v>
      </c>
      <c r="C200" s="59" t="s">
        <v>1424</v>
      </c>
      <c r="D200" s="60"/>
      <c r="E200" s="61"/>
      <c r="F200" s="130">
        <v>75312915.230000004</v>
      </c>
      <c r="G200" s="130">
        <v>72174810.409999996</v>
      </c>
      <c r="H200" s="84">
        <f t="shared" si="12"/>
        <v>3138104.8200000077</v>
      </c>
      <c r="I200" s="69">
        <f t="shared" si="13"/>
        <v>4.3479224984084137E-2</v>
      </c>
    </row>
    <row r="201" spans="1:9" s="62" customFormat="1" hidden="1" outlineLevel="2" x14ac:dyDescent="0.25">
      <c r="A201" s="57" t="s">
        <v>513</v>
      </c>
      <c r="B201" s="58" t="s">
        <v>971</v>
      </c>
      <c r="C201" s="59" t="s">
        <v>1425</v>
      </c>
      <c r="D201" s="60"/>
      <c r="E201" s="61"/>
      <c r="F201" s="130">
        <v>5201997.07</v>
      </c>
      <c r="G201" s="130">
        <v>5459873.25</v>
      </c>
      <c r="H201" s="84">
        <f t="shared" si="12"/>
        <v>-257876.1799999997</v>
      </c>
      <c r="I201" s="69">
        <f t="shared" si="13"/>
        <v>-4.7231166034852494E-2</v>
      </c>
    </row>
    <row r="202" spans="1:9" s="62" customFormat="1" hidden="1" outlineLevel="2" x14ac:dyDescent="0.25">
      <c r="A202" s="57" t="s">
        <v>514</v>
      </c>
      <c r="B202" s="58" t="s">
        <v>972</v>
      </c>
      <c r="C202" s="59" t="s">
        <v>1426</v>
      </c>
      <c r="D202" s="60"/>
      <c r="E202" s="61"/>
      <c r="F202" s="130">
        <v>-4690532</v>
      </c>
      <c r="G202" s="130">
        <v>-10675849</v>
      </c>
      <c r="H202" s="84">
        <f t="shared" si="12"/>
        <v>5985317</v>
      </c>
      <c r="I202" s="69">
        <f t="shared" si="13"/>
        <v>0.56064084458294605</v>
      </c>
    </row>
    <row r="203" spans="1:9" s="62" customFormat="1" hidden="1" outlineLevel="2" x14ac:dyDescent="0.25">
      <c r="A203" s="57" t="s">
        <v>515</v>
      </c>
      <c r="B203" s="58" t="s">
        <v>973</v>
      </c>
      <c r="C203" s="59" t="s">
        <v>1427</v>
      </c>
      <c r="D203" s="60"/>
      <c r="E203" s="61"/>
      <c r="F203" s="130">
        <v>980913.68</v>
      </c>
      <c r="G203" s="130">
        <v>791510.47</v>
      </c>
      <c r="H203" s="84">
        <f t="shared" si="12"/>
        <v>189403.21000000008</v>
      </c>
      <c r="I203" s="69">
        <f t="shared" si="13"/>
        <v>0.23929337283434809</v>
      </c>
    </row>
    <row r="204" spans="1:9" s="62" customFormat="1" hidden="1" outlineLevel="2" x14ac:dyDescent="0.25">
      <c r="A204" s="57" t="s">
        <v>516</v>
      </c>
      <c r="B204" s="58" t="s">
        <v>974</v>
      </c>
      <c r="C204" s="59" t="s">
        <v>1428</v>
      </c>
      <c r="D204" s="60"/>
      <c r="E204" s="61"/>
      <c r="F204" s="130">
        <v>4001730.57</v>
      </c>
      <c r="G204" s="130">
        <v>-208340.90000000002</v>
      </c>
      <c r="H204" s="84">
        <f t="shared" si="12"/>
        <v>4210071.47</v>
      </c>
      <c r="I204" s="69" t="str">
        <f t="shared" si="13"/>
        <v>N.M.</v>
      </c>
    </row>
    <row r="205" spans="1:9" s="62" customFormat="1" hidden="1" outlineLevel="2" x14ac:dyDescent="0.25">
      <c r="A205" s="57" t="s">
        <v>517</v>
      </c>
      <c r="B205" s="58" t="s">
        <v>975</v>
      </c>
      <c r="C205" s="59" t="s">
        <v>1429</v>
      </c>
      <c r="D205" s="60"/>
      <c r="E205" s="61"/>
      <c r="F205" s="130">
        <v>1102636.5</v>
      </c>
      <c r="G205" s="130">
        <v>993385</v>
      </c>
      <c r="H205" s="84">
        <f t="shared" si="12"/>
        <v>109251.5</v>
      </c>
      <c r="I205" s="69">
        <f t="shared" si="13"/>
        <v>0.10997901115881556</v>
      </c>
    </row>
    <row r="206" spans="1:9" s="62" customFormat="1" hidden="1" outlineLevel="2" x14ac:dyDescent="0.25">
      <c r="A206" s="57" t="s">
        <v>518</v>
      </c>
      <c r="B206" s="58" t="s">
        <v>976</v>
      </c>
      <c r="C206" s="59" t="s">
        <v>1430</v>
      </c>
      <c r="D206" s="60"/>
      <c r="E206" s="61"/>
      <c r="F206" s="130">
        <v>0</v>
      </c>
      <c r="G206" s="130">
        <v>-9673172.0299999993</v>
      </c>
      <c r="H206" s="84">
        <f t="shared" si="12"/>
        <v>9673172.0299999993</v>
      </c>
      <c r="I206" s="69" t="str">
        <f t="shared" si="13"/>
        <v>N.M.</v>
      </c>
    </row>
    <row r="207" spans="1:9" s="62" customFormat="1" hidden="1" outlineLevel="2" x14ac:dyDescent="0.25">
      <c r="A207" s="57" t="s">
        <v>519</v>
      </c>
      <c r="B207" s="58" t="s">
        <v>977</v>
      </c>
      <c r="C207" s="59" t="s">
        <v>1431</v>
      </c>
      <c r="D207" s="60"/>
      <c r="E207" s="61"/>
      <c r="F207" s="130">
        <v>3416.25</v>
      </c>
      <c r="G207" s="130">
        <v>3755.34</v>
      </c>
      <c r="H207" s="84">
        <f t="shared" si="12"/>
        <v>-339.09000000000015</v>
      </c>
      <c r="I207" s="69">
        <f t="shared" si="13"/>
        <v>-9.0295419322884249E-2</v>
      </c>
    </row>
    <row r="208" spans="1:9" s="62" customFormat="1" hidden="1" outlineLevel="2" x14ac:dyDescent="0.25">
      <c r="A208" s="57" t="s">
        <v>520</v>
      </c>
      <c r="B208" s="58" t="s">
        <v>978</v>
      </c>
      <c r="C208" s="59" t="s">
        <v>1432</v>
      </c>
      <c r="D208" s="60"/>
      <c r="E208" s="61"/>
      <c r="F208" s="130">
        <v>250</v>
      </c>
      <c r="G208" s="130">
        <v>0</v>
      </c>
      <c r="H208" s="84">
        <f t="shared" si="12"/>
        <v>250</v>
      </c>
      <c r="I208" s="69" t="str">
        <f t="shared" si="13"/>
        <v>N.M.</v>
      </c>
    </row>
    <row r="209" spans="1:9" s="62" customFormat="1" hidden="1" outlineLevel="2" x14ac:dyDescent="0.25">
      <c r="A209" s="57" t="s">
        <v>521</v>
      </c>
      <c r="B209" s="58" t="s">
        <v>979</v>
      </c>
      <c r="C209" s="59" t="s">
        <v>1368</v>
      </c>
      <c r="D209" s="60"/>
      <c r="E209" s="61"/>
      <c r="F209" s="130">
        <v>0</v>
      </c>
      <c r="G209" s="130">
        <v>0</v>
      </c>
      <c r="H209" s="84">
        <f t="shared" si="12"/>
        <v>0</v>
      </c>
      <c r="I209" s="69">
        <f t="shared" si="13"/>
        <v>0</v>
      </c>
    </row>
    <row r="210" spans="1:9" s="22" customFormat="1" hidden="1" outlineLevel="1" collapsed="1" x14ac:dyDescent="0.25">
      <c r="A210" s="22" t="s">
        <v>189</v>
      </c>
      <c r="B210" s="49"/>
      <c r="C210" s="46" t="s">
        <v>297</v>
      </c>
      <c r="D210" s="100"/>
      <c r="E210" s="100"/>
      <c r="F210" s="26">
        <v>88933481.180000007</v>
      </c>
      <c r="G210" s="26">
        <v>65657776.999999993</v>
      </c>
      <c r="H210" s="42">
        <f t="shared" si="12"/>
        <v>23275704.180000015</v>
      </c>
      <c r="I210" s="81">
        <f t="shared" si="13"/>
        <v>0.35450033862706037</v>
      </c>
    </row>
    <row r="211" spans="1:9" s="22" customFormat="1" ht="0.75" hidden="1" customHeight="1" outlineLevel="2" x14ac:dyDescent="0.25">
      <c r="B211" s="49"/>
      <c r="C211" s="46"/>
      <c r="D211" s="100"/>
      <c r="E211" s="100"/>
      <c r="F211" s="26"/>
      <c r="G211" s="26"/>
      <c r="H211" s="42"/>
      <c r="I211" s="81"/>
    </row>
    <row r="212" spans="1:9" s="62" customFormat="1" hidden="1" outlineLevel="2" x14ac:dyDescent="0.25">
      <c r="A212" s="57" t="s">
        <v>522</v>
      </c>
      <c r="B212" s="58" t="s">
        <v>980</v>
      </c>
      <c r="C212" s="59" t="s">
        <v>1433</v>
      </c>
      <c r="D212" s="60"/>
      <c r="E212" s="61"/>
      <c r="F212" s="130">
        <v>75523.920000000013</v>
      </c>
      <c r="G212" s="130">
        <v>91653.290000000008</v>
      </c>
      <c r="H212" s="84">
        <f>+F212-G212</f>
        <v>-16129.369999999995</v>
      </c>
      <c r="I212" s="69">
        <f>IF(G212&lt;0,IF(H212=0,0,IF(OR(G212=0,F212=0),"N.M.",IF(ABS(H212/G212)&gt;=10,"N.M.",H212/(-G212)))),IF(H212=0,0,IF(OR(G212=0,F212=0),"N.M.",IF(ABS(H212/G212)&gt;=10,"N.M.",H212/G212))))</f>
        <v>-0.17598244427450443</v>
      </c>
    </row>
    <row r="213" spans="1:9" s="62" customFormat="1" hidden="1" outlineLevel="2" x14ac:dyDescent="0.25">
      <c r="A213" s="57" t="s">
        <v>523</v>
      </c>
      <c r="B213" s="58" t="s">
        <v>981</v>
      </c>
      <c r="C213" s="59" t="s">
        <v>1434</v>
      </c>
      <c r="D213" s="60"/>
      <c r="E213" s="61"/>
      <c r="F213" s="130">
        <v>1323541.1000000001</v>
      </c>
      <c r="G213" s="130">
        <v>1214231.47</v>
      </c>
      <c r="H213" s="84">
        <f>+F213-G213</f>
        <v>109309.63000000012</v>
      </c>
      <c r="I213" s="69">
        <f>IF(G213&lt;0,IF(H213=0,0,IF(OR(G213=0,F213=0),"N.M.",IF(ABS(H213/G213)&gt;=10,"N.M.",H213/(-G213)))),IF(H213=0,0,IF(OR(G213=0,F213=0),"N.M.",IF(ABS(H213/G213)&gt;=10,"N.M.",H213/G213))))</f>
        <v>9.002371681241314E-2</v>
      </c>
    </row>
    <row r="214" spans="1:9" s="22" customFormat="1" hidden="1" outlineLevel="1" collapsed="1" x14ac:dyDescent="0.25">
      <c r="A214" s="22" t="s">
        <v>190</v>
      </c>
      <c r="B214" s="49"/>
      <c r="C214" s="46" t="s">
        <v>298</v>
      </c>
      <c r="D214" s="100"/>
      <c r="E214" s="100"/>
      <c r="F214" s="26">
        <v>1399065.02</v>
      </c>
      <c r="G214" s="26">
        <v>1305884.76</v>
      </c>
      <c r="H214" s="42">
        <f>+F214-G214</f>
        <v>93180.260000000009</v>
      </c>
      <c r="I214" s="81">
        <f>IF(G214&lt;0,IF(H214=0,0,IF(OR(G214=0,F214=0),"N.M.",IF(ABS(H214/G214)&gt;=10,"N.M.",H214/(-G214)))),IF(H214=0,0,IF(OR(G214=0,F214=0),"N.M.",IF(ABS(H214/G214)&gt;=10,"N.M.",H214/G214))))</f>
        <v>7.1354121630150591E-2</v>
      </c>
    </row>
    <row r="215" spans="1:9" s="22" customFormat="1" hidden="1" outlineLevel="2" x14ac:dyDescent="0.25">
      <c r="B215" s="49"/>
      <c r="C215" s="46"/>
      <c r="D215" s="100"/>
      <c r="E215" s="100"/>
      <c r="F215" s="26"/>
      <c r="G215" s="26"/>
      <c r="H215" s="42"/>
      <c r="I215" s="81"/>
    </row>
    <row r="216" spans="1:9" s="62" customFormat="1" hidden="1" outlineLevel="2" x14ac:dyDescent="0.25">
      <c r="A216" s="57" t="s">
        <v>524</v>
      </c>
      <c r="B216" s="58" t="s">
        <v>982</v>
      </c>
      <c r="C216" s="59" t="s">
        <v>1435</v>
      </c>
      <c r="D216" s="60"/>
      <c r="E216" s="61"/>
      <c r="F216" s="130">
        <v>0</v>
      </c>
      <c r="G216" s="130">
        <v>0</v>
      </c>
      <c r="H216" s="84">
        <f>+F216-G216</f>
        <v>0</v>
      </c>
      <c r="I216" s="69">
        <f>IF(G216&lt;0,IF(H216=0,0,IF(OR(G216=0,F216=0),"N.M.",IF(ABS(H216/G216)&gt;=10,"N.M.",H216/(-G216)))),IF(H216=0,0,IF(OR(G216=0,F216=0),"N.M.",IF(ABS(H216/G216)&gt;=10,"N.M.",H216/G216))))</f>
        <v>0</v>
      </c>
    </row>
    <row r="217" spans="1:9" s="22" customFormat="1" hidden="1" outlineLevel="1" collapsed="1" x14ac:dyDescent="0.25">
      <c r="A217" s="22" t="s">
        <v>344</v>
      </c>
      <c r="B217" s="49"/>
      <c r="C217" s="46" t="s">
        <v>342</v>
      </c>
      <c r="D217" s="100"/>
      <c r="E217" s="100"/>
      <c r="F217" s="26">
        <v>0</v>
      </c>
      <c r="G217" s="26">
        <v>0</v>
      </c>
      <c r="H217" s="42">
        <f>+F217-G217</f>
        <v>0</v>
      </c>
      <c r="I217" s="67">
        <f>IF(G217&lt;0,IF(H217=0,0,IF(OR(G217=0,F217=0),"N.M.",IF(ABS(H217/G217)&gt;=10,"N.M.",H217/(-G217)))),IF(H217=0,0,IF(OR(G217=0,F217=0),"N.M.",IF(ABS(H217/G217)&gt;=10,"N.M.",H217/G217))))</f>
        <v>0</v>
      </c>
    </row>
    <row r="218" spans="1:9" s="22" customFormat="1" hidden="1" outlineLevel="2" x14ac:dyDescent="0.25">
      <c r="B218" s="49"/>
      <c r="C218" s="46"/>
      <c r="D218" s="100"/>
      <c r="E218" s="100"/>
      <c r="F218" s="26"/>
      <c r="G218" s="26"/>
      <c r="H218" s="42"/>
      <c r="I218" s="81"/>
    </row>
    <row r="219" spans="1:9" s="62" customFormat="1" hidden="1" outlineLevel="2" x14ac:dyDescent="0.25">
      <c r="A219" s="57" t="s">
        <v>525</v>
      </c>
      <c r="B219" s="58" t="s">
        <v>983</v>
      </c>
      <c r="C219" s="59" t="s">
        <v>1356</v>
      </c>
      <c r="D219" s="60"/>
      <c r="E219" s="61"/>
      <c r="F219" s="130">
        <v>1451741.1800000002</v>
      </c>
      <c r="G219" s="130">
        <v>996397.76</v>
      </c>
      <c r="H219" s="84">
        <f t="shared" ref="H219:H230" si="14">+F219-G219</f>
        <v>455343.42000000016</v>
      </c>
      <c r="I219" s="69">
        <f t="shared" ref="I219:I230" si="15">IF(G219&lt;0,IF(H219=0,0,IF(OR(G219=0,F219=0),"N.M.",IF(ABS(H219/G219)&gt;=10,"N.M.",H219/(-G219)))),IF(H219=0,0,IF(OR(G219=0,F219=0),"N.M.",IF(ABS(H219/G219)&gt;=10,"N.M.",H219/G219))))</f>
        <v>0.45698960623917917</v>
      </c>
    </row>
    <row r="220" spans="1:9" s="62" customFormat="1" hidden="1" outlineLevel="2" x14ac:dyDescent="0.25">
      <c r="A220" s="57" t="s">
        <v>526</v>
      </c>
      <c r="B220" s="58" t="s">
        <v>984</v>
      </c>
      <c r="C220" s="59" t="s">
        <v>1436</v>
      </c>
      <c r="D220" s="60"/>
      <c r="E220" s="61"/>
      <c r="F220" s="130">
        <v>2863.7200000000003</v>
      </c>
      <c r="G220" s="130">
        <v>716.38</v>
      </c>
      <c r="H220" s="84">
        <f t="shared" si="14"/>
        <v>2147.34</v>
      </c>
      <c r="I220" s="69">
        <f t="shared" si="15"/>
        <v>2.9974873670398394</v>
      </c>
    </row>
    <row r="221" spans="1:9" s="62" customFormat="1" hidden="1" outlineLevel="2" x14ac:dyDescent="0.25">
      <c r="A221" s="57" t="s">
        <v>527</v>
      </c>
      <c r="B221" s="58" t="s">
        <v>985</v>
      </c>
      <c r="C221" s="59" t="s">
        <v>1437</v>
      </c>
      <c r="D221" s="60"/>
      <c r="E221" s="61"/>
      <c r="F221" s="130">
        <v>370025.66000000003</v>
      </c>
      <c r="G221" s="130">
        <v>362283.82000000007</v>
      </c>
      <c r="H221" s="84">
        <f t="shared" si="14"/>
        <v>7741.8399999999674</v>
      </c>
      <c r="I221" s="69">
        <f t="shared" si="15"/>
        <v>2.1369543911731875E-2</v>
      </c>
    </row>
    <row r="222" spans="1:9" s="62" customFormat="1" hidden="1" outlineLevel="2" x14ac:dyDescent="0.25">
      <c r="A222" s="57" t="s">
        <v>528</v>
      </c>
      <c r="B222" s="58" t="s">
        <v>986</v>
      </c>
      <c r="C222" s="59" t="s">
        <v>1418</v>
      </c>
      <c r="D222" s="60"/>
      <c r="E222" s="61"/>
      <c r="F222" s="130">
        <v>723606.94000000006</v>
      </c>
      <c r="G222" s="130">
        <v>528322.67000000004</v>
      </c>
      <c r="H222" s="84">
        <f t="shared" si="14"/>
        <v>195284.27000000002</v>
      </c>
      <c r="I222" s="69">
        <f t="shared" si="15"/>
        <v>0.36963068421803669</v>
      </c>
    </row>
    <row r="223" spans="1:9" s="62" customFormat="1" hidden="1" outlineLevel="2" x14ac:dyDescent="0.25">
      <c r="A223" s="57" t="s">
        <v>529</v>
      </c>
      <c r="B223" s="58" t="s">
        <v>987</v>
      </c>
      <c r="C223" s="59" t="s">
        <v>1419</v>
      </c>
      <c r="D223" s="60"/>
      <c r="E223" s="61"/>
      <c r="F223" s="130">
        <v>362840.37</v>
      </c>
      <c r="G223" s="130">
        <v>334291.99</v>
      </c>
      <c r="H223" s="84">
        <f t="shared" si="14"/>
        <v>28548.380000000005</v>
      </c>
      <c r="I223" s="69">
        <f t="shared" si="15"/>
        <v>8.5399533503629582E-2</v>
      </c>
    </row>
    <row r="224" spans="1:9" s="62" customFormat="1" hidden="1" outlineLevel="2" x14ac:dyDescent="0.25">
      <c r="A224" s="57" t="s">
        <v>530</v>
      </c>
      <c r="B224" s="58" t="s">
        <v>988</v>
      </c>
      <c r="C224" s="59" t="s">
        <v>1438</v>
      </c>
      <c r="D224" s="60"/>
      <c r="E224" s="61"/>
      <c r="F224" s="130">
        <v>32898.18</v>
      </c>
      <c r="G224" s="130">
        <v>45711.61</v>
      </c>
      <c r="H224" s="84">
        <f t="shared" si="14"/>
        <v>-12813.43</v>
      </c>
      <c r="I224" s="69">
        <f t="shared" si="15"/>
        <v>-0.28031018815570047</v>
      </c>
    </row>
    <row r="225" spans="1:9" s="62" customFormat="1" hidden="1" outlineLevel="2" x14ac:dyDescent="0.25">
      <c r="A225" s="57" t="s">
        <v>531</v>
      </c>
      <c r="B225" s="58" t="s">
        <v>989</v>
      </c>
      <c r="C225" s="59" t="s">
        <v>1439</v>
      </c>
      <c r="D225" s="60"/>
      <c r="E225" s="61"/>
      <c r="F225" s="130">
        <v>1216051.4099999999</v>
      </c>
      <c r="G225" s="130">
        <v>1363858.77</v>
      </c>
      <c r="H225" s="84">
        <f t="shared" si="14"/>
        <v>-147807.3600000001</v>
      </c>
      <c r="I225" s="69">
        <f t="shared" si="15"/>
        <v>-0.10837438835400831</v>
      </c>
    </row>
    <row r="226" spans="1:9" s="62" customFormat="1" hidden="1" outlineLevel="2" x14ac:dyDescent="0.25">
      <c r="A226" s="57" t="s">
        <v>532</v>
      </c>
      <c r="B226" s="58" t="s">
        <v>990</v>
      </c>
      <c r="C226" s="59" t="s">
        <v>1440</v>
      </c>
      <c r="D226" s="60"/>
      <c r="E226" s="61"/>
      <c r="F226" s="130">
        <v>159098.14000000001</v>
      </c>
      <c r="G226" s="130">
        <v>229726.28</v>
      </c>
      <c r="H226" s="84">
        <f t="shared" si="14"/>
        <v>-70628.139999999985</v>
      </c>
      <c r="I226" s="69">
        <f t="shared" si="15"/>
        <v>-0.30744475555865869</v>
      </c>
    </row>
    <row r="227" spans="1:9" s="62" customFormat="1" hidden="1" outlineLevel="2" x14ac:dyDescent="0.25">
      <c r="A227" s="57" t="s">
        <v>533</v>
      </c>
      <c r="B227" s="58" t="s">
        <v>991</v>
      </c>
      <c r="C227" s="59" t="s">
        <v>1441</v>
      </c>
      <c r="D227" s="60"/>
      <c r="E227" s="61"/>
      <c r="F227" s="130">
        <v>5777410.3990000002</v>
      </c>
      <c r="G227" s="130">
        <v>3463080.6430000002</v>
      </c>
      <c r="H227" s="84">
        <f t="shared" si="14"/>
        <v>2314329.7560000001</v>
      </c>
      <c r="I227" s="69">
        <f t="shared" si="15"/>
        <v>0.66828641737754646</v>
      </c>
    </row>
    <row r="228" spans="1:9" s="62" customFormat="1" hidden="1" outlineLevel="2" x14ac:dyDescent="0.25">
      <c r="A228" s="57" t="s">
        <v>534</v>
      </c>
      <c r="B228" s="58" t="s">
        <v>992</v>
      </c>
      <c r="C228" s="59" t="s">
        <v>1432</v>
      </c>
      <c r="D228" s="60"/>
      <c r="E228" s="61"/>
      <c r="F228" s="130">
        <v>1048774.45</v>
      </c>
      <c r="G228" s="130">
        <v>734279.06</v>
      </c>
      <c r="H228" s="84">
        <f t="shared" si="14"/>
        <v>314495.3899999999</v>
      </c>
      <c r="I228" s="69">
        <f t="shared" si="15"/>
        <v>0.42830499619586032</v>
      </c>
    </row>
    <row r="229" spans="1:9" s="62" customFormat="1" hidden="1" outlineLevel="2" x14ac:dyDescent="0.25">
      <c r="A229" s="57" t="s">
        <v>535</v>
      </c>
      <c r="B229" s="58" t="s">
        <v>993</v>
      </c>
      <c r="C229" s="59" t="s">
        <v>1368</v>
      </c>
      <c r="D229" s="60"/>
      <c r="E229" s="61"/>
      <c r="F229" s="130">
        <v>56509.7</v>
      </c>
      <c r="G229" s="130">
        <v>231333.76000000001</v>
      </c>
      <c r="H229" s="84">
        <f t="shared" si="14"/>
        <v>-174824.06</v>
      </c>
      <c r="I229" s="69">
        <f t="shared" si="15"/>
        <v>-0.75572220846624372</v>
      </c>
    </row>
    <row r="230" spans="1:9" s="22" customFormat="1" hidden="1" outlineLevel="1" collapsed="1" x14ac:dyDescent="0.25">
      <c r="A230" s="22" t="s">
        <v>191</v>
      </c>
      <c r="B230" s="49"/>
      <c r="C230" s="46" t="s">
        <v>299</v>
      </c>
      <c r="D230" s="100"/>
      <c r="E230" s="100"/>
      <c r="F230" s="26">
        <v>11201820.149000002</v>
      </c>
      <c r="G230" s="26">
        <v>8290002.7429999998</v>
      </c>
      <c r="H230" s="42">
        <f t="shared" si="14"/>
        <v>2911817.4060000023</v>
      </c>
      <c r="I230" s="67">
        <f t="shared" si="15"/>
        <v>0.35124444421429335</v>
      </c>
    </row>
    <row r="231" spans="1:9" s="22" customFormat="1" hidden="1" outlineLevel="2" x14ac:dyDescent="0.25">
      <c r="B231" s="49"/>
      <c r="C231" s="46"/>
      <c r="D231" s="100"/>
      <c r="E231" s="100"/>
      <c r="F231" s="26"/>
      <c r="G231" s="26"/>
      <c r="H231" s="42"/>
      <c r="I231" s="67"/>
    </row>
    <row r="232" spans="1:9" s="22" customFormat="1" hidden="1" outlineLevel="1" collapsed="1" x14ac:dyDescent="0.25">
      <c r="A232" s="22" t="s">
        <v>192</v>
      </c>
      <c r="B232" s="49"/>
      <c r="C232" s="46" t="s">
        <v>300</v>
      </c>
      <c r="D232" s="100"/>
      <c r="E232" s="100"/>
      <c r="F232" s="26">
        <v>0</v>
      </c>
      <c r="G232" s="26">
        <v>0</v>
      </c>
      <c r="H232" s="42">
        <f>+F232-G232</f>
        <v>0</v>
      </c>
      <c r="I232" s="67">
        <f>IF(G232&lt;0,IF(H232=0,0,IF(OR(G232=0,F232=0),"N.M.",IF(ABS(H232/G232)&gt;=10,"N.M.",H232/(-G232)))),IF(H232=0,0,IF(OR(G232=0,F232=0),"N.M.",IF(ABS(H232/G232)&gt;=10,"N.M.",H232/G232))))</f>
        <v>0</v>
      </c>
    </row>
    <row r="233" spans="1:9" s="22" customFormat="1" hidden="1" outlineLevel="2" x14ac:dyDescent="0.25">
      <c r="B233" s="49"/>
      <c r="C233" s="46"/>
      <c r="D233" s="100"/>
      <c r="E233" s="100"/>
      <c r="F233" s="26"/>
      <c r="G233" s="26"/>
      <c r="H233" s="42"/>
      <c r="I233" s="67"/>
    </row>
    <row r="234" spans="1:9" s="62" customFormat="1" hidden="1" outlineLevel="2" x14ac:dyDescent="0.25">
      <c r="A234" s="57" t="s">
        <v>536</v>
      </c>
      <c r="B234" s="58" t="s">
        <v>994</v>
      </c>
      <c r="C234" s="59" t="s">
        <v>1442</v>
      </c>
      <c r="D234" s="60"/>
      <c r="E234" s="61"/>
      <c r="F234" s="130">
        <v>19725.86</v>
      </c>
      <c r="G234" s="130">
        <v>9989.17</v>
      </c>
      <c r="H234" s="84">
        <f t="shared" ref="H234:H250" si="16">+F234-G234</f>
        <v>9736.69</v>
      </c>
      <c r="I234" s="69">
        <f t="shared" ref="I234:I250" si="17">IF(G234&lt;0,IF(H234=0,0,IF(OR(G234=0,F234=0),"N.M.",IF(ABS(H234/G234)&gt;=10,"N.M.",H234/(-G234)))),IF(H234=0,0,IF(OR(G234=0,F234=0),"N.M.",IF(ABS(H234/G234)&gt;=10,"N.M.",H234/G234))))</f>
        <v>0.97472462677079286</v>
      </c>
    </row>
    <row r="235" spans="1:9" s="62" customFormat="1" hidden="1" outlineLevel="2" x14ac:dyDescent="0.25">
      <c r="A235" s="57" t="s">
        <v>537</v>
      </c>
      <c r="B235" s="58" t="s">
        <v>995</v>
      </c>
      <c r="C235" s="59" t="s">
        <v>1443</v>
      </c>
      <c r="D235" s="60"/>
      <c r="E235" s="61"/>
      <c r="F235" s="130">
        <v>31778.14</v>
      </c>
      <c r="G235" s="130">
        <v>31260.43</v>
      </c>
      <c r="H235" s="84">
        <f t="shared" si="16"/>
        <v>517.70999999999913</v>
      </c>
      <c r="I235" s="69">
        <f t="shared" si="17"/>
        <v>1.656119253637903E-2</v>
      </c>
    </row>
    <row r="236" spans="1:9" s="62" customFormat="1" hidden="1" outlineLevel="2" x14ac:dyDescent="0.25">
      <c r="A236" s="57" t="s">
        <v>538</v>
      </c>
      <c r="B236" s="58" t="s">
        <v>996</v>
      </c>
      <c r="C236" s="59" t="s">
        <v>1444</v>
      </c>
      <c r="D236" s="60"/>
      <c r="E236" s="61"/>
      <c r="F236" s="130">
        <v>328060.95999999996</v>
      </c>
      <c r="G236" s="130">
        <v>315722.74</v>
      </c>
      <c r="H236" s="84">
        <f t="shared" si="16"/>
        <v>12338.219999999972</v>
      </c>
      <c r="I236" s="69">
        <f t="shared" si="17"/>
        <v>3.90792883654816E-2</v>
      </c>
    </row>
    <row r="237" spans="1:9" s="62" customFormat="1" hidden="1" outlineLevel="2" x14ac:dyDescent="0.25">
      <c r="A237" s="57" t="s">
        <v>539</v>
      </c>
      <c r="B237" s="58" t="s">
        <v>997</v>
      </c>
      <c r="C237" s="59" t="s">
        <v>1445</v>
      </c>
      <c r="D237" s="60"/>
      <c r="E237" s="61"/>
      <c r="F237" s="130">
        <v>17993.34</v>
      </c>
      <c r="G237" s="130">
        <v>48661.05</v>
      </c>
      <c r="H237" s="84">
        <f t="shared" si="16"/>
        <v>-30667.710000000003</v>
      </c>
      <c r="I237" s="69">
        <f t="shared" si="17"/>
        <v>-0.63023116024006887</v>
      </c>
    </row>
    <row r="238" spans="1:9" s="62" customFormat="1" hidden="1" outlineLevel="2" x14ac:dyDescent="0.25">
      <c r="A238" s="57" t="s">
        <v>540</v>
      </c>
      <c r="B238" s="58" t="s">
        <v>998</v>
      </c>
      <c r="C238" s="59" t="s">
        <v>1446</v>
      </c>
      <c r="D238" s="60"/>
      <c r="E238" s="61"/>
      <c r="F238" s="130">
        <v>329110.12</v>
      </c>
      <c r="G238" s="130">
        <v>296715.77</v>
      </c>
      <c r="H238" s="84">
        <f t="shared" si="16"/>
        <v>32394.349999999977</v>
      </c>
      <c r="I238" s="69">
        <f t="shared" si="17"/>
        <v>0.10917636767334603</v>
      </c>
    </row>
    <row r="239" spans="1:9" s="62" customFormat="1" hidden="1" outlineLevel="2" x14ac:dyDescent="0.25">
      <c r="A239" s="57" t="s">
        <v>541</v>
      </c>
      <c r="B239" s="58" t="s">
        <v>999</v>
      </c>
      <c r="C239" s="59" t="s">
        <v>1447</v>
      </c>
      <c r="D239" s="60"/>
      <c r="E239" s="61"/>
      <c r="F239" s="130">
        <v>2767355.99</v>
      </c>
      <c r="G239" s="130">
        <v>2770681.6500000004</v>
      </c>
      <c r="H239" s="84">
        <f t="shared" si="16"/>
        <v>-3325.660000000149</v>
      </c>
      <c r="I239" s="69">
        <f t="shared" si="17"/>
        <v>-1.2003039035538958E-3</v>
      </c>
    </row>
    <row r="240" spans="1:9" s="62" customFormat="1" hidden="1" outlineLevel="2" x14ac:dyDescent="0.25">
      <c r="A240" s="57" t="s">
        <v>542</v>
      </c>
      <c r="B240" s="58" t="s">
        <v>1000</v>
      </c>
      <c r="C240" s="59" t="s">
        <v>1448</v>
      </c>
      <c r="D240" s="60"/>
      <c r="E240" s="61"/>
      <c r="F240" s="130">
        <v>6866.15</v>
      </c>
      <c r="G240" s="130">
        <v>12912.650000000001</v>
      </c>
      <c r="H240" s="84">
        <f t="shared" si="16"/>
        <v>-6046.5000000000018</v>
      </c>
      <c r="I240" s="69">
        <f t="shared" si="17"/>
        <v>-0.468261743329216</v>
      </c>
    </row>
    <row r="241" spans="1:9" s="62" customFormat="1" hidden="1" outlineLevel="2" x14ac:dyDescent="0.25">
      <c r="A241" s="57" t="s">
        <v>543</v>
      </c>
      <c r="B241" s="58" t="s">
        <v>1001</v>
      </c>
      <c r="C241" s="59" t="s">
        <v>1449</v>
      </c>
      <c r="D241" s="60"/>
      <c r="E241" s="61"/>
      <c r="F241" s="130">
        <v>634657.49</v>
      </c>
      <c r="G241" s="130">
        <v>598727.31000000006</v>
      </c>
      <c r="H241" s="84">
        <f t="shared" si="16"/>
        <v>35930.179999999935</v>
      </c>
      <c r="I241" s="69">
        <f t="shared" si="17"/>
        <v>6.0010925507974461E-2</v>
      </c>
    </row>
    <row r="242" spans="1:9" s="62" customFormat="1" hidden="1" outlineLevel="2" x14ac:dyDescent="0.25">
      <c r="A242" s="57" t="s">
        <v>544</v>
      </c>
      <c r="B242" s="58" t="s">
        <v>1002</v>
      </c>
      <c r="C242" s="59" t="s">
        <v>1450</v>
      </c>
      <c r="D242" s="60"/>
      <c r="E242" s="61"/>
      <c r="F242" s="130">
        <v>54422.83</v>
      </c>
      <c r="G242" s="130">
        <v>58834.11</v>
      </c>
      <c r="H242" s="84">
        <f t="shared" si="16"/>
        <v>-4411.2799999999988</v>
      </c>
      <c r="I242" s="69">
        <f t="shared" si="17"/>
        <v>-7.4978273657917135E-2</v>
      </c>
    </row>
    <row r="243" spans="1:9" s="62" customFormat="1" hidden="1" outlineLevel="2" x14ac:dyDescent="0.25">
      <c r="A243" s="57" t="s">
        <v>545</v>
      </c>
      <c r="B243" s="58" t="s">
        <v>1003</v>
      </c>
      <c r="C243" s="59" t="s">
        <v>1451</v>
      </c>
      <c r="D243" s="60"/>
      <c r="E243" s="61"/>
      <c r="F243" s="130">
        <v>4105.42</v>
      </c>
      <c r="G243" s="130">
        <v>3080.57</v>
      </c>
      <c r="H243" s="84">
        <f t="shared" si="16"/>
        <v>1024.8499999999999</v>
      </c>
      <c r="I243" s="69">
        <f t="shared" si="17"/>
        <v>0.33268193873211771</v>
      </c>
    </row>
    <row r="244" spans="1:9" s="62" customFormat="1" hidden="1" outlineLevel="2" x14ac:dyDescent="0.25">
      <c r="A244" s="57" t="s">
        <v>546</v>
      </c>
      <c r="B244" s="58" t="s">
        <v>1004</v>
      </c>
      <c r="C244" s="59" t="s">
        <v>1452</v>
      </c>
      <c r="D244" s="60"/>
      <c r="E244" s="61"/>
      <c r="F244" s="130">
        <v>526223.12</v>
      </c>
      <c r="G244" s="130">
        <v>671701.6100000001</v>
      </c>
      <c r="H244" s="84">
        <f t="shared" si="16"/>
        <v>-145478.49000000011</v>
      </c>
      <c r="I244" s="69">
        <f t="shared" si="17"/>
        <v>-0.21658201772063654</v>
      </c>
    </row>
    <row r="245" spans="1:9" s="62" customFormat="1" hidden="1" outlineLevel="2" x14ac:dyDescent="0.25">
      <c r="A245" s="57" t="s">
        <v>547</v>
      </c>
      <c r="B245" s="58" t="s">
        <v>1005</v>
      </c>
      <c r="C245" s="59" t="s">
        <v>1453</v>
      </c>
      <c r="D245" s="60"/>
      <c r="E245" s="61"/>
      <c r="F245" s="130">
        <v>304216.44</v>
      </c>
      <c r="G245" s="130">
        <v>358815.23</v>
      </c>
      <c r="H245" s="84">
        <f t="shared" si="16"/>
        <v>-54598.789999999979</v>
      </c>
      <c r="I245" s="69">
        <f t="shared" si="17"/>
        <v>-0.15216408177545859</v>
      </c>
    </row>
    <row r="246" spans="1:9" s="62" customFormat="1" hidden="1" outlineLevel="2" x14ac:dyDescent="0.25">
      <c r="A246" s="57" t="s">
        <v>548</v>
      </c>
      <c r="B246" s="58" t="s">
        <v>1006</v>
      </c>
      <c r="C246" s="59" t="s">
        <v>1454</v>
      </c>
      <c r="D246" s="60"/>
      <c r="E246" s="61"/>
      <c r="F246" s="130">
        <v>20118.52</v>
      </c>
      <c r="G246" s="130">
        <v>39016.839999999997</v>
      </c>
      <c r="H246" s="84">
        <f t="shared" si="16"/>
        <v>-18898.319999999996</v>
      </c>
      <c r="I246" s="69">
        <f t="shared" si="17"/>
        <v>-0.4843631621627994</v>
      </c>
    </row>
    <row r="247" spans="1:9" s="62" customFormat="1" hidden="1" outlineLevel="2" x14ac:dyDescent="0.25">
      <c r="A247" s="57" t="s">
        <v>549</v>
      </c>
      <c r="B247" s="58" t="s">
        <v>1007</v>
      </c>
      <c r="C247" s="59" t="s">
        <v>1455</v>
      </c>
      <c r="D247" s="60"/>
      <c r="E247" s="61"/>
      <c r="F247" s="130">
        <v>0</v>
      </c>
      <c r="G247" s="130">
        <v>225709.23</v>
      </c>
      <c r="H247" s="84">
        <f t="shared" si="16"/>
        <v>-225709.23</v>
      </c>
      <c r="I247" s="69" t="str">
        <f t="shared" si="17"/>
        <v>N.M.</v>
      </c>
    </row>
    <row r="248" spans="1:9" s="62" customFormat="1" hidden="1" outlineLevel="2" x14ac:dyDescent="0.25">
      <c r="A248" s="57" t="s">
        <v>550</v>
      </c>
      <c r="B248" s="58" t="s">
        <v>1008</v>
      </c>
      <c r="C248" s="59" t="s">
        <v>1456</v>
      </c>
      <c r="D248" s="60"/>
      <c r="E248" s="61"/>
      <c r="F248" s="130">
        <v>-57939.54</v>
      </c>
      <c r="G248" s="130">
        <v>-167138.08000000002</v>
      </c>
      <c r="H248" s="84">
        <f t="shared" si="16"/>
        <v>109198.54000000001</v>
      </c>
      <c r="I248" s="69">
        <f t="shared" si="17"/>
        <v>0.65334327162307959</v>
      </c>
    </row>
    <row r="249" spans="1:9" s="62" customFormat="1" hidden="1" outlineLevel="2" x14ac:dyDescent="0.25">
      <c r="A249" s="57" t="s">
        <v>551</v>
      </c>
      <c r="B249" s="58" t="s">
        <v>1009</v>
      </c>
      <c r="C249" s="59" t="s">
        <v>1457</v>
      </c>
      <c r="D249" s="60"/>
      <c r="E249" s="61"/>
      <c r="F249" s="130">
        <v>23591.24</v>
      </c>
      <c r="G249" s="130">
        <v>36368.229999999996</v>
      </c>
      <c r="H249" s="84">
        <f t="shared" si="16"/>
        <v>-12776.989999999994</v>
      </c>
      <c r="I249" s="69">
        <f t="shared" si="17"/>
        <v>-0.35132284414171366</v>
      </c>
    </row>
    <row r="250" spans="1:9" s="22" customFormat="1" hidden="1" outlineLevel="1" collapsed="1" x14ac:dyDescent="0.25">
      <c r="A250" s="22" t="s">
        <v>193</v>
      </c>
      <c r="B250" s="49"/>
      <c r="C250" s="46" t="s">
        <v>301</v>
      </c>
      <c r="D250" s="100"/>
      <c r="E250" s="100"/>
      <c r="F250" s="26">
        <v>5010286.08</v>
      </c>
      <c r="G250" s="26">
        <v>5311058.509999997</v>
      </c>
      <c r="H250" s="42">
        <f t="shared" si="16"/>
        <v>-300772.42999999691</v>
      </c>
      <c r="I250" s="67">
        <f t="shared" si="17"/>
        <v>-5.6631353134913416E-2</v>
      </c>
    </row>
    <row r="251" spans="1:9" s="22" customFormat="1" ht="0.75" hidden="1" customHeight="1" outlineLevel="2" x14ac:dyDescent="0.25">
      <c r="B251" s="49"/>
      <c r="C251" s="46"/>
      <c r="D251" s="100"/>
      <c r="E251" s="100"/>
      <c r="F251" s="26"/>
      <c r="G251" s="26"/>
      <c r="H251" s="42"/>
      <c r="I251" s="67"/>
    </row>
    <row r="252" spans="1:9" s="62" customFormat="1" hidden="1" outlineLevel="2" x14ac:dyDescent="0.25">
      <c r="A252" s="57" t="s">
        <v>552</v>
      </c>
      <c r="B252" s="58" t="s">
        <v>1010</v>
      </c>
      <c r="C252" s="59" t="s">
        <v>1458</v>
      </c>
      <c r="D252" s="60"/>
      <c r="E252" s="61"/>
      <c r="F252" s="130">
        <v>33552.620000000003</v>
      </c>
      <c r="G252" s="130">
        <v>39574.120000000003</v>
      </c>
      <c r="H252" s="84">
        <f t="shared" ref="H252:H262" si="18">+F252-G252</f>
        <v>-6021.5</v>
      </c>
      <c r="I252" s="69">
        <f t="shared" ref="I252:I262" si="19">IF(G252&lt;0,IF(H252=0,0,IF(OR(G252=0,F252=0),"N.M.",IF(ABS(H252/G252)&gt;=10,"N.M.",H252/(-G252)))),IF(H252=0,0,IF(OR(G252=0,F252=0),"N.M.",IF(ABS(H252/G252)&gt;=10,"N.M.",H252/G252))))</f>
        <v>-0.15215752112744388</v>
      </c>
    </row>
    <row r="253" spans="1:9" s="62" customFormat="1" hidden="1" outlineLevel="2" x14ac:dyDescent="0.25">
      <c r="A253" s="57" t="s">
        <v>553</v>
      </c>
      <c r="B253" s="58" t="s">
        <v>1011</v>
      </c>
      <c r="C253" s="59" t="s">
        <v>1459</v>
      </c>
      <c r="D253" s="60"/>
      <c r="E253" s="61"/>
      <c r="F253" s="130">
        <v>0</v>
      </c>
      <c r="G253" s="130">
        <v>17.05</v>
      </c>
      <c r="H253" s="84">
        <f t="shared" si="18"/>
        <v>-17.05</v>
      </c>
      <c r="I253" s="69" t="str">
        <f t="shared" si="19"/>
        <v>N.M.</v>
      </c>
    </row>
    <row r="254" spans="1:9" s="62" customFormat="1" hidden="1" outlineLevel="2" x14ac:dyDescent="0.25">
      <c r="A254" s="57" t="s">
        <v>554</v>
      </c>
      <c r="B254" s="58" t="s">
        <v>1012</v>
      </c>
      <c r="C254" s="59" t="s">
        <v>1460</v>
      </c>
      <c r="D254" s="60"/>
      <c r="E254" s="61"/>
      <c r="F254" s="130">
        <v>1197517.17</v>
      </c>
      <c r="G254" s="130">
        <v>1228240.54</v>
      </c>
      <c r="H254" s="84">
        <f t="shared" si="18"/>
        <v>-30723.370000000112</v>
      </c>
      <c r="I254" s="69">
        <f t="shared" si="19"/>
        <v>-2.501413118964475E-2</v>
      </c>
    </row>
    <row r="255" spans="1:9" s="62" customFormat="1" hidden="1" outlineLevel="2" x14ac:dyDescent="0.25">
      <c r="A255" s="57" t="s">
        <v>555</v>
      </c>
      <c r="B255" s="58" t="s">
        <v>1013</v>
      </c>
      <c r="C255" s="59" t="s">
        <v>1461</v>
      </c>
      <c r="D255" s="60"/>
      <c r="E255" s="61"/>
      <c r="F255" s="130">
        <v>21.5</v>
      </c>
      <c r="G255" s="130">
        <v>0</v>
      </c>
      <c r="H255" s="84">
        <f t="shared" si="18"/>
        <v>21.5</v>
      </c>
      <c r="I255" s="69" t="str">
        <f t="shared" si="19"/>
        <v>N.M.</v>
      </c>
    </row>
    <row r="256" spans="1:9" s="62" customFormat="1" hidden="1" outlineLevel="2" x14ac:dyDescent="0.25">
      <c r="A256" s="57" t="s">
        <v>556</v>
      </c>
      <c r="B256" s="58" t="s">
        <v>1014</v>
      </c>
      <c r="C256" s="59" t="s">
        <v>1462</v>
      </c>
      <c r="D256" s="60"/>
      <c r="E256" s="61"/>
      <c r="F256" s="130">
        <v>521395.12</v>
      </c>
      <c r="G256" s="130">
        <v>509951.85</v>
      </c>
      <c r="H256" s="84">
        <f t="shared" si="18"/>
        <v>11443.270000000019</v>
      </c>
      <c r="I256" s="69">
        <f t="shared" si="19"/>
        <v>2.2439902904558575E-2</v>
      </c>
    </row>
    <row r="257" spans="1:9" s="62" customFormat="1" hidden="1" outlineLevel="2" x14ac:dyDescent="0.25">
      <c r="A257" s="57" t="s">
        <v>557</v>
      </c>
      <c r="B257" s="58" t="s">
        <v>1015</v>
      </c>
      <c r="C257" s="59" t="s">
        <v>1463</v>
      </c>
      <c r="D257" s="60"/>
      <c r="E257" s="61"/>
      <c r="F257" s="130">
        <v>23919.599999999999</v>
      </c>
      <c r="G257" s="130">
        <v>6529.38</v>
      </c>
      <c r="H257" s="84">
        <f t="shared" si="18"/>
        <v>17390.219999999998</v>
      </c>
      <c r="I257" s="69">
        <f t="shared" si="19"/>
        <v>2.6633799840107324</v>
      </c>
    </row>
    <row r="258" spans="1:9" s="62" customFormat="1" hidden="1" outlineLevel="2" x14ac:dyDescent="0.25">
      <c r="A258" s="57" t="s">
        <v>558</v>
      </c>
      <c r="B258" s="58" t="s">
        <v>1016</v>
      </c>
      <c r="C258" s="59" t="s">
        <v>1464</v>
      </c>
      <c r="D258" s="60"/>
      <c r="E258" s="61"/>
      <c r="F258" s="130">
        <v>0</v>
      </c>
      <c r="G258" s="130">
        <v>0</v>
      </c>
      <c r="H258" s="84">
        <f t="shared" si="18"/>
        <v>0</v>
      </c>
      <c r="I258" s="69">
        <f t="shared" si="19"/>
        <v>0</v>
      </c>
    </row>
    <row r="259" spans="1:9" s="62" customFormat="1" hidden="1" outlineLevel="2" x14ac:dyDescent="0.25">
      <c r="A259" s="57" t="s">
        <v>559</v>
      </c>
      <c r="B259" s="58" t="s">
        <v>1017</v>
      </c>
      <c r="C259" s="59" t="s">
        <v>1465</v>
      </c>
      <c r="D259" s="60"/>
      <c r="E259" s="61"/>
      <c r="F259" s="130">
        <v>9241.85</v>
      </c>
      <c r="G259" s="130">
        <v>11303.71</v>
      </c>
      <c r="H259" s="84">
        <f t="shared" si="18"/>
        <v>-2061.8599999999988</v>
      </c>
      <c r="I259" s="69">
        <f t="shared" si="19"/>
        <v>-0.18240559957748376</v>
      </c>
    </row>
    <row r="260" spans="1:9" s="62" customFormat="1" hidden="1" outlineLevel="2" x14ac:dyDescent="0.25">
      <c r="A260" s="57" t="s">
        <v>560</v>
      </c>
      <c r="B260" s="58" t="s">
        <v>1018</v>
      </c>
      <c r="C260" s="59" t="s">
        <v>1466</v>
      </c>
      <c r="D260" s="60"/>
      <c r="E260" s="61"/>
      <c r="F260" s="130">
        <v>87.37</v>
      </c>
      <c r="G260" s="130">
        <v>92.25</v>
      </c>
      <c r="H260" s="84">
        <f t="shared" si="18"/>
        <v>-4.8799999999999955</v>
      </c>
      <c r="I260" s="69">
        <f t="shared" si="19"/>
        <v>-5.2899728997289924E-2</v>
      </c>
    </row>
    <row r="261" spans="1:9" s="62" customFormat="1" hidden="1" outlineLevel="2" x14ac:dyDescent="0.25">
      <c r="A261" s="57" t="s">
        <v>561</v>
      </c>
      <c r="B261" s="58" t="s">
        <v>1019</v>
      </c>
      <c r="C261" s="59" t="s">
        <v>1467</v>
      </c>
      <c r="D261" s="60"/>
      <c r="E261" s="61"/>
      <c r="F261" s="130">
        <v>0</v>
      </c>
      <c r="G261" s="130">
        <v>79.86</v>
      </c>
      <c r="H261" s="84">
        <f t="shared" si="18"/>
        <v>-79.86</v>
      </c>
      <c r="I261" s="69" t="str">
        <f t="shared" si="19"/>
        <v>N.M.</v>
      </c>
    </row>
    <row r="262" spans="1:9" s="22" customFormat="1" hidden="1" outlineLevel="1" collapsed="1" x14ac:dyDescent="0.25">
      <c r="A262" s="22" t="s">
        <v>194</v>
      </c>
      <c r="B262" s="49"/>
      <c r="C262" s="46" t="s">
        <v>302</v>
      </c>
      <c r="D262" s="100"/>
      <c r="E262" s="100"/>
      <c r="F262" s="26">
        <v>1785735.2300000002</v>
      </c>
      <c r="G262" s="26">
        <v>1795788.7599999998</v>
      </c>
      <c r="H262" s="42">
        <f t="shared" si="18"/>
        <v>-10053.529999999562</v>
      </c>
      <c r="I262" s="67">
        <f t="shared" si="19"/>
        <v>-5.598392318704324E-3</v>
      </c>
    </row>
    <row r="263" spans="1:9" s="22" customFormat="1" ht="0.75" hidden="1" customHeight="1" outlineLevel="2" x14ac:dyDescent="0.25">
      <c r="B263" s="49"/>
      <c r="C263" s="46"/>
      <c r="D263" s="100"/>
      <c r="E263" s="100"/>
      <c r="F263" s="26"/>
      <c r="G263" s="26"/>
      <c r="H263" s="42"/>
      <c r="I263" s="67"/>
    </row>
    <row r="264" spans="1:9" s="62" customFormat="1" hidden="1" outlineLevel="2" x14ac:dyDescent="0.25">
      <c r="A264" s="57" t="s">
        <v>562</v>
      </c>
      <c r="B264" s="58" t="s">
        <v>1020</v>
      </c>
      <c r="C264" s="59" t="s">
        <v>1468</v>
      </c>
      <c r="D264" s="60"/>
      <c r="E264" s="61"/>
      <c r="F264" s="130">
        <v>12085338.379999999</v>
      </c>
      <c r="G264" s="130">
        <v>11414682.57</v>
      </c>
      <c r="H264" s="84">
        <f t="shared" ref="H264:H295" si="20">+F264-G264</f>
        <v>670655.80999999866</v>
      </c>
      <c r="I264" s="69">
        <f t="shared" ref="I264:I295" si="21">IF(G264&lt;0,IF(H264=0,0,IF(OR(G264=0,F264=0),"N.M.",IF(ABS(H264/G264)&gt;=10,"N.M.",H264/(-G264)))),IF(H264=0,0,IF(OR(G264=0,F264=0),"N.M.",IF(ABS(H264/G264)&gt;=10,"N.M.",H264/G264))))</f>
        <v>5.8753785388882582E-2</v>
      </c>
    </row>
    <row r="265" spans="1:9" s="62" customFormat="1" hidden="1" outlineLevel="2" x14ac:dyDescent="0.25">
      <c r="A265" s="57" t="s">
        <v>563</v>
      </c>
      <c r="B265" s="58" t="s">
        <v>1021</v>
      </c>
      <c r="C265" s="59" t="s">
        <v>1469</v>
      </c>
      <c r="D265" s="60"/>
      <c r="E265" s="61"/>
      <c r="F265" s="130">
        <v>846121.77</v>
      </c>
      <c r="G265" s="130">
        <v>567559.21</v>
      </c>
      <c r="H265" s="84">
        <f t="shared" si="20"/>
        <v>278562.56000000006</v>
      </c>
      <c r="I265" s="69">
        <f t="shared" si="21"/>
        <v>0.49080792821598307</v>
      </c>
    </row>
    <row r="266" spans="1:9" s="62" customFormat="1" hidden="1" outlineLevel="2" x14ac:dyDescent="0.25">
      <c r="A266" s="57" t="s">
        <v>564</v>
      </c>
      <c r="B266" s="58" t="s">
        <v>1022</v>
      </c>
      <c r="C266" s="59" t="s">
        <v>1470</v>
      </c>
      <c r="D266" s="60"/>
      <c r="E266" s="61"/>
      <c r="F266" s="130">
        <v>165.16</v>
      </c>
      <c r="G266" s="130">
        <v>268.08000000000004</v>
      </c>
      <c r="H266" s="84">
        <f t="shared" si="20"/>
        <v>-102.92000000000004</v>
      </c>
      <c r="I266" s="69">
        <f t="shared" si="21"/>
        <v>-0.38391524917934955</v>
      </c>
    </row>
    <row r="267" spans="1:9" s="62" customFormat="1" hidden="1" outlineLevel="2" x14ac:dyDescent="0.25">
      <c r="A267" s="57" t="s">
        <v>565</v>
      </c>
      <c r="B267" s="58" t="s">
        <v>1023</v>
      </c>
      <c r="C267" s="59" t="s">
        <v>1471</v>
      </c>
      <c r="D267" s="60"/>
      <c r="E267" s="61"/>
      <c r="F267" s="130">
        <v>0</v>
      </c>
      <c r="G267" s="130">
        <v>133.34</v>
      </c>
      <c r="H267" s="84">
        <f t="shared" si="20"/>
        <v>-133.34</v>
      </c>
      <c r="I267" s="69" t="str">
        <f t="shared" si="21"/>
        <v>N.M.</v>
      </c>
    </row>
    <row r="268" spans="1:9" s="62" customFormat="1" hidden="1" outlineLevel="2" x14ac:dyDescent="0.25">
      <c r="A268" s="57" t="s">
        <v>566</v>
      </c>
      <c r="B268" s="58" t="s">
        <v>1024</v>
      </c>
      <c r="C268" s="59" t="s">
        <v>1472</v>
      </c>
      <c r="D268" s="60"/>
      <c r="E268" s="61"/>
      <c r="F268" s="130">
        <v>13.620000000000001</v>
      </c>
      <c r="G268" s="130">
        <v>5.9</v>
      </c>
      <c r="H268" s="84">
        <f t="shared" si="20"/>
        <v>7.7200000000000006</v>
      </c>
      <c r="I268" s="69">
        <f t="shared" si="21"/>
        <v>1.3084745762711865</v>
      </c>
    </row>
    <row r="269" spans="1:9" s="62" customFormat="1" hidden="1" outlineLevel="2" x14ac:dyDescent="0.25">
      <c r="A269" s="57" t="s">
        <v>567</v>
      </c>
      <c r="B269" s="58" t="s">
        <v>1025</v>
      </c>
      <c r="C269" s="59" t="s">
        <v>1473</v>
      </c>
      <c r="D269" s="60"/>
      <c r="E269" s="61"/>
      <c r="F269" s="130">
        <v>0</v>
      </c>
      <c r="G269" s="130">
        <v>-0.02</v>
      </c>
      <c r="H269" s="84">
        <f t="shared" si="20"/>
        <v>0.02</v>
      </c>
      <c r="I269" s="69" t="str">
        <f t="shared" si="21"/>
        <v>N.M.</v>
      </c>
    </row>
    <row r="270" spans="1:9" s="62" customFormat="1" hidden="1" outlineLevel="2" x14ac:dyDescent="0.25">
      <c r="A270" s="57" t="s">
        <v>568</v>
      </c>
      <c r="B270" s="58" t="s">
        <v>1026</v>
      </c>
      <c r="C270" s="59" t="s">
        <v>1474</v>
      </c>
      <c r="D270" s="60"/>
      <c r="E270" s="61"/>
      <c r="F270" s="130">
        <v>45.870000000000005</v>
      </c>
      <c r="G270" s="130">
        <v>10.9</v>
      </c>
      <c r="H270" s="84">
        <f t="shared" si="20"/>
        <v>34.970000000000006</v>
      </c>
      <c r="I270" s="69">
        <f t="shared" si="21"/>
        <v>3.2082568807339453</v>
      </c>
    </row>
    <row r="271" spans="1:9" s="62" customFormat="1" hidden="1" outlineLevel="2" x14ac:dyDescent="0.25">
      <c r="A271" s="57" t="s">
        <v>569</v>
      </c>
      <c r="B271" s="58" t="s">
        <v>1027</v>
      </c>
      <c r="C271" s="59" t="s">
        <v>1475</v>
      </c>
      <c r="D271" s="60"/>
      <c r="E271" s="61"/>
      <c r="F271" s="130">
        <v>486.6</v>
      </c>
      <c r="G271" s="130">
        <v>127.63000000000001</v>
      </c>
      <c r="H271" s="84">
        <f t="shared" si="20"/>
        <v>358.97</v>
      </c>
      <c r="I271" s="69">
        <f t="shared" si="21"/>
        <v>2.8125832484525581</v>
      </c>
    </row>
    <row r="272" spans="1:9" s="62" customFormat="1" hidden="1" outlineLevel="2" x14ac:dyDescent="0.25">
      <c r="A272" s="57" t="s">
        <v>570</v>
      </c>
      <c r="B272" s="58" t="s">
        <v>1028</v>
      </c>
      <c r="C272" s="59" t="s">
        <v>1476</v>
      </c>
      <c r="D272" s="60"/>
      <c r="E272" s="61"/>
      <c r="F272" s="130">
        <v>140.38</v>
      </c>
      <c r="G272" s="130">
        <v>1254.96</v>
      </c>
      <c r="H272" s="84">
        <f t="shared" si="20"/>
        <v>-1114.58</v>
      </c>
      <c r="I272" s="69">
        <f t="shared" si="21"/>
        <v>-0.88813986103142717</v>
      </c>
    </row>
    <row r="273" spans="1:9" s="62" customFormat="1" hidden="1" outlineLevel="2" x14ac:dyDescent="0.25">
      <c r="A273" s="57" t="s">
        <v>571</v>
      </c>
      <c r="B273" s="58" t="s">
        <v>1029</v>
      </c>
      <c r="C273" s="59" t="s">
        <v>1477</v>
      </c>
      <c r="D273" s="60"/>
      <c r="E273" s="61"/>
      <c r="F273" s="130">
        <v>383.48</v>
      </c>
      <c r="G273" s="130">
        <v>609.38</v>
      </c>
      <c r="H273" s="84">
        <f t="shared" si="20"/>
        <v>-225.89999999999998</v>
      </c>
      <c r="I273" s="69">
        <f t="shared" si="21"/>
        <v>-0.3707046506285076</v>
      </c>
    </row>
    <row r="274" spans="1:9" s="62" customFormat="1" hidden="1" outlineLevel="2" x14ac:dyDescent="0.25">
      <c r="A274" s="57" t="s">
        <v>572</v>
      </c>
      <c r="B274" s="58" t="s">
        <v>1030</v>
      </c>
      <c r="C274" s="59" t="s">
        <v>1478</v>
      </c>
      <c r="D274" s="60"/>
      <c r="E274" s="61"/>
      <c r="F274" s="130">
        <v>105.71000000000001</v>
      </c>
      <c r="G274" s="130">
        <v>25.59</v>
      </c>
      <c r="H274" s="84">
        <f t="shared" si="20"/>
        <v>80.12</v>
      </c>
      <c r="I274" s="69">
        <f t="shared" si="21"/>
        <v>3.1309105119187186</v>
      </c>
    </row>
    <row r="275" spans="1:9" s="62" customFormat="1" hidden="1" outlineLevel="2" x14ac:dyDescent="0.25">
      <c r="A275" s="57" t="s">
        <v>573</v>
      </c>
      <c r="B275" s="58" t="s">
        <v>1031</v>
      </c>
      <c r="C275" s="59" t="s">
        <v>1479</v>
      </c>
      <c r="D275" s="60"/>
      <c r="E275" s="61"/>
      <c r="F275" s="130">
        <v>75.330000000000013</v>
      </c>
      <c r="G275" s="130">
        <v>79.23</v>
      </c>
      <c r="H275" s="84">
        <f t="shared" si="20"/>
        <v>-3.8999999999999915</v>
      </c>
      <c r="I275" s="69">
        <f t="shared" si="21"/>
        <v>-4.9223778871639423E-2</v>
      </c>
    </row>
    <row r="276" spans="1:9" s="62" customFormat="1" hidden="1" outlineLevel="2" x14ac:dyDescent="0.25">
      <c r="A276" s="57" t="s">
        <v>574</v>
      </c>
      <c r="B276" s="58" t="s">
        <v>1032</v>
      </c>
      <c r="C276" s="59" t="s">
        <v>1480</v>
      </c>
      <c r="D276" s="60"/>
      <c r="E276" s="61"/>
      <c r="F276" s="130">
        <v>81.319999999999993</v>
      </c>
      <c r="G276" s="130">
        <v>20.78</v>
      </c>
      <c r="H276" s="84">
        <f t="shared" si="20"/>
        <v>60.539999999999992</v>
      </c>
      <c r="I276" s="69">
        <f t="shared" si="21"/>
        <v>2.9133782483156878</v>
      </c>
    </row>
    <row r="277" spans="1:9" s="62" customFormat="1" hidden="1" outlineLevel="2" x14ac:dyDescent="0.25">
      <c r="A277" s="57" t="s">
        <v>575</v>
      </c>
      <c r="B277" s="58" t="s">
        <v>1033</v>
      </c>
      <c r="C277" s="59" t="s">
        <v>1481</v>
      </c>
      <c r="D277" s="60"/>
      <c r="E277" s="61"/>
      <c r="F277" s="130">
        <v>51.18</v>
      </c>
      <c r="G277" s="130">
        <v>11.99</v>
      </c>
      <c r="H277" s="84">
        <f t="shared" si="20"/>
        <v>39.19</v>
      </c>
      <c r="I277" s="69">
        <f t="shared" si="21"/>
        <v>3.2685571309424519</v>
      </c>
    </row>
    <row r="278" spans="1:9" s="62" customFormat="1" hidden="1" outlineLevel="2" x14ac:dyDescent="0.25">
      <c r="A278" s="57" t="s">
        <v>576</v>
      </c>
      <c r="B278" s="58" t="s">
        <v>1034</v>
      </c>
      <c r="C278" s="59" t="s">
        <v>1482</v>
      </c>
      <c r="D278" s="60"/>
      <c r="E278" s="61"/>
      <c r="F278" s="130">
        <v>823.4</v>
      </c>
      <c r="G278" s="130">
        <v>683.7</v>
      </c>
      <c r="H278" s="84">
        <f t="shared" si="20"/>
        <v>139.69999999999993</v>
      </c>
      <c r="I278" s="69">
        <f t="shared" si="21"/>
        <v>0.20432938423285055</v>
      </c>
    </row>
    <row r="279" spans="1:9" s="62" customFormat="1" hidden="1" outlineLevel="2" x14ac:dyDescent="0.25">
      <c r="A279" s="57" t="s">
        <v>577</v>
      </c>
      <c r="B279" s="58" t="s">
        <v>1035</v>
      </c>
      <c r="C279" s="59" t="s">
        <v>1483</v>
      </c>
      <c r="D279" s="60"/>
      <c r="E279" s="61"/>
      <c r="F279" s="130">
        <v>215.31</v>
      </c>
      <c r="G279" s="130">
        <v>85.06</v>
      </c>
      <c r="H279" s="84">
        <f t="shared" si="20"/>
        <v>130.25</v>
      </c>
      <c r="I279" s="69">
        <f t="shared" si="21"/>
        <v>1.5312720432635787</v>
      </c>
    </row>
    <row r="280" spans="1:9" s="62" customFormat="1" hidden="1" outlineLevel="2" x14ac:dyDescent="0.25">
      <c r="A280" s="57" t="s">
        <v>578</v>
      </c>
      <c r="B280" s="58" t="s">
        <v>1036</v>
      </c>
      <c r="C280" s="59" t="s">
        <v>1484</v>
      </c>
      <c r="D280" s="60"/>
      <c r="E280" s="61"/>
      <c r="F280" s="130">
        <v>0</v>
      </c>
      <c r="G280" s="130">
        <v>7.13</v>
      </c>
      <c r="H280" s="84">
        <f t="shared" si="20"/>
        <v>-7.13</v>
      </c>
      <c r="I280" s="69" t="str">
        <f t="shared" si="21"/>
        <v>N.M.</v>
      </c>
    </row>
    <row r="281" spans="1:9" s="62" customFormat="1" hidden="1" outlineLevel="2" x14ac:dyDescent="0.25">
      <c r="A281" s="57" t="s">
        <v>579</v>
      </c>
      <c r="B281" s="58" t="s">
        <v>1037</v>
      </c>
      <c r="C281" s="59" t="s">
        <v>1485</v>
      </c>
      <c r="D281" s="60"/>
      <c r="E281" s="61"/>
      <c r="F281" s="130">
        <v>17.34</v>
      </c>
      <c r="G281" s="130">
        <v>10.870000000000001</v>
      </c>
      <c r="H281" s="84">
        <f t="shared" si="20"/>
        <v>6.4699999999999989</v>
      </c>
      <c r="I281" s="69">
        <f t="shared" si="21"/>
        <v>0.59521619135234571</v>
      </c>
    </row>
    <row r="282" spans="1:9" s="62" customFormat="1" hidden="1" outlineLevel="2" x14ac:dyDescent="0.25">
      <c r="A282" s="57" t="s">
        <v>580</v>
      </c>
      <c r="B282" s="58" t="s">
        <v>1038</v>
      </c>
      <c r="C282" s="59" t="s">
        <v>1486</v>
      </c>
      <c r="D282" s="60"/>
      <c r="E282" s="61"/>
      <c r="F282" s="130">
        <v>37.629999999999995</v>
      </c>
      <c r="G282" s="130">
        <v>38.28</v>
      </c>
      <c r="H282" s="84">
        <f t="shared" si="20"/>
        <v>-0.65000000000000568</v>
      </c>
      <c r="I282" s="69">
        <f t="shared" si="21"/>
        <v>-1.6980146290491265E-2</v>
      </c>
    </row>
    <row r="283" spans="1:9" s="62" customFormat="1" hidden="1" outlineLevel="2" x14ac:dyDescent="0.25">
      <c r="A283" s="57" t="s">
        <v>581</v>
      </c>
      <c r="B283" s="58" t="s">
        <v>1039</v>
      </c>
      <c r="C283" s="59" t="s">
        <v>1487</v>
      </c>
      <c r="D283" s="60"/>
      <c r="E283" s="61"/>
      <c r="F283" s="130">
        <v>1663.48</v>
      </c>
      <c r="G283" s="130">
        <v>57.81</v>
      </c>
      <c r="H283" s="84">
        <f t="shared" si="20"/>
        <v>1605.67</v>
      </c>
      <c r="I283" s="69" t="str">
        <f t="shared" si="21"/>
        <v>N.M.</v>
      </c>
    </row>
    <row r="284" spans="1:9" s="62" customFormat="1" hidden="1" outlineLevel="2" x14ac:dyDescent="0.25">
      <c r="A284" s="57" t="s">
        <v>582</v>
      </c>
      <c r="B284" s="58" t="s">
        <v>1040</v>
      </c>
      <c r="C284" s="59" t="s">
        <v>1488</v>
      </c>
      <c r="D284" s="60"/>
      <c r="E284" s="61"/>
      <c r="F284" s="130">
        <v>569.66000000000008</v>
      </c>
      <c r="G284" s="130">
        <v>46.05</v>
      </c>
      <c r="H284" s="84">
        <f t="shared" si="20"/>
        <v>523.61000000000013</v>
      </c>
      <c r="I284" s="69" t="str">
        <f t="shared" si="21"/>
        <v>N.M.</v>
      </c>
    </row>
    <row r="285" spans="1:9" s="62" customFormat="1" hidden="1" outlineLevel="2" x14ac:dyDescent="0.25">
      <c r="A285" s="57" t="s">
        <v>583</v>
      </c>
      <c r="B285" s="58" t="s">
        <v>1041</v>
      </c>
      <c r="C285" s="59" t="s">
        <v>1489</v>
      </c>
      <c r="D285" s="60"/>
      <c r="E285" s="61"/>
      <c r="F285" s="130">
        <v>175.55</v>
      </c>
      <c r="G285" s="130">
        <v>31.43</v>
      </c>
      <c r="H285" s="84">
        <f t="shared" si="20"/>
        <v>144.12</v>
      </c>
      <c r="I285" s="69">
        <f t="shared" si="21"/>
        <v>4.5854279350938594</v>
      </c>
    </row>
    <row r="286" spans="1:9" s="62" customFormat="1" hidden="1" outlineLevel="2" x14ac:dyDescent="0.25">
      <c r="A286" s="57" t="s">
        <v>584</v>
      </c>
      <c r="B286" s="58" t="s">
        <v>1042</v>
      </c>
      <c r="C286" s="59" t="s">
        <v>1490</v>
      </c>
      <c r="D286" s="60"/>
      <c r="E286" s="61"/>
      <c r="F286" s="130">
        <v>29.32</v>
      </c>
      <c r="G286" s="130">
        <v>7.38</v>
      </c>
      <c r="H286" s="84">
        <f t="shared" si="20"/>
        <v>21.94</v>
      </c>
      <c r="I286" s="69">
        <f t="shared" si="21"/>
        <v>2.97289972899729</v>
      </c>
    </row>
    <row r="287" spans="1:9" s="62" customFormat="1" hidden="1" outlineLevel="2" x14ac:dyDescent="0.25">
      <c r="A287" s="57" t="s">
        <v>585</v>
      </c>
      <c r="B287" s="58" t="s">
        <v>1043</v>
      </c>
      <c r="C287" s="59" t="s">
        <v>1491</v>
      </c>
      <c r="D287" s="60"/>
      <c r="E287" s="61"/>
      <c r="F287" s="130">
        <v>-670215.90999999992</v>
      </c>
      <c r="G287" s="130">
        <v>-229700.52</v>
      </c>
      <c r="H287" s="84">
        <f t="shared" si="20"/>
        <v>-440515.3899999999</v>
      </c>
      <c r="I287" s="69">
        <f t="shared" si="21"/>
        <v>-1.9177814225235534</v>
      </c>
    </row>
    <row r="288" spans="1:9" s="62" customFormat="1" hidden="1" outlineLevel="2" x14ac:dyDescent="0.25">
      <c r="A288" s="57" t="s">
        <v>586</v>
      </c>
      <c r="B288" s="58" t="s">
        <v>1044</v>
      </c>
      <c r="C288" s="59" t="s">
        <v>1492</v>
      </c>
      <c r="D288" s="60"/>
      <c r="E288" s="61"/>
      <c r="F288" s="130">
        <v>-433543</v>
      </c>
      <c r="G288" s="130">
        <v>-455008</v>
      </c>
      <c r="H288" s="84">
        <f t="shared" si="20"/>
        <v>21465</v>
      </c>
      <c r="I288" s="69">
        <f t="shared" si="21"/>
        <v>4.7174994725367465E-2</v>
      </c>
    </row>
    <row r="289" spans="1:9" s="62" customFormat="1" hidden="1" outlineLevel="2" x14ac:dyDescent="0.25">
      <c r="A289" s="57" t="s">
        <v>587</v>
      </c>
      <c r="B289" s="58" t="s">
        <v>1045</v>
      </c>
      <c r="C289" s="59" t="s">
        <v>1493</v>
      </c>
      <c r="D289" s="60"/>
      <c r="E289" s="61"/>
      <c r="F289" s="130">
        <v>6.0000000000000005E-2</v>
      </c>
      <c r="G289" s="130">
        <v>0</v>
      </c>
      <c r="H289" s="84">
        <f t="shared" si="20"/>
        <v>6.0000000000000005E-2</v>
      </c>
      <c r="I289" s="69" t="str">
        <f t="shared" si="21"/>
        <v>N.M.</v>
      </c>
    </row>
    <row r="290" spans="1:9" s="62" customFormat="1" hidden="1" outlineLevel="2" x14ac:dyDescent="0.25">
      <c r="A290" s="57" t="s">
        <v>588</v>
      </c>
      <c r="B290" s="58" t="s">
        <v>1046</v>
      </c>
      <c r="C290" s="59" t="s">
        <v>1494</v>
      </c>
      <c r="D290" s="60"/>
      <c r="E290" s="61"/>
      <c r="F290" s="130">
        <v>-798.13</v>
      </c>
      <c r="G290" s="130">
        <v>-5949.27</v>
      </c>
      <c r="H290" s="84">
        <f t="shared" si="20"/>
        <v>5151.1400000000003</v>
      </c>
      <c r="I290" s="69">
        <f t="shared" si="21"/>
        <v>0.86584404473153853</v>
      </c>
    </row>
    <row r="291" spans="1:9" s="62" customFormat="1" hidden="1" outlineLevel="2" x14ac:dyDescent="0.25">
      <c r="A291" s="57" t="s">
        <v>589</v>
      </c>
      <c r="B291" s="58" t="s">
        <v>1047</v>
      </c>
      <c r="C291" s="59" t="s">
        <v>1495</v>
      </c>
      <c r="D291" s="60"/>
      <c r="E291" s="61"/>
      <c r="F291" s="130">
        <v>-616541.62</v>
      </c>
      <c r="G291" s="130">
        <v>-965865.03</v>
      </c>
      <c r="H291" s="84">
        <f t="shared" si="20"/>
        <v>349323.41000000003</v>
      </c>
      <c r="I291" s="69">
        <f t="shared" si="21"/>
        <v>0.36166896942112092</v>
      </c>
    </row>
    <row r="292" spans="1:9" s="62" customFormat="1" hidden="1" outlineLevel="2" x14ac:dyDescent="0.25">
      <c r="A292" s="57" t="s">
        <v>590</v>
      </c>
      <c r="B292" s="58" t="s">
        <v>1048</v>
      </c>
      <c r="C292" s="59" t="s">
        <v>1496</v>
      </c>
      <c r="D292" s="60"/>
      <c r="E292" s="61"/>
      <c r="F292" s="130">
        <v>4720428.71</v>
      </c>
      <c r="G292" s="130">
        <v>3047231.7970000003</v>
      </c>
      <c r="H292" s="84">
        <f t="shared" si="20"/>
        <v>1673196.9129999997</v>
      </c>
      <c r="I292" s="69">
        <f t="shared" si="21"/>
        <v>0.5490875077659868</v>
      </c>
    </row>
    <row r="293" spans="1:9" s="62" customFormat="1" hidden="1" outlineLevel="2" x14ac:dyDescent="0.25">
      <c r="A293" s="57" t="s">
        <v>591</v>
      </c>
      <c r="B293" s="58" t="s">
        <v>1049</v>
      </c>
      <c r="C293" s="59" t="s">
        <v>1497</v>
      </c>
      <c r="D293" s="60"/>
      <c r="E293" s="61"/>
      <c r="F293" s="130">
        <v>140289.11999999997</v>
      </c>
      <c r="G293" s="130">
        <v>-977622.73</v>
      </c>
      <c r="H293" s="84">
        <f t="shared" si="20"/>
        <v>1117911.8499999999</v>
      </c>
      <c r="I293" s="69">
        <f t="shared" si="21"/>
        <v>1.1435002641560921</v>
      </c>
    </row>
    <row r="294" spans="1:9" s="62" customFormat="1" hidden="1" outlineLevel="2" x14ac:dyDescent="0.25">
      <c r="A294" s="57" t="s">
        <v>592</v>
      </c>
      <c r="B294" s="58" t="s">
        <v>1050</v>
      </c>
      <c r="C294" s="59" t="s">
        <v>1498</v>
      </c>
      <c r="D294" s="60"/>
      <c r="E294" s="61"/>
      <c r="F294" s="130">
        <v>0.03</v>
      </c>
      <c r="G294" s="130">
        <v>0</v>
      </c>
      <c r="H294" s="84">
        <f t="shared" si="20"/>
        <v>0.03</v>
      </c>
      <c r="I294" s="69" t="str">
        <f t="shared" si="21"/>
        <v>N.M.</v>
      </c>
    </row>
    <row r="295" spans="1:9" s="62" customFormat="1" hidden="1" outlineLevel="2" x14ac:dyDescent="0.25">
      <c r="A295" s="57" t="s">
        <v>593</v>
      </c>
      <c r="B295" s="58" t="s">
        <v>1051</v>
      </c>
      <c r="C295" s="59" t="s">
        <v>1499</v>
      </c>
      <c r="D295" s="60"/>
      <c r="E295" s="61"/>
      <c r="F295" s="130">
        <v>0.65</v>
      </c>
      <c r="G295" s="130">
        <v>0.19</v>
      </c>
      <c r="H295" s="84">
        <f t="shared" si="20"/>
        <v>0.46</v>
      </c>
      <c r="I295" s="69">
        <f t="shared" si="21"/>
        <v>2.4210526315789473</v>
      </c>
    </row>
    <row r="296" spans="1:9" s="62" customFormat="1" hidden="1" outlineLevel="2" x14ac:dyDescent="0.25">
      <c r="A296" s="57" t="s">
        <v>594</v>
      </c>
      <c r="B296" s="58" t="s">
        <v>1052</v>
      </c>
      <c r="C296" s="59" t="s">
        <v>1500</v>
      </c>
      <c r="D296" s="60"/>
      <c r="E296" s="61"/>
      <c r="F296" s="130">
        <v>309.08000000000004</v>
      </c>
      <c r="G296" s="130">
        <v>0</v>
      </c>
      <c r="H296" s="84">
        <f t="shared" ref="H296:H327" si="22">+F296-G296</f>
        <v>309.08000000000004</v>
      </c>
      <c r="I296" s="69" t="str">
        <f t="shared" ref="I296:I327" si="23">IF(G296&lt;0,IF(H296=0,0,IF(OR(G296=0,F296=0),"N.M.",IF(ABS(H296/G296)&gt;=10,"N.M.",H296/(-G296)))),IF(H296=0,0,IF(OR(G296=0,F296=0),"N.M.",IF(ABS(H296/G296)&gt;=10,"N.M.",H296/G296))))</f>
        <v>N.M.</v>
      </c>
    </row>
    <row r="297" spans="1:9" s="62" customFormat="1" hidden="1" outlineLevel="2" x14ac:dyDescent="0.25">
      <c r="A297" s="57" t="s">
        <v>595</v>
      </c>
      <c r="B297" s="58" t="s">
        <v>1053</v>
      </c>
      <c r="C297" s="59" t="s">
        <v>1501</v>
      </c>
      <c r="D297" s="60"/>
      <c r="E297" s="61"/>
      <c r="F297" s="130">
        <v>12167.82</v>
      </c>
      <c r="G297" s="130">
        <v>11588.640000000001</v>
      </c>
      <c r="H297" s="84">
        <f t="shared" si="22"/>
        <v>579.17999999999847</v>
      </c>
      <c r="I297" s="69">
        <f t="shared" si="23"/>
        <v>4.997825456654089E-2</v>
      </c>
    </row>
    <row r="298" spans="1:9" s="62" customFormat="1" hidden="1" outlineLevel="2" x14ac:dyDescent="0.25">
      <c r="A298" s="57" t="s">
        <v>596</v>
      </c>
      <c r="B298" s="58" t="s">
        <v>1054</v>
      </c>
      <c r="C298" s="59" t="s">
        <v>1502</v>
      </c>
      <c r="D298" s="60"/>
      <c r="E298" s="61"/>
      <c r="F298" s="130">
        <v>0</v>
      </c>
      <c r="G298" s="130">
        <v>116.38</v>
      </c>
      <c r="H298" s="84">
        <f t="shared" si="22"/>
        <v>-116.38</v>
      </c>
      <c r="I298" s="69" t="str">
        <f t="shared" si="23"/>
        <v>N.M.</v>
      </c>
    </row>
    <row r="299" spans="1:9" s="62" customFormat="1" hidden="1" outlineLevel="2" x14ac:dyDescent="0.25">
      <c r="A299" s="57" t="s">
        <v>597</v>
      </c>
      <c r="B299" s="58" t="s">
        <v>1055</v>
      </c>
      <c r="C299" s="59" t="s">
        <v>1503</v>
      </c>
      <c r="D299" s="60"/>
      <c r="E299" s="61"/>
      <c r="F299" s="130">
        <v>1069746.8299999998</v>
      </c>
      <c r="G299" s="130">
        <v>0</v>
      </c>
      <c r="H299" s="84">
        <f t="shared" si="22"/>
        <v>1069746.8299999998</v>
      </c>
      <c r="I299" s="69" t="str">
        <f t="shared" si="23"/>
        <v>N.M.</v>
      </c>
    </row>
    <row r="300" spans="1:9" s="62" customFormat="1" hidden="1" outlineLevel="2" x14ac:dyDescent="0.25">
      <c r="A300" s="57" t="s">
        <v>598</v>
      </c>
      <c r="B300" s="58" t="s">
        <v>1056</v>
      </c>
      <c r="C300" s="59" t="s">
        <v>1504</v>
      </c>
      <c r="D300" s="60"/>
      <c r="E300" s="61"/>
      <c r="F300" s="130">
        <v>1112072.69</v>
      </c>
      <c r="G300" s="130">
        <v>1102698.24</v>
      </c>
      <c r="H300" s="84">
        <f t="shared" si="22"/>
        <v>9374.4499999999534</v>
      </c>
      <c r="I300" s="69">
        <f t="shared" si="23"/>
        <v>8.5013738663443899E-3</v>
      </c>
    </row>
    <row r="301" spans="1:9" s="62" customFormat="1" hidden="1" outlineLevel="2" x14ac:dyDescent="0.25">
      <c r="A301" s="57" t="s">
        <v>599</v>
      </c>
      <c r="B301" s="58" t="s">
        <v>1057</v>
      </c>
      <c r="C301" s="59" t="s">
        <v>1505</v>
      </c>
      <c r="D301" s="60"/>
      <c r="E301" s="61"/>
      <c r="F301" s="130">
        <v>1920649.04</v>
      </c>
      <c r="G301" s="130">
        <v>-941811.8</v>
      </c>
      <c r="H301" s="84">
        <f t="shared" si="22"/>
        <v>2862460.84</v>
      </c>
      <c r="I301" s="69">
        <f t="shared" si="23"/>
        <v>3.0393129922559896</v>
      </c>
    </row>
    <row r="302" spans="1:9" s="62" customFormat="1" hidden="1" outlineLevel="2" x14ac:dyDescent="0.25">
      <c r="A302" s="57" t="s">
        <v>600</v>
      </c>
      <c r="B302" s="58" t="s">
        <v>1058</v>
      </c>
      <c r="C302" s="59" t="s">
        <v>1506</v>
      </c>
      <c r="D302" s="60"/>
      <c r="E302" s="61"/>
      <c r="F302" s="130">
        <v>0</v>
      </c>
      <c r="G302" s="130">
        <v>905.15</v>
      </c>
      <c r="H302" s="84">
        <f t="shared" si="22"/>
        <v>-905.15</v>
      </c>
      <c r="I302" s="69" t="str">
        <f t="shared" si="23"/>
        <v>N.M.</v>
      </c>
    </row>
    <row r="303" spans="1:9" s="62" customFormat="1" hidden="1" outlineLevel="2" x14ac:dyDescent="0.25">
      <c r="A303" s="57" t="s">
        <v>601</v>
      </c>
      <c r="B303" s="58" t="s">
        <v>1059</v>
      </c>
      <c r="C303" s="59" t="s">
        <v>1507</v>
      </c>
      <c r="D303" s="60"/>
      <c r="E303" s="61"/>
      <c r="F303" s="130">
        <v>-109.94999999999999</v>
      </c>
      <c r="G303" s="130">
        <v>-9.2700000000000031</v>
      </c>
      <c r="H303" s="84">
        <f t="shared" si="22"/>
        <v>-100.67999999999998</v>
      </c>
      <c r="I303" s="69" t="str">
        <f t="shared" si="23"/>
        <v>N.M.</v>
      </c>
    </row>
    <row r="304" spans="1:9" s="62" customFormat="1" hidden="1" outlineLevel="2" x14ac:dyDescent="0.25">
      <c r="A304" s="57" t="s">
        <v>602</v>
      </c>
      <c r="B304" s="58" t="s">
        <v>1060</v>
      </c>
      <c r="C304" s="59" t="s">
        <v>1508</v>
      </c>
      <c r="D304" s="60"/>
      <c r="E304" s="61"/>
      <c r="F304" s="130">
        <v>143052.13</v>
      </c>
      <c r="G304" s="130">
        <v>678017.51600000006</v>
      </c>
      <c r="H304" s="84">
        <f t="shared" si="22"/>
        <v>-534965.38600000006</v>
      </c>
      <c r="I304" s="69">
        <f t="shared" si="23"/>
        <v>-0.78901410859715904</v>
      </c>
    </row>
    <row r="305" spans="1:9" s="62" customFormat="1" hidden="1" outlineLevel="2" x14ac:dyDescent="0.25">
      <c r="A305" s="57" t="s">
        <v>603</v>
      </c>
      <c r="B305" s="58" t="s">
        <v>1061</v>
      </c>
      <c r="C305" s="59" t="s">
        <v>1509</v>
      </c>
      <c r="D305" s="60"/>
      <c r="E305" s="61"/>
      <c r="F305" s="130">
        <v>22331.480000000003</v>
      </c>
      <c r="G305" s="130">
        <v>8761.0300000000007</v>
      </c>
      <c r="H305" s="84">
        <f t="shared" si="22"/>
        <v>13570.450000000003</v>
      </c>
      <c r="I305" s="69">
        <f t="shared" si="23"/>
        <v>1.548956001748653</v>
      </c>
    </row>
    <row r="306" spans="1:9" s="62" customFormat="1" hidden="1" outlineLevel="2" x14ac:dyDescent="0.25">
      <c r="A306" s="57" t="s">
        <v>604</v>
      </c>
      <c r="B306" s="58" t="s">
        <v>1062</v>
      </c>
      <c r="C306" s="59" t="s">
        <v>1510</v>
      </c>
      <c r="D306" s="60"/>
      <c r="E306" s="61"/>
      <c r="F306" s="130">
        <v>-192637.82</v>
      </c>
      <c r="G306" s="130">
        <v>-209323.03999999998</v>
      </c>
      <c r="H306" s="84">
        <f t="shared" si="22"/>
        <v>16685.219999999972</v>
      </c>
      <c r="I306" s="69">
        <f t="shared" si="23"/>
        <v>7.9710384485147806E-2</v>
      </c>
    </row>
    <row r="307" spans="1:9" s="62" customFormat="1" hidden="1" outlineLevel="2" x14ac:dyDescent="0.25">
      <c r="A307" s="57" t="s">
        <v>605</v>
      </c>
      <c r="B307" s="58" t="s">
        <v>1063</v>
      </c>
      <c r="C307" s="59" t="s">
        <v>1511</v>
      </c>
      <c r="D307" s="60"/>
      <c r="E307" s="61"/>
      <c r="F307" s="130">
        <v>2385.13</v>
      </c>
      <c r="G307" s="130">
        <v>2974.0299999999997</v>
      </c>
      <c r="H307" s="84">
        <f t="shared" si="22"/>
        <v>-588.89999999999964</v>
      </c>
      <c r="I307" s="69">
        <f t="shared" si="23"/>
        <v>-0.19801414242626997</v>
      </c>
    </row>
    <row r="308" spans="1:9" s="62" customFormat="1" hidden="1" outlineLevel="2" x14ac:dyDescent="0.25">
      <c r="A308" s="57" t="s">
        <v>606</v>
      </c>
      <c r="B308" s="58" t="s">
        <v>1064</v>
      </c>
      <c r="C308" s="59" t="s">
        <v>1512</v>
      </c>
      <c r="D308" s="60"/>
      <c r="E308" s="61"/>
      <c r="F308" s="130">
        <v>86.33</v>
      </c>
      <c r="G308" s="130">
        <v>32.82</v>
      </c>
      <c r="H308" s="84">
        <f t="shared" si="22"/>
        <v>53.51</v>
      </c>
      <c r="I308" s="69">
        <f t="shared" si="23"/>
        <v>1.6304082876294941</v>
      </c>
    </row>
    <row r="309" spans="1:9" s="62" customFormat="1" hidden="1" outlineLevel="2" x14ac:dyDescent="0.25">
      <c r="A309" s="57" t="s">
        <v>607</v>
      </c>
      <c r="B309" s="58" t="s">
        <v>1065</v>
      </c>
      <c r="C309" s="59" t="s">
        <v>1513</v>
      </c>
      <c r="D309" s="60"/>
      <c r="E309" s="61"/>
      <c r="F309" s="130">
        <v>23992.920000000002</v>
      </c>
      <c r="G309" s="130">
        <v>31296.010000000002</v>
      </c>
      <c r="H309" s="84">
        <f t="shared" si="22"/>
        <v>-7303.09</v>
      </c>
      <c r="I309" s="69">
        <f t="shared" si="23"/>
        <v>-0.23335530631540569</v>
      </c>
    </row>
    <row r="310" spans="1:9" s="62" customFormat="1" hidden="1" outlineLevel="2" x14ac:dyDescent="0.25">
      <c r="A310" s="57" t="s">
        <v>608</v>
      </c>
      <c r="B310" s="58" t="s">
        <v>1066</v>
      </c>
      <c r="C310" s="59" t="s">
        <v>1514</v>
      </c>
      <c r="D310" s="60"/>
      <c r="E310" s="61"/>
      <c r="F310" s="130">
        <v>2076411.8399999999</v>
      </c>
      <c r="G310" s="130">
        <v>2022877.65</v>
      </c>
      <c r="H310" s="84">
        <f t="shared" si="22"/>
        <v>53534.189999999944</v>
      </c>
      <c r="I310" s="69">
        <f t="shared" si="23"/>
        <v>2.646437366095767E-2</v>
      </c>
    </row>
    <row r="311" spans="1:9" s="62" customFormat="1" hidden="1" outlineLevel="2" x14ac:dyDescent="0.25">
      <c r="A311" s="57" t="s">
        <v>609</v>
      </c>
      <c r="B311" s="58" t="s">
        <v>1067</v>
      </c>
      <c r="C311" s="59" t="s">
        <v>1515</v>
      </c>
      <c r="D311" s="60"/>
      <c r="E311" s="61"/>
      <c r="F311" s="130">
        <v>129150.33</v>
      </c>
      <c r="G311" s="130">
        <v>145054.47</v>
      </c>
      <c r="H311" s="84">
        <f t="shared" si="22"/>
        <v>-15904.14</v>
      </c>
      <c r="I311" s="69">
        <f t="shared" si="23"/>
        <v>-0.10964253635203382</v>
      </c>
    </row>
    <row r="312" spans="1:9" s="62" customFormat="1" hidden="1" outlineLevel="2" x14ac:dyDescent="0.25">
      <c r="A312" s="57" t="s">
        <v>610</v>
      </c>
      <c r="B312" s="58" t="s">
        <v>1068</v>
      </c>
      <c r="C312" s="59" t="s">
        <v>1516</v>
      </c>
      <c r="D312" s="60"/>
      <c r="E312" s="61"/>
      <c r="F312" s="130">
        <v>5456327.5199999996</v>
      </c>
      <c r="G312" s="130">
        <v>4931303.24</v>
      </c>
      <c r="H312" s="84">
        <f t="shared" si="22"/>
        <v>525024.27999999933</v>
      </c>
      <c r="I312" s="69">
        <f t="shared" si="23"/>
        <v>0.10646765255506764</v>
      </c>
    </row>
    <row r="313" spans="1:9" s="62" customFormat="1" hidden="1" outlineLevel="2" x14ac:dyDescent="0.25">
      <c r="A313" s="57" t="s">
        <v>611</v>
      </c>
      <c r="B313" s="58" t="s">
        <v>1069</v>
      </c>
      <c r="C313" s="59" t="s">
        <v>1517</v>
      </c>
      <c r="D313" s="60"/>
      <c r="E313" s="61"/>
      <c r="F313" s="130">
        <v>0</v>
      </c>
      <c r="G313" s="130">
        <v>1.58</v>
      </c>
      <c r="H313" s="84">
        <f t="shared" si="22"/>
        <v>-1.58</v>
      </c>
      <c r="I313" s="69" t="str">
        <f t="shared" si="23"/>
        <v>N.M.</v>
      </c>
    </row>
    <row r="314" spans="1:9" s="62" customFormat="1" hidden="1" outlineLevel="2" x14ac:dyDescent="0.25">
      <c r="A314" s="57" t="s">
        <v>612</v>
      </c>
      <c r="B314" s="58" t="s">
        <v>1070</v>
      </c>
      <c r="C314" s="59" t="s">
        <v>1518</v>
      </c>
      <c r="D314" s="60"/>
      <c r="E314" s="61"/>
      <c r="F314" s="130">
        <v>369111.63</v>
      </c>
      <c r="G314" s="130">
        <v>435118.91000000003</v>
      </c>
      <c r="H314" s="84">
        <f t="shared" si="22"/>
        <v>-66007.280000000028</v>
      </c>
      <c r="I314" s="69">
        <f t="shared" si="23"/>
        <v>-0.15169940557168618</v>
      </c>
    </row>
    <row r="315" spans="1:9" s="62" customFormat="1" hidden="1" outlineLevel="2" x14ac:dyDescent="0.25">
      <c r="A315" s="57" t="s">
        <v>613</v>
      </c>
      <c r="B315" s="58" t="s">
        <v>1071</v>
      </c>
      <c r="C315" s="59" t="s">
        <v>1519</v>
      </c>
      <c r="D315" s="60"/>
      <c r="E315" s="61"/>
      <c r="F315" s="130">
        <v>168310.34000000003</v>
      </c>
      <c r="G315" s="130">
        <v>182840.22999999998</v>
      </c>
      <c r="H315" s="84">
        <f t="shared" si="22"/>
        <v>-14529.889999999956</v>
      </c>
      <c r="I315" s="69">
        <f t="shared" si="23"/>
        <v>-7.9467686077620642E-2</v>
      </c>
    </row>
    <row r="316" spans="1:9" s="62" customFormat="1" hidden="1" outlineLevel="2" x14ac:dyDescent="0.25">
      <c r="A316" s="57" t="s">
        <v>614</v>
      </c>
      <c r="B316" s="58" t="s">
        <v>1072</v>
      </c>
      <c r="C316" s="59" t="s">
        <v>1520</v>
      </c>
      <c r="D316" s="60"/>
      <c r="E316" s="61"/>
      <c r="F316" s="130">
        <v>-3683.8500000000004</v>
      </c>
      <c r="G316" s="130">
        <v>7809.84</v>
      </c>
      <c r="H316" s="84">
        <f t="shared" si="22"/>
        <v>-11493.69</v>
      </c>
      <c r="I316" s="69">
        <f t="shared" si="23"/>
        <v>-1.4716934021695707</v>
      </c>
    </row>
    <row r="317" spans="1:9" s="62" customFormat="1" hidden="1" outlineLevel="2" x14ac:dyDescent="0.25">
      <c r="A317" s="57" t="s">
        <v>615</v>
      </c>
      <c r="B317" s="58" t="s">
        <v>1073</v>
      </c>
      <c r="C317" s="59" t="s">
        <v>1521</v>
      </c>
      <c r="D317" s="60"/>
      <c r="E317" s="61"/>
      <c r="F317" s="130">
        <v>14365.33</v>
      </c>
      <c r="G317" s="130">
        <v>11854.400000000001</v>
      </c>
      <c r="H317" s="84">
        <f t="shared" si="22"/>
        <v>2510.9299999999985</v>
      </c>
      <c r="I317" s="69">
        <f t="shared" si="23"/>
        <v>0.21181417870157901</v>
      </c>
    </row>
    <row r="318" spans="1:9" s="62" customFormat="1" hidden="1" outlineLevel="2" x14ac:dyDescent="0.25">
      <c r="A318" s="57" t="s">
        <v>616</v>
      </c>
      <c r="B318" s="58" t="s">
        <v>1074</v>
      </c>
      <c r="C318" s="59" t="s">
        <v>1522</v>
      </c>
      <c r="D318" s="60"/>
      <c r="E318" s="61"/>
      <c r="F318" s="130">
        <v>85388.209999999992</v>
      </c>
      <c r="G318" s="130">
        <v>97683.049999999988</v>
      </c>
      <c r="H318" s="84">
        <f t="shared" si="22"/>
        <v>-12294.839999999997</v>
      </c>
      <c r="I318" s="69">
        <f t="shared" si="23"/>
        <v>-0.12586462032051618</v>
      </c>
    </row>
    <row r="319" spans="1:9" s="62" customFormat="1" hidden="1" outlineLevel="2" x14ac:dyDescent="0.25">
      <c r="A319" s="57" t="s">
        <v>617</v>
      </c>
      <c r="B319" s="58" t="s">
        <v>1075</v>
      </c>
      <c r="C319" s="59" t="s">
        <v>1523</v>
      </c>
      <c r="D319" s="60"/>
      <c r="E319" s="61"/>
      <c r="F319" s="130">
        <v>1923855.8399999999</v>
      </c>
      <c r="G319" s="130">
        <v>1877506.9100000001</v>
      </c>
      <c r="H319" s="84">
        <f t="shared" si="22"/>
        <v>46348.929999999702</v>
      </c>
      <c r="I319" s="69">
        <f t="shared" si="23"/>
        <v>2.4686423124802081E-2</v>
      </c>
    </row>
    <row r="320" spans="1:9" s="62" customFormat="1" hidden="1" outlineLevel="2" x14ac:dyDescent="0.25">
      <c r="A320" s="57" t="s">
        <v>618</v>
      </c>
      <c r="B320" s="58" t="s">
        <v>1076</v>
      </c>
      <c r="C320" s="59" t="s">
        <v>1524</v>
      </c>
      <c r="D320" s="60"/>
      <c r="E320" s="61"/>
      <c r="F320" s="130">
        <v>10177.029999999999</v>
      </c>
      <c r="G320" s="130">
        <v>-34387.18</v>
      </c>
      <c r="H320" s="84">
        <f t="shared" si="22"/>
        <v>44564.21</v>
      </c>
      <c r="I320" s="69">
        <f t="shared" si="23"/>
        <v>1.2959541899044935</v>
      </c>
    </row>
    <row r="321" spans="1:9" s="62" customFormat="1" hidden="1" outlineLevel="2" x14ac:dyDescent="0.25">
      <c r="A321" s="57" t="s">
        <v>619</v>
      </c>
      <c r="B321" s="58" t="s">
        <v>1077</v>
      </c>
      <c r="C321" s="59" t="s">
        <v>1525</v>
      </c>
      <c r="D321" s="60"/>
      <c r="E321" s="61"/>
      <c r="F321" s="130">
        <v>17212.61</v>
      </c>
      <c r="G321" s="130">
        <v>11488.1</v>
      </c>
      <c r="H321" s="84">
        <f t="shared" si="22"/>
        <v>5724.51</v>
      </c>
      <c r="I321" s="69">
        <f t="shared" si="23"/>
        <v>0.49829910951332246</v>
      </c>
    </row>
    <row r="322" spans="1:9" s="62" customFormat="1" hidden="1" outlineLevel="2" x14ac:dyDescent="0.25">
      <c r="A322" s="57" t="s">
        <v>620</v>
      </c>
      <c r="B322" s="58" t="s">
        <v>1078</v>
      </c>
      <c r="C322" s="59" t="s">
        <v>1526</v>
      </c>
      <c r="D322" s="60"/>
      <c r="E322" s="61"/>
      <c r="F322" s="130">
        <v>4782.51</v>
      </c>
      <c r="G322" s="130">
        <v>2143.6400000000003</v>
      </c>
      <c r="H322" s="84">
        <f t="shared" si="22"/>
        <v>2638.87</v>
      </c>
      <c r="I322" s="69">
        <f t="shared" si="23"/>
        <v>1.2310229329551601</v>
      </c>
    </row>
    <row r="323" spans="1:9" s="62" customFormat="1" hidden="1" outlineLevel="2" x14ac:dyDescent="0.25">
      <c r="A323" s="57" t="s">
        <v>621</v>
      </c>
      <c r="B323" s="58" t="s">
        <v>1079</v>
      </c>
      <c r="C323" s="59" t="s">
        <v>1527</v>
      </c>
      <c r="D323" s="60"/>
      <c r="E323" s="61"/>
      <c r="F323" s="130">
        <v>-2793615.69</v>
      </c>
      <c r="G323" s="130">
        <v>-3426925.75</v>
      </c>
      <c r="H323" s="84">
        <f t="shared" si="22"/>
        <v>633310.06000000006</v>
      </c>
      <c r="I323" s="69">
        <f t="shared" si="23"/>
        <v>0.18480413822797301</v>
      </c>
    </row>
    <row r="324" spans="1:9" s="62" customFormat="1" hidden="1" outlineLevel="2" x14ac:dyDescent="0.25">
      <c r="A324" s="57" t="s">
        <v>622</v>
      </c>
      <c r="B324" s="58" t="s">
        <v>1080</v>
      </c>
      <c r="C324" s="59" t="s">
        <v>1528</v>
      </c>
      <c r="D324" s="60"/>
      <c r="E324" s="61"/>
      <c r="F324" s="130">
        <v>-974844.98</v>
      </c>
      <c r="G324" s="130">
        <v>-1029508.8300000001</v>
      </c>
      <c r="H324" s="84">
        <f t="shared" si="22"/>
        <v>54663.850000000093</v>
      </c>
      <c r="I324" s="69">
        <f t="shared" si="23"/>
        <v>5.3097019090161748E-2</v>
      </c>
    </row>
    <row r="325" spans="1:9" s="62" customFormat="1" hidden="1" outlineLevel="2" x14ac:dyDescent="0.25">
      <c r="A325" s="57" t="s">
        <v>623</v>
      </c>
      <c r="B325" s="58" t="s">
        <v>1081</v>
      </c>
      <c r="C325" s="59" t="s">
        <v>1529</v>
      </c>
      <c r="D325" s="60"/>
      <c r="E325" s="61"/>
      <c r="F325" s="130">
        <v>-2661990.09</v>
      </c>
      <c r="G325" s="130">
        <v>-2828294.02</v>
      </c>
      <c r="H325" s="84">
        <f t="shared" si="22"/>
        <v>166303.93000000017</v>
      </c>
      <c r="I325" s="69">
        <f t="shared" si="23"/>
        <v>5.8800085431004859E-2</v>
      </c>
    </row>
    <row r="326" spans="1:9" s="62" customFormat="1" hidden="1" outlineLevel="2" x14ac:dyDescent="0.25">
      <c r="A326" s="57" t="s">
        <v>624</v>
      </c>
      <c r="B326" s="58" t="s">
        <v>1082</v>
      </c>
      <c r="C326" s="59" t="s">
        <v>1530</v>
      </c>
      <c r="D326" s="60"/>
      <c r="E326" s="61"/>
      <c r="F326" s="130">
        <v>-806038.35</v>
      </c>
      <c r="G326" s="130">
        <v>-846316.24</v>
      </c>
      <c r="H326" s="84">
        <f t="shared" si="22"/>
        <v>40277.890000000014</v>
      </c>
      <c r="I326" s="69">
        <f t="shared" si="23"/>
        <v>4.759200886893062E-2</v>
      </c>
    </row>
    <row r="327" spans="1:9" s="62" customFormat="1" hidden="1" outlineLevel="2" x14ac:dyDescent="0.25">
      <c r="A327" s="57" t="s">
        <v>625</v>
      </c>
      <c r="B327" s="58" t="s">
        <v>1083</v>
      </c>
      <c r="C327" s="59" t="s">
        <v>1531</v>
      </c>
      <c r="D327" s="60"/>
      <c r="E327" s="61"/>
      <c r="F327" s="130">
        <v>-88343.38</v>
      </c>
      <c r="G327" s="130">
        <v>-118633.2</v>
      </c>
      <c r="H327" s="84">
        <f t="shared" si="22"/>
        <v>30289.819999999992</v>
      </c>
      <c r="I327" s="69">
        <f t="shared" si="23"/>
        <v>0.25532329904276369</v>
      </c>
    </row>
    <row r="328" spans="1:9" s="62" customFormat="1" hidden="1" outlineLevel="2" x14ac:dyDescent="0.25">
      <c r="A328" s="57" t="s">
        <v>626</v>
      </c>
      <c r="B328" s="58" t="s">
        <v>1084</v>
      </c>
      <c r="C328" s="59" t="s">
        <v>1532</v>
      </c>
      <c r="D328" s="60"/>
      <c r="E328" s="61"/>
      <c r="F328" s="130">
        <v>-472068.11</v>
      </c>
      <c r="G328" s="130">
        <v>-551661.6</v>
      </c>
      <c r="H328" s="84">
        <f t="shared" ref="H328:H359" si="24">+F328-G328</f>
        <v>79593.489999999991</v>
      </c>
      <c r="I328" s="69">
        <f t="shared" ref="I328:I359" si="25">IF(G328&lt;0,IF(H328=0,0,IF(OR(G328=0,F328=0),"N.M.",IF(ABS(H328/G328)&gt;=10,"N.M.",H328/(-G328)))),IF(H328=0,0,IF(OR(G328=0,F328=0),"N.M.",IF(ABS(H328/G328)&gt;=10,"N.M.",H328/G328))))</f>
        <v>0.14427955471252665</v>
      </c>
    </row>
    <row r="329" spans="1:9" s="62" customFormat="1" hidden="1" outlineLevel="2" x14ac:dyDescent="0.25">
      <c r="A329" s="57" t="s">
        <v>627</v>
      </c>
      <c r="B329" s="58" t="s">
        <v>1085</v>
      </c>
      <c r="C329" s="59" t="s">
        <v>1533</v>
      </c>
      <c r="D329" s="60"/>
      <c r="E329" s="61"/>
      <c r="F329" s="130">
        <v>10253.520000000004</v>
      </c>
      <c r="G329" s="130">
        <v>196329.76</v>
      </c>
      <c r="H329" s="84">
        <f t="shared" si="24"/>
        <v>-186076.24</v>
      </c>
      <c r="I329" s="69">
        <f t="shared" si="25"/>
        <v>-0.9477739900461345</v>
      </c>
    </row>
    <row r="330" spans="1:9" s="62" customFormat="1" hidden="1" outlineLevel="2" x14ac:dyDescent="0.25">
      <c r="A330" s="57" t="s">
        <v>628</v>
      </c>
      <c r="B330" s="58" t="s">
        <v>1086</v>
      </c>
      <c r="C330" s="59" t="s">
        <v>1534</v>
      </c>
      <c r="D330" s="60"/>
      <c r="E330" s="61"/>
      <c r="F330" s="130">
        <v>126360.35</v>
      </c>
      <c r="G330" s="130">
        <v>216620.16000000003</v>
      </c>
      <c r="H330" s="84">
        <f t="shared" si="24"/>
        <v>-90259.810000000027</v>
      </c>
      <c r="I330" s="69">
        <f t="shared" si="25"/>
        <v>-0.41667317575612545</v>
      </c>
    </row>
    <row r="331" spans="1:9" s="62" customFormat="1" hidden="1" outlineLevel="2" x14ac:dyDescent="0.25">
      <c r="A331" s="57" t="s">
        <v>629</v>
      </c>
      <c r="B331" s="58" t="s">
        <v>1087</v>
      </c>
      <c r="C331" s="59" t="s">
        <v>1535</v>
      </c>
      <c r="D331" s="60"/>
      <c r="E331" s="61"/>
      <c r="F331" s="130">
        <v>-3310451.04</v>
      </c>
      <c r="G331" s="130">
        <v>-3926087.3600000003</v>
      </c>
      <c r="H331" s="84">
        <f t="shared" si="24"/>
        <v>615636.3200000003</v>
      </c>
      <c r="I331" s="69">
        <f t="shared" si="25"/>
        <v>0.15680657701921341</v>
      </c>
    </row>
    <row r="332" spans="1:9" s="62" customFormat="1" hidden="1" outlineLevel="2" x14ac:dyDescent="0.25">
      <c r="A332" s="57" t="s">
        <v>630</v>
      </c>
      <c r="B332" s="58" t="s">
        <v>1088</v>
      </c>
      <c r="C332" s="59" t="s">
        <v>1503</v>
      </c>
      <c r="D332" s="60"/>
      <c r="E332" s="61"/>
      <c r="F332" s="130">
        <v>1689276</v>
      </c>
      <c r="G332" s="130">
        <v>0</v>
      </c>
      <c r="H332" s="84">
        <f t="shared" si="24"/>
        <v>1689276</v>
      </c>
      <c r="I332" s="69" t="str">
        <f t="shared" si="25"/>
        <v>N.M.</v>
      </c>
    </row>
    <row r="333" spans="1:9" s="62" customFormat="1" hidden="1" outlineLevel="2" x14ac:dyDescent="0.25">
      <c r="A333" s="57" t="s">
        <v>631</v>
      </c>
      <c r="B333" s="58" t="s">
        <v>1089</v>
      </c>
      <c r="C333" s="59" t="s">
        <v>1536</v>
      </c>
      <c r="D333" s="60"/>
      <c r="E333" s="61"/>
      <c r="F333" s="130">
        <v>162570.53</v>
      </c>
      <c r="G333" s="130">
        <v>148590.28000000003</v>
      </c>
      <c r="H333" s="84">
        <f t="shared" si="24"/>
        <v>13980.249999999971</v>
      </c>
      <c r="I333" s="69">
        <f t="shared" si="25"/>
        <v>9.4085898485418887E-2</v>
      </c>
    </row>
    <row r="334" spans="1:9" s="62" customFormat="1" hidden="1" outlineLevel="2" x14ac:dyDescent="0.25">
      <c r="A334" s="57" t="s">
        <v>632</v>
      </c>
      <c r="B334" s="58" t="s">
        <v>1090</v>
      </c>
      <c r="C334" s="59" t="s">
        <v>1537</v>
      </c>
      <c r="D334" s="60"/>
      <c r="E334" s="61"/>
      <c r="F334" s="130">
        <v>22552.989999999998</v>
      </c>
      <c r="G334" s="130">
        <v>6455.49</v>
      </c>
      <c r="H334" s="84">
        <f t="shared" si="24"/>
        <v>16097.499999999998</v>
      </c>
      <c r="I334" s="69">
        <f t="shared" si="25"/>
        <v>2.4936139626891216</v>
      </c>
    </row>
    <row r="335" spans="1:9" s="62" customFormat="1" hidden="1" outlineLevel="2" x14ac:dyDescent="0.25">
      <c r="A335" s="57" t="s">
        <v>633</v>
      </c>
      <c r="B335" s="58" t="s">
        <v>1091</v>
      </c>
      <c r="C335" s="59" t="s">
        <v>1538</v>
      </c>
      <c r="D335" s="60"/>
      <c r="E335" s="61"/>
      <c r="F335" s="130">
        <v>4342.74</v>
      </c>
      <c r="G335" s="130">
        <v>-10.079999999999998</v>
      </c>
      <c r="H335" s="84">
        <f t="shared" si="24"/>
        <v>4352.82</v>
      </c>
      <c r="I335" s="69" t="str">
        <f t="shared" si="25"/>
        <v>N.M.</v>
      </c>
    </row>
    <row r="336" spans="1:9" s="62" customFormat="1" hidden="1" outlineLevel="2" x14ac:dyDescent="0.25">
      <c r="A336" s="57" t="s">
        <v>634</v>
      </c>
      <c r="B336" s="58" t="s">
        <v>1092</v>
      </c>
      <c r="C336" s="59" t="s">
        <v>1539</v>
      </c>
      <c r="D336" s="60"/>
      <c r="E336" s="61"/>
      <c r="F336" s="130">
        <v>2256773.27</v>
      </c>
      <c r="G336" s="130">
        <v>3427735.7699999996</v>
      </c>
      <c r="H336" s="84">
        <f t="shared" si="24"/>
        <v>-1170962.4999999995</v>
      </c>
      <c r="I336" s="69">
        <f t="shared" si="25"/>
        <v>-0.34161399202599552</v>
      </c>
    </row>
    <row r="337" spans="1:9" s="62" customFormat="1" hidden="1" outlineLevel="2" x14ac:dyDescent="0.25">
      <c r="A337" s="57" t="s">
        <v>635</v>
      </c>
      <c r="B337" s="58" t="s">
        <v>1093</v>
      </c>
      <c r="C337" s="59" t="s">
        <v>1540</v>
      </c>
      <c r="D337" s="60"/>
      <c r="E337" s="61"/>
      <c r="F337" s="130">
        <v>49865.17</v>
      </c>
      <c r="G337" s="130">
        <v>16693.239999999998</v>
      </c>
      <c r="H337" s="84">
        <f t="shared" si="24"/>
        <v>33171.93</v>
      </c>
      <c r="I337" s="69">
        <f t="shared" si="25"/>
        <v>1.9871474920386938</v>
      </c>
    </row>
    <row r="338" spans="1:9" s="62" customFormat="1" hidden="1" outlineLevel="2" x14ac:dyDescent="0.25">
      <c r="A338" s="57" t="s">
        <v>636</v>
      </c>
      <c r="B338" s="58" t="s">
        <v>1094</v>
      </c>
      <c r="C338" s="59" t="s">
        <v>1541</v>
      </c>
      <c r="D338" s="60"/>
      <c r="E338" s="61"/>
      <c r="F338" s="130">
        <v>952810.46</v>
      </c>
      <c r="G338" s="130">
        <v>947085.47</v>
      </c>
      <c r="H338" s="84">
        <f t="shared" si="24"/>
        <v>5724.9899999999907</v>
      </c>
      <c r="I338" s="69">
        <f t="shared" si="25"/>
        <v>6.044850418832833E-3</v>
      </c>
    </row>
    <row r="339" spans="1:9" s="62" customFormat="1" hidden="1" outlineLevel="2" x14ac:dyDescent="0.25">
      <c r="A339" s="57" t="s">
        <v>637</v>
      </c>
      <c r="B339" s="58" t="s">
        <v>1095</v>
      </c>
      <c r="C339" s="59" t="s">
        <v>1542</v>
      </c>
      <c r="D339" s="60"/>
      <c r="E339" s="61"/>
      <c r="F339" s="130">
        <v>33588.93</v>
      </c>
      <c r="G339" s="130">
        <v>101539.08</v>
      </c>
      <c r="H339" s="84">
        <f t="shared" si="24"/>
        <v>-67950.149999999994</v>
      </c>
      <c r="I339" s="69">
        <f t="shared" si="25"/>
        <v>-0.66920194667905197</v>
      </c>
    </row>
    <row r="340" spans="1:9" s="62" customFormat="1" hidden="1" outlineLevel="2" x14ac:dyDescent="0.25">
      <c r="A340" s="57" t="s">
        <v>638</v>
      </c>
      <c r="B340" s="58" t="s">
        <v>1096</v>
      </c>
      <c r="C340" s="59" t="s">
        <v>1543</v>
      </c>
      <c r="D340" s="60"/>
      <c r="E340" s="61"/>
      <c r="F340" s="130">
        <v>26176.809999999998</v>
      </c>
      <c r="G340" s="130">
        <v>12051.24</v>
      </c>
      <c r="H340" s="84">
        <f t="shared" si="24"/>
        <v>14125.569999999998</v>
      </c>
      <c r="I340" s="69">
        <f t="shared" si="25"/>
        <v>1.1721258559285184</v>
      </c>
    </row>
    <row r="341" spans="1:9" s="62" customFormat="1" hidden="1" outlineLevel="2" x14ac:dyDescent="0.25">
      <c r="A341" s="57" t="s">
        <v>639</v>
      </c>
      <c r="B341" s="58" t="s">
        <v>1097</v>
      </c>
      <c r="C341" s="59" t="s">
        <v>1544</v>
      </c>
      <c r="D341" s="60"/>
      <c r="E341" s="61"/>
      <c r="F341" s="130">
        <v>22146.570000000003</v>
      </c>
      <c r="G341" s="130">
        <v>22236.28</v>
      </c>
      <c r="H341" s="84">
        <f t="shared" si="24"/>
        <v>-89.709999999995489</v>
      </c>
      <c r="I341" s="69">
        <f t="shared" si="25"/>
        <v>-4.03439783992626E-3</v>
      </c>
    </row>
    <row r="342" spans="1:9" s="62" customFormat="1" hidden="1" outlineLevel="2" x14ac:dyDescent="0.25">
      <c r="A342" s="57" t="s">
        <v>640</v>
      </c>
      <c r="B342" s="58" t="s">
        <v>1098</v>
      </c>
      <c r="C342" s="59" t="s">
        <v>1545</v>
      </c>
      <c r="D342" s="60"/>
      <c r="E342" s="61"/>
      <c r="F342" s="130">
        <v>-1682.5900000000001</v>
      </c>
      <c r="G342" s="130">
        <v>0</v>
      </c>
      <c r="H342" s="84">
        <f t="shared" si="24"/>
        <v>-1682.5900000000001</v>
      </c>
      <c r="I342" s="69" t="str">
        <f t="shared" si="25"/>
        <v>N.M.</v>
      </c>
    </row>
    <row r="343" spans="1:9" s="62" customFormat="1" hidden="1" outlineLevel="2" x14ac:dyDescent="0.25">
      <c r="A343" s="57" t="s">
        <v>641</v>
      </c>
      <c r="B343" s="58" t="s">
        <v>1099</v>
      </c>
      <c r="C343" s="59" t="s">
        <v>1546</v>
      </c>
      <c r="D343" s="60"/>
      <c r="E343" s="61"/>
      <c r="F343" s="130">
        <v>625</v>
      </c>
      <c r="G343" s="130">
        <v>0</v>
      </c>
      <c r="H343" s="84">
        <f t="shared" si="24"/>
        <v>625</v>
      </c>
      <c r="I343" s="69" t="str">
        <f t="shared" si="25"/>
        <v>N.M.</v>
      </c>
    </row>
    <row r="344" spans="1:9" s="62" customFormat="1" hidden="1" outlineLevel="2" x14ac:dyDescent="0.25">
      <c r="A344" s="57" t="s">
        <v>642</v>
      </c>
      <c r="B344" s="58" t="s">
        <v>1100</v>
      </c>
      <c r="C344" s="59" t="s">
        <v>1547</v>
      </c>
      <c r="D344" s="60"/>
      <c r="E344" s="61"/>
      <c r="F344" s="130">
        <v>0</v>
      </c>
      <c r="G344" s="130">
        <v>76.73</v>
      </c>
      <c r="H344" s="84">
        <f t="shared" si="24"/>
        <v>-76.73</v>
      </c>
      <c r="I344" s="69" t="str">
        <f t="shared" si="25"/>
        <v>N.M.</v>
      </c>
    </row>
    <row r="345" spans="1:9" s="62" customFormat="1" hidden="1" outlineLevel="2" x14ac:dyDescent="0.25">
      <c r="A345" s="57" t="s">
        <v>643</v>
      </c>
      <c r="B345" s="58" t="s">
        <v>1101</v>
      </c>
      <c r="C345" s="59" t="s">
        <v>1548</v>
      </c>
      <c r="D345" s="60"/>
      <c r="E345" s="61"/>
      <c r="F345" s="130">
        <v>19722.690000000002</v>
      </c>
      <c r="G345" s="130">
        <v>16810.98</v>
      </c>
      <c r="H345" s="84">
        <f t="shared" si="24"/>
        <v>2911.7100000000028</v>
      </c>
      <c r="I345" s="69">
        <f t="shared" si="25"/>
        <v>0.17320287098075204</v>
      </c>
    </row>
    <row r="346" spans="1:9" s="62" customFormat="1" hidden="1" outlineLevel="2" x14ac:dyDescent="0.25">
      <c r="A346" s="57" t="s">
        <v>644</v>
      </c>
      <c r="B346" s="58" t="s">
        <v>1102</v>
      </c>
      <c r="C346" s="59" t="s">
        <v>1549</v>
      </c>
      <c r="D346" s="60"/>
      <c r="E346" s="61"/>
      <c r="F346" s="130">
        <v>4758.05</v>
      </c>
      <c r="G346" s="130">
        <v>9393.9500000000007</v>
      </c>
      <c r="H346" s="84">
        <f t="shared" si="24"/>
        <v>-4635.9000000000005</v>
      </c>
      <c r="I346" s="69">
        <f t="shared" si="25"/>
        <v>-0.49349847508236688</v>
      </c>
    </row>
    <row r="347" spans="1:9" s="62" customFormat="1" hidden="1" outlineLevel="2" x14ac:dyDescent="0.25">
      <c r="A347" s="57" t="s">
        <v>645</v>
      </c>
      <c r="B347" s="58" t="s">
        <v>1103</v>
      </c>
      <c r="C347" s="59" t="s">
        <v>1550</v>
      </c>
      <c r="D347" s="60"/>
      <c r="E347" s="61"/>
      <c r="F347" s="130">
        <v>244369.72999999998</v>
      </c>
      <c r="G347" s="130">
        <v>228520.73</v>
      </c>
      <c r="H347" s="84">
        <f t="shared" si="24"/>
        <v>15848.999999999971</v>
      </c>
      <c r="I347" s="69">
        <f t="shared" si="25"/>
        <v>6.9354758318862231E-2</v>
      </c>
    </row>
    <row r="348" spans="1:9" s="62" customFormat="1" hidden="1" outlineLevel="2" x14ac:dyDescent="0.25">
      <c r="A348" s="57" t="s">
        <v>646</v>
      </c>
      <c r="B348" s="58" t="s">
        <v>1104</v>
      </c>
      <c r="C348" s="59" t="s">
        <v>1551</v>
      </c>
      <c r="D348" s="60"/>
      <c r="E348" s="61"/>
      <c r="F348" s="130">
        <v>76259.277000000002</v>
      </c>
      <c r="G348" s="130">
        <v>60316.019</v>
      </c>
      <c r="H348" s="84">
        <f t="shared" si="24"/>
        <v>15943.258000000002</v>
      </c>
      <c r="I348" s="69">
        <f t="shared" si="25"/>
        <v>0.26432875153779634</v>
      </c>
    </row>
    <row r="349" spans="1:9" s="62" customFormat="1" hidden="1" outlineLevel="2" x14ac:dyDescent="0.25">
      <c r="A349" s="57" t="s">
        <v>647</v>
      </c>
      <c r="B349" s="58" t="s">
        <v>1105</v>
      </c>
      <c r="C349" s="59" t="s">
        <v>1552</v>
      </c>
      <c r="D349" s="60"/>
      <c r="E349" s="61"/>
      <c r="F349" s="130">
        <v>86.81</v>
      </c>
      <c r="G349" s="130">
        <v>2588.7800000000002</v>
      </c>
      <c r="H349" s="84">
        <f t="shared" si="24"/>
        <v>-2501.9700000000003</v>
      </c>
      <c r="I349" s="69">
        <f t="shared" si="25"/>
        <v>-0.96646682993533639</v>
      </c>
    </row>
    <row r="350" spans="1:9" s="62" customFormat="1" hidden="1" outlineLevel="2" x14ac:dyDescent="0.25">
      <c r="A350" s="57" t="s">
        <v>648</v>
      </c>
      <c r="B350" s="58" t="s">
        <v>1106</v>
      </c>
      <c r="C350" s="59" t="s">
        <v>1553</v>
      </c>
      <c r="D350" s="60"/>
      <c r="E350" s="61"/>
      <c r="F350" s="130">
        <v>17624.310000000001</v>
      </c>
      <c r="G350" s="130">
        <v>130951.13</v>
      </c>
      <c r="H350" s="84">
        <f t="shared" si="24"/>
        <v>-113326.82</v>
      </c>
      <c r="I350" s="69">
        <f t="shared" si="25"/>
        <v>-0.86541307432780457</v>
      </c>
    </row>
    <row r="351" spans="1:9" s="62" customFormat="1" hidden="1" outlineLevel="2" x14ac:dyDescent="0.25">
      <c r="A351" s="57" t="s">
        <v>649</v>
      </c>
      <c r="B351" s="58" t="s">
        <v>1107</v>
      </c>
      <c r="C351" s="59" t="s">
        <v>1554</v>
      </c>
      <c r="D351" s="60"/>
      <c r="E351" s="61"/>
      <c r="F351" s="130">
        <v>253894.67</v>
      </c>
      <c r="G351" s="130">
        <v>244509.05000000002</v>
      </c>
      <c r="H351" s="84">
        <f t="shared" si="24"/>
        <v>9385.6199999999953</v>
      </c>
      <c r="I351" s="69">
        <f t="shared" si="25"/>
        <v>3.83855730493411E-2</v>
      </c>
    </row>
    <row r="352" spans="1:9" s="62" customFormat="1" hidden="1" outlineLevel="2" x14ac:dyDescent="0.25">
      <c r="A352" s="57" t="s">
        <v>650</v>
      </c>
      <c r="B352" s="58" t="s">
        <v>1108</v>
      </c>
      <c r="C352" s="59" t="s">
        <v>1555</v>
      </c>
      <c r="D352" s="60"/>
      <c r="E352" s="61"/>
      <c r="F352" s="130">
        <v>18233.71</v>
      </c>
      <c r="G352" s="130">
        <v>16580.11</v>
      </c>
      <c r="H352" s="84">
        <f t="shared" si="24"/>
        <v>1653.5999999999985</v>
      </c>
      <c r="I352" s="69">
        <f t="shared" si="25"/>
        <v>9.9733958339238912E-2</v>
      </c>
    </row>
    <row r="353" spans="1:9" s="62" customFormat="1" hidden="1" outlineLevel="2" x14ac:dyDescent="0.25">
      <c r="A353" s="57" t="s">
        <v>651</v>
      </c>
      <c r="B353" s="58" t="s">
        <v>1109</v>
      </c>
      <c r="C353" s="59" t="s">
        <v>1556</v>
      </c>
      <c r="D353" s="60"/>
      <c r="E353" s="61"/>
      <c r="F353" s="130">
        <v>51276.130000000005</v>
      </c>
      <c r="G353" s="130">
        <v>42492.61</v>
      </c>
      <c r="H353" s="84">
        <f t="shared" si="24"/>
        <v>8783.5200000000041</v>
      </c>
      <c r="I353" s="69">
        <f t="shared" si="25"/>
        <v>0.2067070015233238</v>
      </c>
    </row>
    <row r="354" spans="1:9" s="22" customFormat="1" hidden="1" outlineLevel="1" collapsed="1" x14ac:dyDescent="0.25">
      <c r="A354" s="22" t="s">
        <v>195</v>
      </c>
      <c r="B354" s="49"/>
      <c r="C354" s="46" t="s">
        <v>303</v>
      </c>
      <c r="D354" s="100"/>
      <c r="E354" s="100"/>
      <c r="F354" s="26">
        <v>25376148.906999983</v>
      </c>
      <c r="G354" s="26">
        <v>15895524.012000011</v>
      </c>
      <c r="H354" s="42">
        <f t="shared" si="24"/>
        <v>9480624.8949999716</v>
      </c>
      <c r="I354" s="67">
        <f t="shared" si="25"/>
        <v>0.59643361790669891</v>
      </c>
    </row>
    <row r="355" spans="1:9" s="25" customFormat="1" ht="13" collapsed="1" x14ac:dyDescent="0.3">
      <c r="A355" s="22"/>
      <c r="B355" s="49" t="s">
        <v>46</v>
      </c>
      <c r="C355" s="47" t="s">
        <v>266</v>
      </c>
      <c r="D355" s="104"/>
      <c r="E355" s="104"/>
      <c r="F355" s="23">
        <f>-(-F354-F262-F250-F232-F230-F217-F214-F210-F179-F177-F175-F169-F138-F134-F132-F130-F111)</f>
        <v>413458066.41200006</v>
      </c>
      <c r="G355" s="23">
        <f>-(-G354-G262-G250-G232-G230-G217-G214-G210-G179-G177-G175-G169-G138-G134-G132-G130-G111)</f>
        <v>346021635.77999997</v>
      </c>
      <c r="H355" s="42">
        <f t="shared" si="24"/>
        <v>67436430.632000089</v>
      </c>
      <c r="I355" s="67">
        <f t="shared" si="25"/>
        <v>0.19489079195867415</v>
      </c>
    </row>
    <row r="356" spans="1:9" s="25" customFormat="1" ht="13" hidden="1" outlineLevel="2" x14ac:dyDescent="0.3">
      <c r="A356" s="22"/>
      <c r="B356" s="49"/>
      <c r="C356" s="47"/>
      <c r="D356" s="104"/>
      <c r="E356" s="104"/>
      <c r="F356" s="23">
        <f>+F355-F354-F262-F250-F232-F230-F214-F210-F179-F169-F138-F134-F132-F130-F111</f>
        <v>2894.1900000423193</v>
      </c>
      <c r="G356" s="23">
        <f>+G355-G354-G262-G250-G232-G230-G214-G210-G179-G169-G138-G134-G132-G130-G111</f>
        <v>0</v>
      </c>
      <c r="H356" s="42">
        <f t="shared" si="24"/>
        <v>2894.1900000423193</v>
      </c>
      <c r="I356" s="81" t="str">
        <f t="shared" si="25"/>
        <v>N.M.</v>
      </c>
    </row>
    <row r="357" spans="1:9" s="62" customFormat="1" hidden="1" outlineLevel="2" x14ac:dyDescent="0.25">
      <c r="A357" s="57" t="s">
        <v>652</v>
      </c>
      <c r="B357" s="58" t="s">
        <v>1110</v>
      </c>
      <c r="C357" s="59" t="s">
        <v>1557</v>
      </c>
      <c r="D357" s="60"/>
      <c r="E357" s="61"/>
      <c r="F357" s="130">
        <v>1352873.19</v>
      </c>
      <c r="G357" s="130">
        <v>1695674.86</v>
      </c>
      <c r="H357" s="84">
        <f t="shared" si="24"/>
        <v>-342801.67000000016</v>
      </c>
      <c r="I357" s="69">
        <f t="shared" si="25"/>
        <v>-0.20216238271056289</v>
      </c>
    </row>
    <row r="358" spans="1:9" s="62" customFormat="1" hidden="1" outlineLevel="2" x14ac:dyDescent="0.25">
      <c r="A358" s="57" t="s">
        <v>653</v>
      </c>
      <c r="B358" s="58" t="s">
        <v>1111</v>
      </c>
      <c r="C358" s="59" t="s">
        <v>1558</v>
      </c>
      <c r="D358" s="60"/>
      <c r="E358" s="61"/>
      <c r="F358" s="130">
        <v>1989377.4100000001</v>
      </c>
      <c r="G358" s="130">
        <v>1511194.9700000002</v>
      </c>
      <c r="H358" s="84">
        <f t="shared" si="24"/>
        <v>478182.43999999994</v>
      </c>
      <c r="I358" s="69">
        <f t="shared" si="25"/>
        <v>0.31642670171142767</v>
      </c>
    </row>
    <row r="359" spans="1:9" s="62" customFormat="1" hidden="1" outlineLevel="2" x14ac:dyDescent="0.25">
      <c r="A359" s="57" t="s">
        <v>654</v>
      </c>
      <c r="B359" s="58" t="s">
        <v>1112</v>
      </c>
      <c r="C359" s="59" t="s">
        <v>1559</v>
      </c>
      <c r="D359" s="60"/>
      <c r="E359" s="61"/>
      <c r="F359" s="130">
        <v>15573903.48</v>
      </c>
      <c r="G359" s="130">
        <v>13077515.99</v>
      </c>
      <c r="H359" s="84">
        <f t="shared" si="24"/>
        <v>2496387.4900000002</v>
      </c>
      <c r="I359" s="69">
        <f t="shared" si="25"/>
        <v>0.19089156472138255</v>
      </c>
    </row>
    <row r="360" spans="1:9" s="62" customFormat="1" hidden="1" outlineLevel="2" x14ac:dyDescent="0.25">
      <c r="A360" s="57" t="s">
        <v>655</v>
      </c>
      <c r="B360" s="58" t="s">
        <v>1113</v>
      </c>
      <c r="C360" s="59" t="s">
        <v>1560</v>
      </c>
      <c r="D360" s="60"/>
      <c r="E360" s="61"/>
      <c r="F360" s="130">
        <v>0</v>
      </c>
      <c r="G360" s="130">
        <v>0.05</v>
      </c>
      <c r="H360" s="84">
        <f t="shared" ref="H360:H368" si="26">+F360-G360</f>
        <v>-0.05</v>
      </c>
      <c r="I360" s="69" t="str">
        <f t="shared" ref="I360:I368" si="27">IF(G360&lt;0,IF(H360=0,0,IF(OR(G360=0,F360=0),"N.M.",IF(ABS(H360/G360)&gt;=10,"N.M.",H360/(-G360)))),IF(H360=0,0,IF(OR(G360=0,F360=0),"N.M.",IF(ABS(H360/G360)&gt;=10,"N.M.",H360/G360))))</f>
        <v>N.M.</v>
      </c>
    </row>
    <row r="361" spans="1:9" s="62" customFormat="1" hidden="1" outlineLevel="2" x14ac:dyDescent="0.25">
      <c r="A361" s="57" t="s">
        <v>656</v>
      </c>
      <c r="B361" s="58" t="s">
        <v>1114</v>
      </c>
      <c r="C361" s="59" t="s">
        <v>1561</v>
      </c>
      <c r="D361" s="60"/>
      <c r="E361" s="61"/>
      <c r="F361" s="130">
        <v>-7671.09</v>
      </c>
      <c r="G361" s="130">
        <v>-11439.75</v>
      </c>
      <c r="H361" s="84">
        <f t="shared" si="26"/>
        <v>3768.66</v>
      </c>
      <c r="I361" s="69">
        <f t="shared" si="27"/>
        <v>0.32943552088113814</v>
      </c>
    </row>
    <row r="362" spans="1:9" s="62" customFormat="1" hidden="1" outlineLevel="2" x14ac:dyDescent="0.25">
      <c r="A362" s="57" t="s">
        <v>657</v>
      </c>
      <c r="B362" s="58" t="s">
        <v>1115</v>
      </c>
      <c r="C362" s="59" t="s">
        <v>1562</v>
      </c>
      <c r="D362" s="60"/>
      <c r="E362" s="61"/>
      <c r="F362" s="130">
        <v>-699253.32000000007</v>
      </c>
      <c r="G362" s="130">
        <v>-119678.82999999999</v>
      </c>
      <c r="H362" s="84">
        <f t="shared" si="26"/>
        <v>-579574.49000000011</v>
      </c>
      <c r="I362" s="69">
        <f t="shared" si="27"/>
        <v>-4.8427486298119744</v>
      </c>
    </row>
    <row r="363" spans="1:9" s="62" customFormat="1" hidden="1" outlineLevel="2" x14ac:dyDescent="0.25">
      <c r="A363" s="57" t="s">
        <v>658</v>
      </c>
      <c r="B363" s="58" t="s">
        <v>1116</v>
      </c>
      <c r="C363" s="59" t="s">
        <v>1563</v>
      </c>
      <c r="D363" s="60"/>
      <c r="E363" s="61"/>
      <c r="F363" s="130">
        <v>4352733.8599999994</v>
      </c>
      <c r="G363" s="130">
        <v>4539916.3599999994</v>
      </c>
      <c r="H363" s="84">
        <f t="shared" si="26"/>
        <v>-187182.5</v>
      </c>
      <c r="I363" s="69">
        <f t="shared" si="27"/>
        <v>-4.1230385134231863E-2</v>
      </c>
    </row>
    <row r="364" spans="1:9" s="62" customFormat="1" hidden="1" outlineLevel="2" x14ac:dyDescent="0.25">
      <c r="A364" s="57" t="s">
        <v>659</v>
      </c>
      <c r="B364" s="58" t="s">
        <v>1117</v>
      </c>
      <c r="C364" s="59" t="s">
        <v>1564</v>
      </c>
      <c r="D364" s="60"/>
      <c r="E364" s="61"/>
      <c r="F364" s="130">
        <v>27069.95</v>
      </c>
      <c r="G364" s="130">
        <v>0</v>
      </c>
      <c r="H364" s="84">
        <f t="shared" si="26"/>
        <v>27069.95</v>
      </c>
      <c r="I364" s="69" t="str">
        <f t="shared" si="27"/>
        <v>N.M.</v>
      </c>
    </row>
    <row r="365" spans="1:9" s="62" customFormat="1" hidden="1" outlineLevel="2" x14ac:dyDescent="0.25">
      <c r="A365" s="57" t="s">
        <v>660</v>
      </c>
      <c r="B365" s="58" t="s">
        <v>1118</v>
      </c>
      <c r="C365" s="59" t="s">
        <v>1565</v>
      </c>
      <c r="D365" s="60"/>
      <c r="E365" s="61"/>
      <c r="F365" s="130">
        <v>1124.18</v>
      </c>
      <c r="G365" s="130">
        <v>0</v>
      </c>
      <c r="H365" s="84">
        <f t="shared" si="26"/>
        <v>1124.18</v>
      </c>
      <c r="I365" s="69" t="str">
        <f t="shared" si="27"/>
        <v>N.M.</v>
      </c>
    </row>
    <row r="366" spans="1:9" s="62" customFormat="1" hidden="1" outlineLevel="2" x14ac:dyDescent="0.25">
      <c r="A366" s="57" t="s">
        <v>661</v>
      </c>
      <c r="B366" s="58" t="s">
        <v>1119</v>
      </c>
      <c r="C366" s="59" t="s">
        <v>1566</v>
      </c>
      <c r="D366" s="60"/>
      <c r="E366" s="61"/>
      <c r="F366" s="130">
        <v>1406936.23</v>
      </c>
      <c r="G366" s="130">
        <v>1788892.81</v>
      </c>
      <c r="H366" s="84">
        <f t="shared" si="26"/>
        <v>-381956.58000000007</v>
      </c>
      <c r="I366" s="69">
        <f t="shared" si="27"/>
        <v>-0.21351563261076556</v>
      </c>
    </row>
    <row r="367" spans="1:9" s="62" customFormat="1" hidden="1" outlineLevel="2" x14ac:dyDescent="0.25">
      <c r="A367" s="57" t="s">
        <v>662</v>
      </c>
      <c r="B367" s="58" t="s">
        <v>1120</v>
      </c>
      <c r="C367" s="59" t="s">
        <v>1567</v>
      </c>
      <c r="D367" s="60"/>
      <c r="E367" s="61"/>
      <c r="F367" s="130">
        <v>0</v>
      </c>
      <c r="G367" s="130">
        <v>0</v>
      </c>
      <c r="H367" s="84">
        <f t="shared" si="26"/>
        <v>0</v>
      </c>
      <c r="I367" s="69">
        <f t="shared" si="27"/>
        <v>0</v>
      </c>
    </row>
    <row r="368" spans="1:9" s="22" customFormat="1" hidden="1" outlineLevel="1" collapsed="1" x14ac:dyDescent="0.25">
      <c r="A368" s="22" t="s">
        <v>196</v>
      </c>
      <c r="B368" s="49"/>
      <c r="C368" s="46" t="s">
        <v>304</v>
      </c>
      <c r="D368" s="100"/>
      <c r="E368" s="100"/>
      <c r="F368" s="26">
        <v>23997093.890000001</v>
      </c>
      <c r="G368" s="26">
        <v>22482076.459999997</v>
      </c>
      <c r="H368" s="42">
        <f t="shared" si="26"/>
        <v>1515017.4300000034</v>
      </c>
      <c r="I368" s="81">
        <f t="shared" si="27"/>
        <v>6.7387789232703443E-2</v>
      </c>
    </row>
    <row r="369" spans="1:9" s="22" customFormat="1" ht="0.75" hidden="1" customHeight="1" outlineLevel="2" x14ac:dyDescent="0.25">
      <c r="B369" s="49"/>
      <c r="C369" s="46"/>
      <c r="D369" s="100"/>
      <c r="E369" s="100"/>
      <c r="F369" s="26"/>
      <c r="G369" s="26"/>
      <c r="H369" s="26"/>
      <c r="I369" s="127"/>
    </row>
    <row r="370" spans="1:9" s="62" customFormat="1" hidden="1" outlineLevel="2" x14ac:dyDescent="0.25">
      <c r="A370" s="57" t="s">
        <v>663</v>
      </c>
      <c r="B370" s="58" t="s">
        <v>1121</v>
      </c>
      <c r="C370" s="59" t="s">
        <v>1568</v>
      </c>
      <c r="D370" s="60"/>
      <c r="E370" s="61"/>
      <c r="F370" s="130">
        <v>0</v>
      </c>
      <c r="G370" s="130">
        <v>0</v>
      </c>
      <c r="H370" s="84">
        <f>+F370-G370</f>
        <v>0</v>
      </c>
      <c r="I370" s="69">
        <f>IF(G370&lt;0,IF(H370=0,0,IF(OR(G370=0,F370=0),"N.M.",IF(ABS(H370/G370)&gt;=10,"N.M.",H370/(-G370)))),IF(H370=0,0,IF(OR(G370=0,F370=0),"N.M.",IF(ABS(H370/G370)&gt;=10,"N.M.",H370/G370))))</f>
        <v>0</v>
      </c>
    </row>
    <row r="371" spans="1:9" s="22" customFormat="1" hidden="1" outlineLevel="1" collapsed="1" x14ac:dyDescent="0.25">
      <c r="A371" s="22" t="s">
        <v>197</v>
      </c>
      <c r="B371" s="49"/>
      <c r="C371" s="46" t="s">
        <v>305</v>
      </c>
      <c r="D371" s="100"/>
      <c r="E371" s="100"/>
      <c r="F371" s="26">
        <v>0</v>
      </c>
      <c r="G371" s="26">
        <v>0</v>
      </c>
      <c r="H371" s="42">
        <f>+F371-G371</f>
        <v>0</v>
      </c>
      <c r="I371" s="81">
        <f>IF(G371&lt;0,IF(H371=0,0,IF(OR(G371=0,F371=0),"N.M.",IF(ABS(H371/G371)&gt;=10,"N.M.",H371/(-G371)))),IF(H371=0,0,IF(OR(G371=0,F371=0),"N.M.",IF(ABS(H371/G371)&gt;=10,"N.M.",H371/G371))))</f>
        <v>0</v>
      </c>
    </row>
    <row r="372" spans="1:9" s="22" customFormat="1" ht="0.75" hidden="1" customHeight="1" outlineLevel="2" x14ac:dyDescent="0.25">
      <c r="B372" s="49"/>
      <c r="C372" s="46"/>
      <c r="D372" s="100"/>
      <c r="E372" s="100"/>
      <c r="F372" s="26"/>
      <c r="G372" s="26"/>
      <c r="H372" s="26"/>
      <c r="I372" s="103"/>
    </row>
    <row r="373" spans="1:9" s="22" customFormat="1" hidden="1" outlineLevel="1" collapsed="1" x14ac:dyDescent="0.25">
      <c r="A373" s="22" t="s">
        <v>198</v>
      </c>
      <c r="B373" s="49"/>
      <c r="C373" s="46" t="s">
        <v>306</v>
      </c>
      <c r="D373" s="100"/>
      <c r="E373" s="100"/>
      <c r="F373" s="26">
        <v>0</v>
      </c>
      <c r="G373" s="26">
        <v>0</v>
      </c>
      <c r="H373" s="42">
        <f>+F373-G373</f>
        <v>0</v>
      </c>
      <c r="I373" s="67">
        <f>IF(G373&lt;0,IF(H373=0,0,IF(OR(G373=0,F373=0),"N.M.",IF(ABS(H373/G373)&gt;=10,"N.M.",H373/(-G373)))),IF(H373=0,0,IF(OR(G373=0,F373=0),"N.M.",IF(ABS(H373/G373)&gt;=10,"N.M.",H373/G373))))</f>
        <v>0</v>
      </c>
    </row>
    <row r="374" spans="1:9" s="22" customFormat="1" ht="0.75" hidden="1" customHeight="1" outlineLevel="2" x14ac:dyDescent="0.25">
      <c r="B374" s="49"/>
      <c r="C374" s="46"/>
      <c r="D374" s="100"/>
      <c r="E374" s="100"/>
      <c r="F374" s="26"/>
      <c r="G374" s="26"/>
      <c r="H374" s="26"/>
      <c r="I374" s="103"/>
    </row>
    <row r="375" spans="1:9" s="22" customFormat="1" hidden="1" outlineLevel="1" collapsed="1" x14ac:dyDescent="0.25">
      <c r="A375" s="22" t="s">
        <v>199</v>
      </c>
      <c r="B375" s="49"/>
      <c r="C375" s="46" t="s">
        <v>307</v>
      </c>
      <c r="D375" s="100"/>
      <c r="E375" s="100"/>
      <c r="F375" s="26">
        <v>0</v>
      </c>
      <c r="G375" s="26">
        <v>0</v>
      </c>
      <c r="H375" s="42">
        <f>+F375-G375</f>
        <v>0</v>
      </c>
      <c r="I375" s="67">
        <f>IF(G375&lt;0,IF(H375=0,0,IF(OR(G375=0,F375=0),"N.M.",IF(ABS(H375/G375)&gt;=10,"N.M.",H375/(-G375)))),IF(H375=0,0,IF(OR(G375=0,F375=0),"N.M.",IF(ABS(H375/G375)&gt;=10,"N.M.",H375/G375))))</f>
        <v>0</v>
      </c>
    </row>
    <row r="376" spans="1:9" s="22" customFormat="1" ht="0.75" hidden="1" customHeight="1" outlineLevel="2" x14ac:dyDescent="0.25">
      <c r="B376" s="49"/>
      <c r="C376" s="46"/>
      <c r="D376" s="100"/>
      <c r="E376" s="100"/>
      <c r="F376" s="26"/>
      <c r="G376" s="26"/>
      <c r="H376" s="26"/>
      <c r="I376" s="103"/>
    </row>
    <row r="377" spans="1:9" s="22" customFormat="1" hidden="1" outlineLevel="1" collapsed="1" x14ac:dyDescent="0.25">
      <c r="A377" s="22" t="s">
        <v>200</v>
      </c>
      <c r="B377" s="49"/>
      <c r="C377" s="46" t="s">
        <v>308</v>
      </c>
      <c r="D377" s="100"/>
      <c r="E377" s="100"/>
      <c r="F377" s="26">
        <v>0</v>
      </c>
      <c r="G377" s="26">
        <v>0</v>
      </c>
      <c r="H377" s="42">
        <f>+F377-G377</f>
        <v>0</v>
      </c>
      <c r="I377" s="67">
        <f>IF(G377&lt;0,IF(H377=0,0,IF(OR(G377=0,F377=0),"N.M.",IF(ABS(H377/G377)&gt;=10,"N.M.",H377/(-G377)))),IF(H377=0,0,IF(OR(G377=0,F377=0),"N.M.",IF(ABS(H377/G377)&gt;=10,"N.M.",H377/G377))))</f>
        <v>0</v>
      </c>
    </row>
    <row r="378" spans="1:9" s="22" customFormat="1" ht="0.75" hidden="1" customHeight="1" outlineLevel="2" x14ac:dyDescent="0.25">
      <c r="B378" s="49"/>
      <c r="C378" s="46"/>
      <c r="D378" s="100"/>
      <c r="E378" s="100"/>
      <c r="F378" s="26"/>
      <c r="G378" s="26"/>
      <c r="H378" s="26"/>
      <c r="I378" s="103"/>
    </row>
    <row r="379" spans="1:9" s="62" customFormat="1" hidden="1" outlineLevel="2" x14ac:dyDescent="0.25">
      <c r="A379" s="57" t="s">
        <v>664</v>
      </c>
      <c r="B379" s="58" t="s">
        <v>1122</v>
      </c>
      <c r="C379" s="59" t="s">
        <v>1557</v>
      </c>
      <c r="D379" s="60"/>
      <c r="E379" s="61"/>
      <c r="F379" s="130">
        <v>15020.86</v>
      </c>
      <c r="G379" s="130">
        <v>11928.2</v>
      </c>
      <c r="H379" s="84">
        <f t="shared" ref="H379:H388" si="28">+F379-G379</f>
        <v>3092.66</v>
      </c>
      <c r="I379" s="69">
        <f t="shared" ref="I379:I388" si="29">IF(G379&lt;0,IF(H379=0,0,IF(OR(G379=0,F379=0),"N.M.",IF(ABS(H379/G379)&gt;=10,"N.M.",H379/(-G379)))),IF(H379=0,0,IF(OR(G379=0,F379=0),"N.M.",IF(ABS(H379/G379)&gt;=10,"N.M.",H379/G379))))</f>
        <v>0.25927298335037974</v>
      </c>
    </row>
    <row r="380" spans="1:9" s="62" customFormat="1" hidden="1" outlineLevel="2" x14ac:dyDescent="0.25">
      <c r="A380" s="57" t="s">
        <v>665</v>
      </c>
      <c r="B380" s="58" t="s">
        <v>1123</v>
      </c>
      <c r="C380" s="59" t="s">
        <v>1558</v>
      </c>
      <c r="D380" s="60"/>
      <c r="E380" s="61"/>
      <c r="F380" s="130">
        <v>28312.61</v>
      </c>
      <c r="G380" s="130">
        <v>29721.200000000004</v>
      </c>
      <c r="H380" s="84">
        <f t="shared" si="28"/>
        <v>-1408.5900000000038</v>
      </c>
      <c r="I380" s="69">
        <f t="shared" si="29"/>
        <v>-4.7393443064210179E-2</v>
      </c>
    </row>
    <row r="381" spans="1:9" s="62" customFormat="1" hidden="1" outlineLevel="2" x14ac:dyDescent="0.25">
      <c r="A381" s="57" t="s">
        <v>666</v>
      </c>
      <c r="B381" s="58" t="s">
        <v>1124</v>
      </c>
      <c r="C381" s="59" t="s">
        <v>1569</v>
      </c>
      <c r="D381" s="60"/>
      <c r="E381" s="61"/>
      <c r="F381" s="130">
        <v>7007.1100000000006</v>
      </c>
      <c r="G381" s="130">
        <v>6886.01</v>
      </c>
      <c r="H381" s="84">
        <f t="shared" si="28"/>
        <v>121.10000000000036</v>
      </c>
      <c r="I381" s="69">
        <f t="shared" si="29"/>
        <v>1.7586381663692089E-2</v>
      </c>
    </row>
    <row r="382" spans="1:9" s="62" customFormat="1" hidden="1" outlineLevel="2" x14ac:dyDescent="0.25">
      <c r="A382" s="57" t="s">
        <v>667</v>
      </c>
      <c r="B382" s="58" t="s">
        <v>1125</v>
      </c>
      <c r="C382" s="59" t="s">
        <v>1568</v>
      </c>
      <c r="D382" s="60"/>
      <c r="E382" s="61"/>
      <c r="F382" s="130">
        <v>183984</v>
      </c>
      <c r="G382" s="130">
        <v>201436.91</v>
      </c>
      <c r="H382" s="84">
        <f t="shared" si="28"/>
        <v>-17452.910000000003</v>
      </c>
      <c r="I382" s="69">
        <f t="shared" si="29"/>
        <v>-8.6642065746540708E-2</v>
      </c>
    </row>
    <row r="383" spans="1:9" s="62" customFormat="1" hidden="1" outlineLevel="2" x14ac:dyDescent="0.25">
      <c r="A383" s="57" t="s">
        <v>668</v>
      </c>
      <c r="B383" s="58" t="s">
        <v>1126</v>
      </c>
      <c r="C383" s="59" t="s">
        <v>1570</v>
      </c>
      <c r="D383" s="60"/>
      <c r="E383" s="61"/>
      <c r="F383" s="130">
        <v>4217.9000000000005</v>
      </c>
      <c r="G383" s="130">
        <v>1034.04</v>
      </c>
      <c r="H383" s="84">
        <f t="shared" si="28"/>
        <v>3183.8600000000006</v>
      </c>
      <c r="I383" s="69">
        <f t="shared" si="29"/>
        <v>3.0790491663765431</v>
      </c>
    </row>
    <row r="384" spans="1:9" s="62" customFormat="1" hidden="1" outlineLevel="2" x14ac:dyDescent="0.25">
      <c r="A384" s="57" t="s">
        <v>669</v>
      </c>
      <c r="B384" s="58" t="s">
        <v>1127</v>
      </c>
      <c r="C384" s="59" t="s">
        <v>1571</v>
      </c>
      <c r="D384" s="60"/>
      <c r="E384" s="61"/>
      <c r="F384" s="130">
        <v>513673.12</v>
      </c>
      <c r="G384" s="130">
        <v>813631.26</v>
      </c>
      <c r="H384" s="84">
        <f t="shared" si="28"/>
        <v>-299958.14</v>
      </c>
      <c r="I384" s="69">
        <f t="shared" si="29"/>
        <v>-0.36866594825769111</v>
      </c>
    </row>
    <row r="385" spans="1:9" s="62" customFormat="1" hidden="1" outlineLevel="2" x14ac:dyDescent="0.25">
      <c r="A385" s="57" t="s">
        <v>670</v>
      </c>
      <c r="B385" s="58" t="s">
        <v>1128</v>
      </c>
      <c r="C385" s="59" t="s">
        <v>1572</v>
      </c>
      <c r="D385" s="60"/>
      <c r="E385" s="61"/>
      <c r="F385" s="130">
        <v>5877447.3799999999</v>
      </c>
      <c r="G385" s="130">
        <v>5100350.0840000007</v>
      </c>
      <c r="H385" s="84">
        <f t="shared" si="28"/>
        <v>777097.29599999916</v>
      </c>
      <c r="I385" s="69">
        <f t="shared" si="29"/>
        <v>0.15236156012854568</v>
      </c>
    </row>
    <row r="386" spans="1:9" s="62" customFormat="1" hidden="1" outlineLevel="2" x14ac:dyDescent="0.25">
      <c r="A386" s="57" t="s">
        <v>671</v>
      </c>
      <c r="B386" s="58" t="s">
        <v>1129</v>
      </c>
      <c r="C386" s="59" t="s">
        <v>1573</v>
      </c>
      <c r="D386" s="60"/>
      <c r="E386" s="61"/>
      <c r="F386" s="130">
        <v>117.13999999999999</v>
      </c>
      <c r="G386" s="130">
        <v>229.07999999999998</v>
      </c>
      <c r="H386" s="84">
        <f t="shared" si="28"/>
        <v>-111.94</v>
      </c>
      <c r="I386" s="69">
        <f t="shared" si="29"/>
        <v>-0.48865025318665972</v>
      </c>
    </row>
    <row r="387" spans="1:9" s="62" customFormat="1" hidden="1" outlineLevel="2" x14ac:dyDescent="0.25">
      <c r="A387" s="57" t="s">
        <v>672</v>
      </c>
      <c r="B387" s="58" t="s">
        <v>1130</v>
      </c>
      <c r="C387" s="59" t="s">
        <v>1574</v>
      </c>
      <c r="D387" s="60"/>
      <c r="E387" s="61"/>
      <c r="F387" s="130">
        <v>9240.2800000000007</v>
      </c>
      <c r="G387" s="130">
        <v>1855.28</v>
      </c>
      <c r="H387" s="84">
        <f t="shared" si="28"/>
        <v>7385.0000000000009</v>
      </c>
      <c r="I387" s="69">
        <f t="shared" si="29"/>
        <v>3.980531240567462</v>
      </c>
    </row>
    <row r="388" spans="1:9" s="22" customFormat="1" hidden="1" outlineLevel="1" collapsed="1" x14ac:dyDescent="0.25">
      <c r="A388" s="22" t="s">
        <v>201</v>
      </c>
      <c r="B388" s="49"/>
      <c r="C388" s="46" t="s">
        <v>309</v>
      </c>
      <c r="D388" s="100"/>
      <c r="E388" s="100"/>
      <c r="F388" s="26">
        <v>6639020.4000000004</v>
      </c>
      <c r="G388" s="26">
        <v>6167072.0640000021</v>
      </c>
      <c r="H388" s="42">
        <f t="shared" si="28"/>
        <v>471948.33599999826</v>
      </c>
      <c r="I388" s="67">
        <f t="shared" si="29"/>
        <v>7.6527131692683603E-2</v>
      </c>
    </row>
    <row r="389" spans="1:9" s="22" customFormat="1" hidden="1" outlineLevel="2" x14ac:dyDescent="0.25">
      <c r="B389" s="49"/>
      <c r="C389" s="46"/>
      <c r="D389" s="100"/>
      <c r="E389" s="100"/>
      <c r="F389" s="26"/>
      <c r="G389" s="26"/>
      <c r="H389" s="42"/>
      <c r="I389" s="67"/>
    </row>
    <row r="390" spans="1:9" s="62" customFormat="1" hidden="1" outlineLevel="2" x14ac:dyDescent="0.25">
      <c r="A390" s="57" t="s">
        <v>673</v>
      </c>
      <c r="B390" s="58" t="s">
        <v>1131</v>
      </c>
      <c r="C390" s="59" t="s">
        <v>1575</v>
      </c>
      <c r="D390" s="60"/>
      <c r="E390" s="61"/>
      <c r="F390" s="130">
        <v>0</v>
      </c>
      <c r="G390" s="130">
        <v>0</v>
      </c>
      <c r="H390" s="84">
        <f>+F390-G390</f>
        <v>0</v>
      </c>
      <c r="I390" s="69">
        <f>IF(G390&lt;0,IF(H390=0,0,IF(OR(G390=0,F390=0),"N.M.",IF(ABS(H390/G390)&gt;=10,"N.M.",H390/(-G390)))),IF(H390=0,0,IF(OR(G390=0,F390=0),"N.M.",IF(ABS(H390/G390)&gt;=10,"N.M.",H390/G390))))</f>
        <v>0</v>
      </c>
    </row>
    <row r="391" spans="1:9" s="62" customFormat="1" hidden="1" outlineLevel="2" x14ac:dyDescent="0.25">
      <c r="A391" s="57" t="s">
        <v>674</v>
      </c>
      <c r="B391" s="58" t="s">
        <v>1132</v>
      </c>
      <c r="C391" s="59" t="s">
        <v>1576</v>
      </c>
      <c r="D391" s="60"/>
      <c r="E391" s="61"/>
      <c r="F391" s="130">
        <v>3.5100000000000002</v>
      </c>
      <c r="G391" s="130">
        <v>0</v>
      </c>
      <c r="H391" s="84">
        <f>+F391-G391</f>
        <v>3.5100000000000002</v>
      </c>
      <c r="I391" s="69" t="str">
        <f>IF(G391&lt;0,IF(H391=0,0,IF(OR(G391=0,F391=0),"N.M.",IF(ABS(H391/G391)&gt;=10,"N.M.",H391/(-G391)))),IF(H391=0,0,IF(OR(G391=0,F391=0),"N.M.",IF(ABS(H391/G391)&gt;=10,"N.M.",H391/G391))))</f>
        <v>N.M.</v>
      </c>
    </row>
    <row r="392" spans="1:9" s="22" customFormat="1" hidden="1" outlineLevel="1" collapsed="1" x14ac:dyDescent="0.25">
      <c r="A392" s="22" t="s">
        <v>346</v>
      </c>
      <c r="B392" s="49"/>
      <c r="C392" s="46" t="s">
        <v>352</v>
      </c>
      <c r="D392" s="100"/>
      <c r="E392" s="100"/>
      <c r="F392" s="26">
        <v>3.5100000000000002</v>
      </c>
      <c r="G392" s="26">
        <v>0</v>
      </c>
      <c r="H392" s="42">
        <f>+F392-G392</f>
        <v>3.5100000000000002</v>
      </c>
      <c r="I392" s="67" t="str">
        <f>IF(G392&lt;0,IF(H392=0,0,IF(OR(G392=0,F392=0),"N.M.",IF(ABS(H392/G392)&gt;=10,"N.M.",H392/(-G392)))),IF(H392=0,0,IF(OR(G392=0,F392=0),"N.M.",IF(ABS(H392/G392)&gt;=10,"N.M.",H392/G392))))</f>
        <v>N.M.</v>
      </c>
    </row>
    <row r="393" spans="1:9" s="22" customFormat="1" hidden="1" outlineLevel="2" x14ac:dyDescent="0.25">
      <c r="B393" s="49"/>
      <c r="C393" s="46"/>
      <c r="D393" s="100"/>
      <c r="E393" s="100"/>
      <c r="F393" s="26"/>
      <c r="G393" s="26"/>
      <c r="H393" s="42"/>
      <c r="I393" s="67"/>
    </row>
    <row r="394" spans="1:9" s="22" customFormat="1" hidden="1" outlineLevel="1" collapsed="1" x14ac:dyDescent="0.25">
      <c r="A394" s="22" t="s">
        <v>347</v>
      </c>
      <c r="B394" s="49"/>
      <c r="C394" s="46" t="s">
        <v>353</v>
      </c>
      <c r="D394" s="100"/>
      <c r="E394" s="100"/>
      <c r="F394" s="26">
        <v>0</v>
      </c>
      <c r="G394" s="26">
        <v>0</v>
      </c>
      <c r="H394" s="42">
        <f>+F394-G394</f>
        <v>0</v>
      </c>
      <c r="I394" s="67">
        <f>IF(G394&lt;0,IF(H394=0,0,IF(OR(G394=0,F394=0),"N.M.",IF(ABS(H394/G394)&gt;=10,"N.M.",H394/(-G394)))),IF(H394=0,0,IF(OR(G394=0,F394=0),"N.M.",IF(ABS(H394/G394)&gt;=10,"N.M.",H394/G394))))</f>
        <v>0</v>
      </c>
    </row>
    <row r="395" spans="1:9" s="22" customFormat="1" hidden="1" outlineLevel="2" x14ac:dyDescent="0.25">
      <c r="B395" s="49"/>
      <c r="C395" s="46"/>
      <c r="D395" s="100"/>
      <c r="E395" s="100"/>
      <c r="F395" s="26"/>
      <c r="G395" s="26"/>
      <c r="H395" s="42"/>
      <c r="I395" s="67"/>
    </row>
    <row r="396" spans="1:9" s="22" customFormat="1" hidden="1" outlineLevel="1" collapsed="1" x14ac:dyDescent="0.25">
      <c r="A396" s="22" t="s">
        <v>345</v>
      </c>
      <c r="B396" s="49"/>
      <c r="C396" s="46" t="s">
        <v>343</v>
      </c>
      <c r="D396" s="100"/>
      <c r="E396" s="100"/>
      <c r="F396" s="26">
        <v>0</v>
      </c>
      <c r="G396" s="26">
        <v>0</v>
      </c>
      <c r="H396" s="42">
        <f>+F396-G396</f>
        <v>0</v>
      </c>
      <c r="I396" s="67">
        <f>IF(G396&lt;0,IF(H396=0,0,IF(OR(G396=0,F396=0),"N.M.",IF(ABS(H396/G396)&gt;=10,"N.M.",H396/(-G396)))),IF(H396=0,0,IF(OR(G396=0,F396=0),"N.M.",IF(ABS(H396/G396)&gt;=10,"N.M.",H396/G396))))</f>
        <v>0</v>
      </c>
    </row>
    <row r="397" spans="1:9" s="22" customFormat="1" ht="5.25" hidden="1" customHeight="1" outlineLevel="2" x14ac:dyDescent="0.25">
      <c r="B397" s="49"/>
      <c r="C397" s="46"/>
      <c r="D397" s="100"/>
      <c r="E397" s="100"/>
      <c r="F397" s="26"/>
      <c r="G397" s="26"/>
      <c r="H397" s="26"/>
      <c r="I397" s="103"/>
    </row>
    <row r="398" spans="1:9" s="62" customFormat="1" hidden="1" outlineLevel="2" x14ac:dyDescent="0.25">
      <c r="A398" s="57" t="s">
        <v>675</v>
      </c>
      <c r="B398" s="58" t="s">
        <v>1133</v>
      </c>
      <c r="C398" s="59" t="s">
        <v>1557</v>
      </c>
      <c r="D398" s="60"/>
      <c r="E398" s="61"/>
      <c r="F398" s="130">
        <v>57090.82</v>
      </c>
      <c r="G398" s="130">
        <v>20267.310000000001</v>
      </c>
      <c r="H398" s="84">
        <f t="shared" ref="H398:H410" si="30">+F398-G398</f>
        <v>36823.509999999995</v>
      </c>
      <c r="I398" s="69">
        <f t="shared" ref="I398:I410" si="31">IF(G398&lt;0,IF(H398=0,0,IF(OR(G398=0,F398=0),"N.M.",IF(ABS(H398/G398)&gt;=10,"N.M.",H398/(-G398)))),IF(H398=0,0,IF(OR(G398=0,F398=0),"N.M.",IF(ABS(H398/G398)&gt;=10,"N.M.",H398/G398))))</f>
        <v>1.81689183221651</v>
      </c>
    </row>
    <row r="399" spans="1:9" s="62" customFormat="1" hidden="1" outlineLevel="2" x14ac:dyDescent="0.25">
      <c r="A399" s="57" t="s">
        <v>676</v>
      </c>
      <c r="B399" s="58" t="s">
        <v>1134</v>
      </c>
      <c r="C399" s="59" t="s">
        <v>1558</v>
      </c>
      <c r="D399" s="60"/>
      <c r="E399" s="61"/>
      <c r="F399" s="130">
        <v>14905.810000000001</v>
      </c>
      <c r="G399" s="130">
        <v>6372.0400000000009</v>
      </c>
      <c r="H399" s="84">
        <f t="shared" si="30"/>
        <v>8533.77</v>
      </c>
      <c r="I399" s="69">
        <f t="shared" si="31"/>
        <v>1.3392524215165</v>
      </c>
    </row>
    <row r="400" spans="1:9" s="62" customFormat="1" hidden="1" outlineLevel="2" x14ac:dyDescent="0.25">
      <c r="A400" s="57" t="s">
        <v>677</v>
      </c>
      <c r="B400" s="58" t="s">
        <v>1135</v>
      </c>
      <c r="C400" s="59" t="s">
        <v>1571</v>
      </c>
      <c r="D400" s="60"/>
      <c r="E400" s="61"/>
      <c r="F400" s="130">
        <v>531696.82999999996</v>
      </c>
      <c r="G400" s="130">
        <v>1033869.38</v>
      </c>
      <c r="H400" s="84">
        <f t="shared" si="30"/>
        <v>-502172.55000000005</v>
      </c>
      <c r="I400" s="69">
        <f t="shared" si="31"/>
        <v>-0.485721465123573</v>
      </c>
    </row>
    <row r="401" spans="1:9" s="62" customFormat="1" hidden="1" outlineLevel="2" x14ac:dyDescent="0.25">
      <c r="A401" s="57" t="s">
        <v>678</v>
      </c>
      <c r="B401" s="58" t="s">
        <v>1136</v>
      </c>
      <c r="C401" s="59" t="s">
        <v>1564</v>
      </c>
      <c r="D401" s="60"/>
      <c r="E401" s="61"/>
      <c r="F401" s="130">
        <v>46259.81</v>
      </c>
      <c r="G401" s="130">
        <v>0</v>
      </c>
      <c r="H401" s="84">
        <f t="shared" si="30"/>
        <v>46259.81</v>
      </c>
      <c r="I401" s="69" t="str">
        <f t="shared" si="31"/>
        <v>N.M.</v>
      </c>
    </row>
    <row r="402" spans="1:9" s="62" customFormat="1" hidden="1" outlineLevel="2" x14ac:dyDescent="0.25">
      <c r="A402" s="57" t="s">
        <v>679</v>
      </c>
      <c r="B402" s="58" t="s">
        <v>1137</v>
      </c>
      <c r="C402" s="59" t="s">
        <v>1565</v>
      </c>
      <c r="D402" s="60"/>
      <c r="E402" s="61"/>
      <c r="F402" s="130">
        <v>374865.34</v>
      </c>
      <c r="G402" s="130">
        <v>0</v>
      </c>
      <c r="H402" s="84">
        <f t="shared" si="30"/>
        <v>374865.34</v>
      </c>
      <c r="I402" s="69" t="str">
        <f t="shared" si="31"/>
        <v>N.M.</v>
      </c>
    </row>
    <row r="403" spans="1:9" s="62" customFormat="1" hidden="1" outlineLevel="2" x14ac:dyDescent="0.25">
      <c r="A403" s="57" t="s">
        <v>680</v>
      </c>
      <c r="B403" s="58" t="s">
        <v>1138</v>
      </c>
      <c r="C403" s="59" t="s">
        <v>1572</v>
      </c>
      <c r="D403" s="60"/>
      <c r="E403" s="61"/>
      <c r="F403" s="130">
        <v>29277229.737999998</v>
      </c>
      <c r="G403" s="130">
        <v>33354571.059</v>
      </c>
      <c r="H403" s="84">
        <f t="shared" si="30"/>
        <v>-4077341.3210000023</v>
      </c>
      <c r="I403" s="69">
        <f t="shared" si="31"/>
        <v>-0.12224235514189954</v>
      </c>
    </row>
    <row r="404" spans="1:9" s="62" customFormat="1" hidden="1" outlineLevel="2" x14ac:dyDescent="0.25">
      <c r="A404" s="57" t="s">
        <v>681</v>
      </c>
      <c r="B404" s="58" t="s">
        <v>1139</v>
      </c>
      <c r="C404" s="59" t="s">
        <v>1577</v>
      </c>
      <c r="D404" s="60"/>
      <c r="E404" s="61"/>
      <c r="F404" s="130">
        <v>400808.07</v>
      </c>
      <c r="G404" s="130">
        <v>373921.83</v>
      </c>
      <c r="H404" s="84">
        <f t="shared" si="30"/>
        <v>26886.239999999991</v>
      </c>
      <c r="I404" s="69">
        <f t="shared" si="31"/>
        <v>7.1903370819510565E-2</v>
      </c>
    </row>
    <row r="405" spans="1:9" s="62" customFormat="1" hidden="1" outlineLevel="2" x14ac:dyDescent="0.25">
      <c r="A405" s="57" t="s">
        <v>682</v>
      </c>
      <c r="B405" s="58" t="s">
        <v>1140</v>
      </c>
      <c r="C405" s="59" t="s">
        <v>1573</v>
      </c>
      <c r="D405" s="60"/>
      <c r="E405" s="61"/>
      <c r="F405" s="130">
        <v>33645.07</v>
      </c>
      <c r="G405" s="130">
        <v>20470.440000000002</v>
      </c>
      <c r="H405" s="84">
        <f t="shared" si="30"/>
        <v>13174.629999999997</v>
      </c>
      <c r="I405" s="69">
        <f t="shared" si="31"/>
        <v>0.6435929076268021</v>
      </c>
    </row>
    <row r="406" spans="1:9" s="62" customFormat="1" hidden="1" outlineLevel="2" x14ac:dyDescent="0.25">
      <c r="A406" s="57" t="s">
        <v>683</v>
      </c>
      <c r="B406" s="58" t="s">
        <v>1141</v>
      </c>
      <c r="C406" s="59" t="s">
        <v>1578</v>
      </c>
      <c r="D406" s="60"/>
      <c r="E406" s="61"/>
      <c r="F406" s="130">
        <v>7710.4000000000005</v>
      </c>
      <c r="G406" s="130">
        <v>30000.530000000002</v>
      </c>
      <c r="H406" s="84">
        <f t="shared" si="30"/>
        <v>-22290.13</v>
      </c>
      <c r="I406" s="69">
        <f t="shared" si="31"/>
        <v>-0.74299120715534028</v>
      </c>
    </row>
    <row r="407" spans="1:9" s="62" customFormat="1" hidden="1" outlineLevel="2" x14ac:dyDescent="0.25">
      <c r="A407" s="57" t="s">
        <v>684</v>
      </c>
      <c r="B407" s="58" t="s">
        <v>1142</v>
      </c>
      <c r="C407" s="59" t="s">
        <v>1579</v>
      </c>
      <c r="D407" s="60"/>
      <c r="E407" s="61"/>
      <c r="F407" s="130">
        <v>7686.97</v>
      </c>
      <c r="G407" s="130">
        <v>24619.87</v>
      </c>
      <c r="H407" s="84">
        <f t="shared" si="30"/>
        <v>-16932.899999999998</v>
      </c>
      <c r="I407" s="69">
        <f t="shared" si="31"/>
        <v>-0.68777373722931923</v>
      </c>
    </row>
    <row r="408" spans="1:9" s="62" customFormat="1" hidden="1" outlineLevel="2" x14ac:dyDescent="0.25">
      <c r="A408" s="57" t="s">
        <v>685</v>
      </c>
      <c r="B408" s="58" t="s">
        <v>1143</v>
      </c>
      <c r="C408" s="59" t="s">
        <v>1580</v>
      </c>
      <c r="D408" s="60"/>
      <c r="E408" s="61"/>
      <c r="F408" s="130">
        <v>41552.770000000004</v>
      </c>
      <c r="G408" s="130">
        <v>33636.69</v>
      </c>
      <c r="H408" s="84">
        <f t="shared" si="30"/>
        <v>7916.0800000000017</v>
      </c>
      <c r="I408" s="69">
        <f t="shared" si="31"/>
        <v>0.23534063547869905</v>
      </c>
    </row>
    <row r="409" spans="1:9" s="62" customFormat="1" hidden="1" outlineLevel="2" x14ac:dyDescent="0.25">
      <c r="A409" s="57" t="s">
        <v>686</v>
      </c>
      <c r="B409" s="58" t="s">
        <v>1144</v>
      </c>
      <c r="C409" s="59" t="s">
        <v>1581</v>
      </c>
      <c r="D409" s="60"/>
      <c r="E409" s="61"/>
      <c r="F409" s="130">
        <v>27546.43</v>
      </c>
      <c r="G409" s="130">
        <v>22081.79</v>
      </c>
      <c r="H409" s="84">
        <f t="shared" si="30"/>
        <v>5464.6399999999994</v>
      </c>
      <c r="I409" s="69">
        <f t="shared" si="31"/>
        <v>0.24747269129902963</v>
      </c>
    </row>
    <row r="410" spans="1:9" s="22" customFormat="1" hidden="1" outlineLevel="1" collapsed="1" x14ac:dyDescent="0.25">
      <c r="A410" s="22" t="s">
        <v>202</v>
      </c>
      <c r="B410" s="49"/>
      <c r="C410" s="46" t="s">
        <v>310</v>
      </c>
      <c r="D410" s="100"/>
      <c r="E410" s="100"/>
      <c r="F410" s="26">
        <v>30820998.057999998</v>
      </c>
      <c r="G410" s="26">
        <v>34919810.938999996</v>
      </c>
      <c r="H410" s="42">
        <f t="shared" si="30"/>
        <v>-4098812.8809999973</v>
      </c>
      <c r="I410" s="67">
        <f t="shared" si="31"/>
        <v>-0.11737786576680062</v>
      </c>
    </row>
    <row r="411" spans="1:9" s="22" customFormat="1" ht="6" hidden="1" customHeight="1" outlineLevel="2" x14ac:dyDescent="0.25">
      <c r="B411" s="49"/>
      <c r="C411" s="46"/>
      <c r="D411" s="100"/>
      <c r="E411" s="100"/>
      <c r="F411" s="26"/>
      <c r="G411" s="26"/>
      <c r="H411" s="26"/>
      <c r="I411" s="103"/>
    </row>
    <row r="412" spans="1:9" s="22" customFormat="1" hidden="1" outlineLevel="1" collapsed="1" x14ac:dyDescent="0.25">
      <c r="A412" s="22" t="s">
        <v>203</v>
      </c>
      <c r="B412" s="49"/>
      <c r="C412" s="46" t="s">
        <v>311</v>
      </c>
      <c r="D412" s="100"/>
      <c r="E412" s="100"/>
      <c r="F412" s="26">
        <v>0</v>
      </c>
      <c r="G412" s="26">
        <v>0</v>
      </c>
      <c r="H412" s="42">
        <f>+F412-G412</f>
        <v>0</v>
      </c>
      <c r="I412" s="67">
        <f>IF(G412&lt;0,IF(H412=0,0,IF(OR(G412=0,F412=0),"N.M.",IF(ABS(H412/G412)&gt;=10,"N.M.",H412/(-G412)))),IF(H412=0,0,IF(OR(G412=0,F412=0),"N.M.",IF(ABS(H412/G412)&gt;=10,"N.M.",H412/G412))))</f>
        <v>0</v>
      </c>
    </row>
    <row r="413" spans="1:9" s="22" customFormat="1" ht="5.25" hidden="1" customHeight="1" outlineLevel="2" x14ac:dyDescent="0.25">
      <c r="B413" s="49"/>
      <c r="C413" s="46"/>
      <c r="D413" s="100"/>
      <c r="E413" s="100"/>
      <c r="F413" s="26"/>
      <c r="G413" s="26"/>
      <c r="H413" s="26"/>
      <c r="I413" s="103"/>
    </row>
    <row r="414" spans="1:9" s="62" customFormat="1" hidden="1" outlineLevel="2" x14ac:dyDescent="0.25">
      <c r="A414" s="57" t="s">
        <v>687</v>
      </c>
      <c r="B414" s="58" t="s">
        <v>1145</v>
      </c>
      <c r="C414" s="59" t="s">
        <v>1582</v>
      </c>
      <c r="D414" s="60"/>
      <c r="E414" s="61"/>
      <c r="F414" s="130">
        <v>14837.55</v>
      </c>
      <c r="G414" s="130">
        <v>23204.22</v>
      </c>
      <c r="H414" s="84">
        <f t="shared" ref="H414:H428" si="32">+F414-G414</f>
        <v>-8366.6700000000019</v>
      </c>
      <c r="I414" s="69">
        <f t="shared" ref="I414:I428" si="33">IF(G414&lt;0,IF(H414=0,0,IF(OR(G414=0,F414=0),"N.M.",IF(ABS(H414/G414)&gt;=10,"N.M.",H414/(-G414)))),IF(H414=0,0,IF(OR(G414=0,F414=0),"N.M.",IF(ABS(H414/G414)&gt;=10,"N.M.",H414/G414))))</f>
        <v>-0.36056674173921821</v>
      </c>
    </row>
    <row r="415" spans="1:9" s="62" customFormat="1" hidden="1" outlineLevel="2" x14ac:dyDescent="0.25">
      <c r="A415" s="57" t="s">
        <v>688</v>
      </c>
      <c r="B415" s="58" t="s">
        <v>1146</v>
      </c>
      <c r="C415" s="59" t="s">
        <v>1583</v>
      </c>
      <c r="D415" s="60"/>
      <c r="E415" s="61"/>
      <c r="F415" s="130">
        <v>749998.91</v>
      </c>
      <c r="G415" s="130">
        <v>1110299.67</v>
      </c>
      <c r="H415" s="84">
        <f t="shared" si="32"/>
        <v>-360300.75999999989</v>
      </c>
      <c r="I415" s="69">
        <f t="shared" si="33"/>
        <v>-0.32450767097859257</v>
      </c>
    </row>
    <row r="416" spans="1:9" s="62" customFormat="1" hidden="1" outlineLevel="2" x14ac:dyDescent="0.25">
      <c r="A416" s="57" t="s">
        <v>689</v>
      </c>
      <c r="B416" s="58" t="s">
        <v>1147</v>
      </c>
      <c r="C416" s="59" t="s">
        <v>1584</v>
      </c>
      <c r="D416" s="60"/>
      <c r="E416" s="61"/>
      <c r="F416" s="130">
        <v>23635.13</v>
      </c>
      <c r="G416" s="130">
        <v>114.46</v>
      </c>
      <c r="H416" s="84">
        <f t="shared" si="32"/>
        <v>23520.670000000002</v>
      </c>
      <c r="I416" s="69" t="str">
        <f t="shared" si="33"/>
        <v>N.M.</v>
      </c>
    </row>
    <row r="417" spans="1:9" s="62" customFormat="1" hidden="1" outlineLevel="2" x14ac:dyDescent="0.25">
      <c r="A417" s="57" t="s">
        <v>690</v>
      </c>
      <c r="B417" s="58" t="s">
        <v>1148</v>
      </c>
      <c r="C417" s="59" t="s">
        <v>1585</v>
      </c>
      <c r="D417" s="60"/>
      <c r="E417" s="61"/>
      <c r="F417" s="130">
        <v>2636.31</v>
      </c>
      <c r="G417" s="130">
        <v>4652.22</v>
      </c>
      <c r="H417" s="84">
        <f t="shared" si="32"/>
        <v>-2015.9100000000003</v>
      </c>
      <c r="I417" s="69">
        <f t="shared" si="33"/>
        <v>-0.43332215587396988</v>
      </c>
    </row>
    <row r="418" spans="1:9" s="62" customFormat="1" hidden="1" outlineLevel="2" x14ac:dyDescent="0.25">
      <c r="A418" s="57" t="s">
        <v>691</v>
      </c>
      <c r="B418" s="58" t="s">
        <v>1149</v>
      </c>
      <c r="C418" s="59" t="s">
        <v>1586</v>
      </c>
      <c r="D418" s="60"/>
      <c r="E418" s="61"/>
      <c r="F418" s="130">
        <v>548577.53</v>
      </c>
      <c r="G418" s="130">
        <v>1156208.7400000002</v>
      </c>
      <c r="H418" s="84">
        <f t="shared" si="32"/>
        <v>-607631.2100000002</v>
      </c>
      <c r="I418" s="69">
        <f t="shared" si="33"/>
        <v>-0.52553763777983553</v>
      </c>
    </row>
    <row r="419" spans="1:9" s="62" customFormat="1" hidden="1" outlineLevel="2" x14ac:dyDescent="0.25">
      <c r="A419" s="57" t="s">
        <v>692</v>
      </c>
      <c r="B419" s="58" t="s">
        <v>1150</v>
      </c>
      <c r="C419" s="59" t="s">
        <v>1587</v>
      </c>
      <c r="D419" s="60"/>
      <c r="E419" s="61"/>
      <c r="F419" s="130">
        <v>536654.94999999995</v>
      </c>
      <c r="G419" s="130">
        <v>960932.61</v>
      </c>
      <c r="H419" s="84">
        <f t="shared" si="32"/>
        <v>-424277.66000000003</v>
      </c>
      <c r="I419" s="69">
        <f t="shared" si="33"/>
        <v>-0.44152696618340387</v>
      </c>
    </row>
    <row r="420" spans="1:9" s="62" customFormat="1" hidden="1" outlineLevel="2" x14ac:dyDescent="0.25">
      <c r="A420" s="57" t="s">
        <v>693</v>
      </c>
      <c r="B420" s="58" t="s">
        <v>1151</v>
      </c>
      <c r="C420" s="59" t="s">
        <v>1588</v>
      </c>
      <c r="D420" s="60"/>
      <c r="E420" s="61"/>
      <c r="F420" s="130">
        <v>0</v>
      </c>
      <c r="G420" s="130">
        <v>3.72</v>
      </c>
      <c r="H420" s="84">
        <f t="shared" si="32"/>
        <v>-3.72</v>
      </c>
      <c r="I420" s="69" t="str">
        <f t="shared" si="33"/>
        <v>N.M.</v>
      </c>
    </row>
    <row r="421" spans="1:9" s="62" customFormat="1" hidden="1" outlineLevel="2" x14ac:dyDescent="0.25">
      <c r="A421" s="57" t="s">
        <v>694</v>
      </c>
      <c r="B421" s="58" t="s">
        <v>1152</v>
      </c>
      <c r="C421" s="59" t="s">
        <v>1589</v>
      </c>
      <c r="D421" s="60"/>
      <c r="E421" s="61"/>
      <c r="F421" s="130">
        <v>0</v>
      </c>
      <c r="G421" s="130">
        <v>70.600000000000009</v>
      </c>
      <c r="H421" s="84">
        <f t="shared" si="32"/>
        <v>-70.600000000000009</v>
      </c>
      <c r="I421" s="69" t="str">
        <f t="shared" si="33"/>
        <v>N.M.</v>
      </c>
    </row>
    <row r="422" spans="1:9" s="62" customFormat="1" hidden="1" outlineLevel="2" x14ac:dyDescent="0.25">
      <c r="A422" s="57" t="s">
        <v>695</v>
      </c>
      <c r="B422" s="58" t="s">
        <v>1153</v>
      </c>
      <c r="C422" s="59" t="s">
        <v>1590</v>
      </c>
      <c r="D422" s="60"/>
      <c r="E422" s="61"/>
      <c r="F422" s="130">
        <v>6.74</v>
      </c>
      <c r="G422" s="130">
        <v>109.16000000000001</v>
      </c>
      <c r="H422" s="84">
        <f t="shared" si="32"/>
        <v>-102.42000000000002</v>
      </c>
      <c r="I422" s="69">
        <f t="shared" si="33"/>
        <v>-0.93825577134481497</v>
      </c>
    </row>
    <row r="423" spans="1:9" s="62" customFormat="1" hidden="1" outlineLevel="2" x14ac:dyDescent="0.25">
      <c r="A423" s="57" t="s">
        <v>696</v>
      </c>
      <c r="B423" s="58" t="s">
        <v>1154</v>
      </c>
      <c r="C423" s="59" t="s">
        <v>1591</v>
      </c>
      <c r="D423" s="60"/>
      <c r="E423" s="61"/>
      <c r="F423" s="130">
        <v>4367.71</v>
      </c>
      <c r="G423" s="130">
        <v>3519.41</v>
      </c>
      <c r="H423" s="84">
        <f t="shared" si="32"/>
        <v>848.30000000000018</v>
      </c>
      <c r="I423" s="69">
        <f t="shared" si="33"/>
        <v>0.24103471888754088</v>
      </c>
    </row>
    <row r="424" spans="1:9" s="62" customFormat="1" hidden="1" outlineLevel="2" x14ac:dyDescent="0.25">
      <c r="A424" s="57" t="s">
        <v>697</v>
      </c>
      <c r="B424" s="58" t="s">
        <v>1155</v>
      </c>
      <c r="C424" s="59" t="s">
        <v>1569</v>
      </c>
      <c r="D424" s="60"/>
      <c r="E424" s="61"/>
      <c r="F424" s="130">
        <v>2300.5</v>
      </c>
      <c r="G424" s="130">
        <v>0</v>
      </c>
      <c r="H424" s="84">
        <f t="shared" si="32"/>
        <v>2300.5</v>
      </c>
      <c r="I424" s="69" t="str">
        <f t="shared" si="33"/>
        <v>N.M.</v>
      </c>
    </row>
    <row r="425" spans="1:9" s="62" customFormat="1" hidden="1" outlineLevel="2" x14ac:dyDescent="0.25">
      <c r="A425" s="57" t="s">
        <v>698</v>
      </c>
      <c r="B425" s="58" t="s">
        <v>1156</v>
      </c>
      <c r="C425" s="59" t="s">
        <v>1568</v>
      </c>
      <c r="D425" s="60"/>
      <c r="E425" s="61"/>
      <c r="F425" s="130">
        <v>326536.60000000003</v>
      </c>
      <c r="G425" s="130">
        <v>0</v>
      </c>
      <c r="H425" s="84">
        <f t="shared" si="32"/>
        <v>326536.60000000003</v>
      </c>
      <c r="I425" s="69" t="str">
        <f t="shared" si="33"/>
        <v>N.M.</v>
      </c>
    </row>
    <row r="426" spans="1:9" s="62" customFormat="1" hidden="1" outlineLevel="2" x14ac:dyDescent="0.25">
      <c r="A426" s="57" t="s">
        <v>699</v>
      </c>
      <c r="B426" s="58" t="s">
        <v>1157</v>
      </c>
      <c r="C426" s="59" t="s">
        <v>1592</v>
      </c>
      <c r="D426" s="60"/>
      <c r="E426" s="61"/>
      <c r="F426" s="130">
        <v>55690.720000000001</v>
      </c>
      <c r="G426" s="130">
        <v>0</v>
      </c>
      <c r="H426" s="84">
        <f t="shared" si="32"/>
        <v>55690.720000000001</v>
      </c>
      <c r="I426" s="69" t="str">
        <f t="shared" si="33"/>
        <v>N.M.</v>
      </c>
    </row>
    <row r="427" spans="1:9" s="22" customFormat="1" hidden="1" outlineLevel="1" collapsed="1" x14ac:dyDescent="0.25">
      <c r="A427" s="22" t="s">
        <v>354</v>
      </c>
      <c r="B427" s="49"/>
      <c r="C427" s="46" t="s">
        <v>312</v>
      </c>
      <c r="D427" s="100"/>
      <c r="E427" s="100"/>
      <c r="F427" s="26">
        <v>2265242.65</v>
      </c>
      <c r="G427" s="26">
        <v>3259114.81</v>
      </c>
      <c r="H427" s="42">
        <f t="shared" si="32"/>
        <v>-993872.16000000015</v>
      </c>
      <c r="I427" s="67">
        <f t="shared" si="33"/>
        <v>-0.30495156444028437</v>
      </c>
    </row>
    <row r="428" spans="1:9" s="25" customFormat="1" ht="13" collapsed="1" x14ac:dyDescent="0.3">
      <c r="A428" s="22"/>
      <c r="B428" s="49" t="s">
        <v>47</v>
      </c>
      <c r="C428" s="47" t="s">
        <v>48</v>
      </c>
      <c r="D428" s="104"/>
      <c r="E428" s="104"/>
      <c r="F428" s="23">
        <f>+F427+F412+F396+F410+F394+F392+F388+F377+F375+F373+F371+F368</f>
        <v>63722358.508000001</v>
      </c>
      <c r="G428" s="23">
        <f>+G427+G412+G396+G410+G394+G392+G388+G377+G375+G373+G371+G368</f>
        <v>66828074.273000002</v>
      </c>
      <c r="H428" s="42">
        <f t="shared" si="32"/>
        <v>-3105715.7650000006</v>
      </c>
      <c r="I428" s="67">
        <f t="shared" si="33"/>
        <v>-4.6473219508208652E-2</v>
      </c>
    </row>
    <row r="429" spans="1:9" s="25" customFormat="1" ht="0.75" hidden="1" customHeight="1" outlineLevel="2" x14ac:dyDescent="0.3">
      <c r="A429" s="22"/>
      <c r="B429" s="49"/>
      <c r="C429" s="47"/>
      <c r="D429" s="104"/>
      <c r="E429" s="104"/>
      <c r="F429" s="23"/>
      <c r="G429" s="23"/>
      <c r="H429" s="42"/>
      <c r="I429" s="67"/>
    </row>
    <row r="430" spans="1:9" s="62" customFormat="1" hidden="1" outlineLevel="2" x14ac:dyDescent="0.25">
      <c r="A430" s="57" t="s">
        <v>700</v>
      </c>
      <c r="B430" s="58" t="s">
        <v>1158</v>
      </c>
      <c r="C430" s="59" t="s">
        <v>1593</v>
      </c>
      <c r="D430" s="60"/>
      <c r="E430" s="61"/>
      <c r="F430" s="130">
        <v>108577059.36</v>
      </c>
      <c r="G430" s="130">
        <v>103879398.25</v>
      </c>
      <c r="H430" s="84">
        <f>+F430-G430</f>
        <v>4697661.1099999994</v>
      </c>
      <c r="I430" s="69">
        <f>IF(G430&lt;0,IF(H430=0,0,IF(OR(G430=0,F430=0),"N.M.",IF(ABS(H430/G430)&gt;=10,"N.M.",H430/(-G430)))),IF(H430=0,0,IF(OR(G430=0,F430=0),"N.M.",IF(ABS(H430/G430)&gt;=10,"N.M.",H430/G430))))</f>
        <v>4.5222259554242264E-2</v>
      </c>
    </row>
    <row r="431" spans="1:9" s="62" customFormat="1" hidden="1" outlineLevel="2" x14ac:dyDescent="0.25">
      <c r="A431" s="57" t="s">
        <v>701</v>
      </c>
      <c r="B431" s="58" t="s">
        <v>1159</v>
      </c>
      <c r="C431" s="59" t="s">
        <v>1594</v>
      </c>
      <c r="D431" s="60"/>
      <c r="E431" s="61"/>
      <c r="F431" s="130">
        <v>-2010677.27</v>
      </c>
      <c r="G431" s="130">
        <v>-4018810</v>
      </c>
      <c r="H431" s="84">
        <f>+F431-G431</f>
        <v>2008132.73</v>
      </c>
      <c r="I431" s="69">
        <f>IF(G431&lt;0,IF(H431=0,0,IF(OR(G431=0,F431=0),"N.M.",IF(ABS(H431/G431)&gt;=10,"N.M.",H431/(-G431)))),IF(H431=0,0,IF(OR(G431=0,F431=0),"N.M.",IF(ABS(H431/G431)&gt;=10,"N.M.",H431/G431))))</f>
        <v>0.49968342121175174</v>
      </c>
    </row>
    <row r="432" spans="1:9" s="62" customFormat="1" hidden="1" outlineLevel="2" x14ac:dyDescent="0.25">
      <c r="A432" s="57" t="s">
        <v>702</v>
      </c>
      <c r="B432" s="58" t="s">
        <v>1160</v>
      </c>
      <c r="C432" s="59" t="s">
        <v>1595</v>
      </c>
      <c r="D432" s="60"/>
      <c r="E432" s="61"/>
      <c r="F432" s="130">
        <v>3615541.35</v>
      </c>
      <c r="G432" s="130">
        <v>0</v>
      </c>
      <c r="H432" s="84">
        <f>+F432-G432</f>
        <v>3615541.35</v>
      </c>
      <c r="I432" s="69" t="str">
        <f>IF(G432&lt;0,IF(H432=0,0,IF(OR(G432=0,F432=0),"N.M.",IF(ABS(H432/G432)&gt;=10,"N.M.",H432/(-G432)))),IF(H432=0,0,IF(OR(G432=0,F432=0),"N.M.",IF(ABS(H432/G432)&gt;=10,"N.M.",H432/G432))))</f>
        <v>N.M.</v>
      </c>
    </row>
    <row r="433" spans="1:9" s="62" customFormat="1" hidden="1" outlineLevel="2" x14ac:dyDescent="0.25">
      <c r="A433" s="57" t="s">
        <v>703</v>
      </c>
      <c r="B433" s="58" t="s">
        <v>1161</v>
      </c>
      <c r="C433" s="59" t="s">
        <v>1596</v>
      </c>
      <c r="D433" s="60"/>
      <c r="E433" s="61"/>
      <c r="F433" s="130">
        <v>233558.37</v>
      </c>
      <c r="G433" s="130">
        <v>0</v>
      </c>
      <c r="H433" s="84">
        <f>+F433-G433</f>
        <v>233558.37</v>
      </c>
      <c r="I433" s="69" t="str">
        <f>IF(G433&lt;0,IF(H433=0,0,IF(OR(G433=0,F433=0),"N.M.",IF(ABS(H433/G433)&gt;=10,"N.M.",H433/(-G433)))),IF(H433=0,0,IF(OR(G433=0,F433=0),"N.M.",IF(ABS(H433/G433)&gt;=10,"N.M.",H433/G433))))</f>
        <v>N.M.</v>
      </c>
    </row>
    <row r="434" spans="1:9" s="25" customFormat="1" ht="13" collapsed="1" x14ac:dyDescent="0.3">
      <c r="A434" s="22" t="s">
        <v>263</v>
      </c>
      <c r="B434" s="49" t="s">
        <v>49</v>
      </c>
      <c r="C434" s="47" t="s">
        <v>50</v>
      </c>
      <c r="D434" s="104"/>
      <c r="E434" s="104"/>
      <c r="F434" s="23">
        <v>110415481.81</v>
      </c>
      <c r="G434" s="23">
        <v>99860588.25</v>
      </c>
      <c r="H434" s="42">
        <f>+F434-G434</f>
        <v>10554893.560000002</v>
      </c>
      <c r="I434" s="67">
        <f>IF(G434&lt;0,IF(H434=0,0,IF(OR(G434=0,F434=0),"N.M.",IF(ABS(H434/G434)&gt;=10,"N.M.",H434/(-G434)))),IF(H434=0,0,IF(OR(G434=0,F434=0),"N.M.",IF(ABS(H434/G434)&gt;=10,"N.M.",H434/G434))))</f>
        <v>0.10569628864568603</v>
      </c>
    </row>
    <row r="435" spans="1:9" s="25" customFormat="1" ht="0.75" hidden="1" customHeight="1" outlineLevel="2" x14ac:dyDescent="0.3">
      <c r="A435" s="22"/>
      <c r="B435" s="49"/>
      <c r="C435" s="47"/>
      <c r="D435" s="104"/>
      <c r="E435" s="104"/>
      <c r="F435" s="23"/>
      <c r="G435" s="23"/>
      <c r="H435" s="42"/>
      <c r="I435" s="67"/>
    </row>
    <row r="436" spans="1:9" s="62" customFormat="1" hidden="1" outlineLevel="2" x14ac:dyDescent="0.25">
      <c r="A436" s="57" t="s">
        <v>704</v>
      </c>
      <c r="B436" s="58" t="s">
        <v>1162</v>
      </c>
      <c r="C436" s="59" t="s">
        <v>1597</v>
      </c>
      <c r="D436" s="60"/>
      <c r="E436" s="61"/>
      <c r="F436" s="130">
        <v>1797036.5</v>
      </c>
      <c r="G436" s="130">
        <v>552922.41</v>
      </c>
      <c r="H436" s="84">
        <f>+F436-G436</f>
        <v>1244114.0899999999</v>
      </c>
      <c r="I436" s="69">
        <f>IF(G436&lt;0,IF(H436=0,0,IF(OR(G436=0,F436=0),"N.M.",IF(ABS(H436/G436)&gt;=10,"N.M.",H436/(-G436)))),IF(H436=0,0,IF(OR(G436=0,F436=0),"N.M.",IF(ABS(H436/G436)&gt;=10,"N.M.",H436/G436))))</f>
        <v>2.2500699329585858</v>
      </c>
    </row>
    <row r="437" spans="1:9" s="25" customFormat="1" ht="13" collapsed="1" x14ac:dyDescent="0.3">
      <c r="A437" s="22" t="s">
        <v>204</v>
      </c>
      <c r="B437" s="49" t="s">
        <v>51</v>
      </c>
      <c r="C437" s="47" t="s">
        <v>52</v>
      </c>
      <c r="D437" s="104"/>
      <c r="E437" s="104"/>
      <c r="F437" s="23">
        <v>1797036.5</v>
      </c>
      <c r="G437" s="23">
        <v>552922.41</v>
      </c>
      <c r="H437" s="42">
        <f>+F437-G437</f>
        <v>1244114.0899999999</v>
      </c>
      <c r="I437" s="67">
        <f>IF(G437&lt;0,IF(H437=0,0,IF(OR(G437=0,F437=0),"N.M.",IF(ABS(H437/G437)&gt;=10,"N.M.",H437/(-G437)))),IF(H437=0,0,IF(OR(G437=0,F437=0),"N.M.",IF(ABS(H437/G437)&gt;=10,"N.M.",H437/G437))))</f>
        <v>2.2500699329585858</v>
      </c>
    </row>
    <row r="438" spans="1:9" s="25" customFormat="1" ht="0.75" hidden="1" customHeight="1" outlineLevel="2" x14ac:dyDescent="0.3">
      <c r="A438" s="22"/>
      <c r="B438" s="49"/>
      <c r="C438" s="47"/>
      <c r="D438" s="104"/>
      <c r="E438" s="104"/>
      <c r="F438" s="23"/>
      <c r="G438" s="23"/>
      <c r="H438" s="42"/>
      <c r="I438" s="67"/>
    </row>
    <row r="439" spans="1:9" s="62" customFormat="1" hidden="1" outlineLevel="2" x14ac:dyDescent="0.25">
      <c r="A439" s="57" t="s">
        <v>705</v>
      </c>
      <c r="B439" s="58" t="s">
        <v>1163</v>
      </c>
      <c r="C439" s="59" t="s">
        <v>1598</v>
      </c>
      <c r="D439" s="60"/>
      <c r="E439" s="61"/>
      <c r="F439" s="130">
        <v>5188090.6900000004</v>
      </c>
      <c r="G439" s="130">
        <v>9645957.2699999996</v>
      </c>
      <c r="H439" s="84">
        <f>+F439-G439</f>
        <v>-4457866.5799999991</v>
      </c>
      <c r="I439" s="69">
        <f>IF(G439&lt;0,IF(H439=0,0,IF(OR(G439=0,F439=0),"N.M.",IF(ABS(H439/G439)&gt;=10,"N.M.",H439/(-G439)))),IF(H439=0,0,IF(OR(G439=0,F439=0),"N.M.",IF(ABS(H439/G439)&gt;=10,"N.M.",H439/G439))))</f>
        <v>-0.46214869662179203</v>
      </c>
    </row>
    <row r="440" spans="1:9" s="62" customFormat="1" hidden="1" outlineLevel="2" x14ac:dyDescent="0.25">
      <c r="A440" s="57" t="s">
        <v>706</v>
      </c>
      <c r="B440" s="58" t="s">
        <v>1164</v>
      </c>
      <c r="C440" s="59" t="s">
        <v>1599</v>
      </c>
      <c r="D440" s="60"/>
      <c r="E440" s="61"/>
      <c r="F440" s="130">
        <v>274813.15000000002</v>
      </c>
      <c r="G440" s="130">
        <v>344137.55</v>
      </c>
      <c r="H440" s="84">
        <f>+F440-G440</f>
        <v>-69324.399999999965</v>
      </c>
      <c r="I440" s="69">
        <f>IF(G440&lt;0,IF(H440=0,0,IF(OR(G440=0,F440=0),"N.M.",IF(ABS(H440/G440)&gt;=10,"N.M.",H440/(-G440)))),IF(H440=0,0,IF(OR(G440=0,F440=0),"N.M.",IF(ABS(H440/G440)&gt;=10,"N.M.",H440/G440))))</f>
        <v>-0.20144387033614891</v>
      </c>
    </row>
    <row r="441" spans="1:9" s="25" customFormat="1" ht="13" collapsed="1" x14ac:dyDescent="0.3">
      <c r="A441" s="22" t="s">
        <v>205</v>
      </c>
      <c r="B441" s="49" t="s">
        <v>53</v>
      </c>
      <c r="C441" s="47" t="s">
        <v>54</v>
      </c>
      <c r="D441" s="104"/>
      <c r="E441" s="104"/>
      <c r="F441" s="23">
        <v>5462903.8400000008</v>
      </c>
      <c r="G441" s="23">
        <v>9990094.8200000003</v>
      </c>
      <c r="H441" s="42">
        <f>+F441-G441</f>
        <v>-4527190.9799999995</v>
      </c>
      <c r="I441" s="67">
        <f>IF(G441&lt;0,IF(H441=0,0,IF(OR(G441=0,F441=0),"N.M.",IF(ABS(H441/G441)&gt;=10,"N.M.",H441/(-G441)))),IF(H441=0,0,IF(OR(G441=0,F441=0),"N.M.",IF(ABS(H441/G441)&gt;=10,"N.M.",H441/G441))))</f>
        <v>-0.45316796903034795</v>
      </c>
    </row>
    <row r="442" spans="1:9" s="25" customFormat="1" ht="0.75" hidden="1" customHeight="1" outlineLevel="2" x14ac:dyDescent="0.3">
      <c r="A442" s="22"/>
      <c r="B442" s="49"/>
      <c r="C442" s="47"/>
      <c r="D442" s="104"/>
      <c r="E442" s="104"/>
      <c r="F442" s="23"/>
      <c r="G442" s="23"/>
      <c r="H442" s="42"/>
      <c r="I442" s="67"/>
    </row>
    <row r="443" spans="1:9" s="62" customFormat="1" hidden="1" outlineLevel="2" x14ac:dyDescent="0.25">
      <c r="A443" s="57" t="s">
        <v>707</v>
      </c>
      <c r="B443" s="58" t="s">
        <v>1165</v>
      </c>
      <c r="C443" s="59" t="s">
        <v>1600</v>
      </c>
      <c r="D443" s="60"/>
      <c r="E443" s="61"/>
      <c r="F443" s="130">
        <v>38616</v>
      </c>
      <c r="G443" s="130">
        <v>38616</v>
      </c>
      <c r="H443" s="84">
        <f>+F443-G443</f>
        <v>0</v>
      </c>
      <c r="I443" s="69">
        <f>IF(G443&lt;0,IF(H443=0,0,IF(OR(G443=0,F443=0),"N.M.",IF(ABS(H443/G443)&gt;=10,"N.M.",H443/(-G443)))),IF(H443=0,0,IF(OR(G443=0,F443=0),"N.M.",IF(ABS(H443/G443)&gt;=10,"N.M.",H443/G443))))</f>
        <v>0</v>
      </c>
    </row>
    <row r="444" spans="1:9" s="25" customFormat="1" ht="13.5" customHeight="1" collapsed="1" x14ac:dyDescent="0.3">
      <c r="A444" s="22" t="s">
        <v>206</v>
      </c>
      <c r="B444" s="49" t="s">
        <v>55</v>
      </c>
      <c r="C444" s="47" t="s">
        <v>56</v>
      </c>
      <c r="D444" s="104"/>
      <c r="E444" s="104"/>
      <c r="F444" s="23">
        <v>38616</v>
      </c>
      <c r="G444" s="23">
        <v>38616</v>
      </c>
      <c r="H444" s="42">
        <f>+F444-G444</f>
        <v>0</v>
      </c>
      <c r="I444" s="67">
        <f>IF(G444&lt;0,IF(H444=0,0,IF(OR(G444=0,F444=0),"N.M.",IF(ABS(H444/G444)&gt;=10,"N.M.",H444/(-G444)))),IF(H444=0,0,IF(OR(G444=0,F444=0),"N.M.",IF(ABS(H444/G444)&gt;=10,"N.M.",H444/G444))))</f>
        <v>0</v>
      </c>
    </row>
    <row r="445" spans="1:9" s="25" customFormat="1" ht="13" hidden="1" outlineLevel="1" x14ac:dyDescent="0.3">
      <c r="A445" s="22"/>
      <c r="B445" s="49"/>
      <c r="C445" s="47"/>
      <c r="D445" s="104"/>
      <c r="E445" s="104"/>
      <c r="F445" s="23"/>
      <c r="G445" s="23"/>
      <c r="H445" s="42"/>
      <c r="I445" s="67"/>
    </row>
    <row r="446" spans="1:9" s="25" customFormat="1" ht="13" collapsed="1" x14ac:dyDescent="0.3">
      <c r="A446" s="22" t="s">
        <v>207</v>
      </c>
      <c r="B446" s="49" t="s">
        <v>57</v>
      </c>
      <c r="C446" s="47" t="s">
        <v>313</v>
      </c>
      <c r="D446" s="104"/>
      <c r="E446" s="104"/>
      <c r="F446" s="23">
        <v>0</v>
      </c>
      <c r="G446" s="23">
        <v>0</v>
      </c>
      <c r="H446" s="42">
        <f>+F446-G446</f>
        <v>0</v>
      </c>
      <c r="I446" s="67">
        <f>IF(G446&lt;0,IF(H446=0,0,IF(OR(G446=0,F446=0),"N.M.",IF(ABS(H446/G446)&gt;=10,"N.M.",H446/(-G446)))),IF(H446=0,0,IF(OR(G446=0,F446=0),"N.M.",IF(ABS(H446/G446)&gt;=10,"N.M.",H446/G446))))</f>
        <v>0</v>
      </c>
    </row>
    <row r="447" spans="1:9" s="25" customFormat="1" ht="0.75" hidden="1" customHeight="1" outlineLevel="2" x14ac:dyDescent="0.3">
      <c r="A447" s="22"/>
      <c r="B447" s="49"/>
      <c r="C447" s="47"/>
      <c r="D447" s="104"/>
      <c r="E447" s="104"/>
      <c r="F447" s="23"/>
      <c r="G447" s="23"/>
      <c r="H447" s="42"/>
      <c r="I447" s="67"/>
    </row>
    <row r="448" spans="1:9" s="25" customFormat="1" ht="13" collapsed="1" x14ac:dyDescent="0.3">
      <c r="A448" s="22"/>
      <c r="B448" s="49" t="s">
        <v>58</v>
      </c>
      <c r="C448" s="47" t="s">
        <v>59</v>
      </c>
      <c r="D448" s="104"/>
      <c r="E448" s="104"/>
      <c r="F448" s="23"/>
      <c r="G448" s="23"/>
      <c r="H448" s="42">
        <f>+F448-G448</f>
        <v>0</v>
      </c>
      <c r="I448" s="67">
        <f>IF(G448&lt;0,IF(H448=0,0,IF(OR(G448=0,F448=0),"N.M.",IF(ABS(H448/G448)&gt;=10,"N.M.",H448/(-G448)))),IF(H448=0,0,IF(OR(G448=0,F448=0),"N.M.",IF(ABS(H448/G448)&gt;=10,"N.M.",H448/G448))))</f>
        <v>0</v>
      </c>
    </row>
    <row r="449" spans="1:9" s="25" customFormat="1" ht="0.75" hidden="1" customHeight="1" outlineLevel="2" x14ac:dyDescent="0.3">
      <c r="A449" s="22"/>
      <c r="B449" s="49"/>
      <c r="C449" s="47"/>
      <c r="D449" s="104"/>
      <c r="E449" s="104"/>
      <c r="F449" s="23"/>
      <c r="G449" s="23"/>
      <c r="H449" s="42"/>
      <c r="I449" s="67"/>
    </row>
    <row r="450" spans="1:9" s="62" customFormat="1" hidden="1" outlineLevel="2" x14ac:dyDescent="0.25">
      <c r="A450" s="57" t="s">
        <v>708</v>
      </c>
      <c r="B450" s="58" t="s">
        <v>1166</v>
      </c>
      <c r="C450" s="59" t="s">
        <v>1601</v>
      </c>
      <c r="D450" s="60"/>
      <c r="E450" s="61"/>
      <c r="F450" s="130">
        <v>0</v>
      </c>
      <c r="G450" s="130">
        <v>210668.27</v>
      </c>
      <c r="H450" s="84">
        <f>+F450-G450</f>
        <v>-210668.27</v>
      </c>
      <c r="I450" s="69" t="str">
        <f>IF(G450&lt;0,IF(H450=0,0,IF(OR(G450=0,F450=0),"N.M.",IF(ABS(H450/G450)&gt;=10,"N.M.",H450/(-G450)))),IF(H450=0,0,IF(OR(G450=0,F450=0),"N.M.",IF(ABS(H450/G450)&gt;=10,"N.M.",H450/G450))))</f>
        <v>N.M.</v>
      </c>
    </row>
    <row r="451" spans="1:9" s="62" customFormat="1" hidden="1" outlineLevel="2" x14ac:dyDescent="0.25">
      <c r="A451" s="57" t="s">
        <v>709</v>
      </c>
      <c r="B451" s="58" t="s">
        <v>1167</v>
      </c>
      <c r="C451" s="59" t="s">
        <v>1602</v>
      </c>
      <c r="D451" s="60"/>
      <c r="E451" s="61"/>
      <c r="F451" s="130">
        <v>214594.82</v>
      </c>
      <c r="G451" s="130">
        <v>4291952.2299999995</v>
      </c>
      <c r="H451" s="84">
        <f>+F451-G451</f>
        <v>-4077357.4099999997</v>
      </c>
      <c r="I451" s="69">
        <f>IF(G451&lt;0,IF(H451=0,0,IF(OR(G451=0,F451=0),"N.M.",IF(ABS(H451/G451)&gt;=10,"N.M.",H451/(-G451)))),IF(H451=0,0,IF(OR(G451=0,F451=0),"N.M.",IF(ABS(H451/G451)&gt;=10,"N.M.",H451/G451))))</f>
        <v>-0.95000065040332482</v>
      </c>
    </row>
    <row r="452" spans="1:9" s="25" customFormat="1" ht="13" collapsed="1" x14ac:dyDescent="0.3">
      <c r="A452" s="22" t="s">
        <v>208</v>
      </c>
      <c r="B452" s="49" t="s">
        <v>60</v>
      </c>
      <c r="C452" s="47" t="s">
        <v>61</v>
      </c>
      <c r="D452" s="104"/>
      <c r="E452" s="104"/>
      <c r="F452" s="23">
        <v>214594.82</v>
      </c>
      <c r="G452" s="23">
        <v>4502620.5</v>
      </c>
      <c r="H452" s="42">
        <f>+F452-G452</f>
        <v>-4288025.68</v>
      </c>
      <c r="I452" s="67">
        <f>IF(G452&lt;0,IF(H452=0,0,IF(OR(G452=0,F452=0),"N.M.",IF(ABS(H452/G452)&gt;=10,"N.M.",H452/(-G452)))),IF(H452=0,0,IF(OR(G452=0,F452=0),"N.M.",IF(ABS(H452/G452)&gt;=10,"N.M.",H452/G452))))</f>
        <v>-0.95234001621944375</v>
      </c>
    </row>
    <row r="453" spans="1:9" s="25" customFormat="1" ht="0.75" hidden="1" customHeight="1" outlineLevel="2" x14ac:dyDescent="0.3">
      <c r="A453" s="22"/>
      <c r="B453" s="49"/>
      <c r="C453" s="47"/>
      <c r="D453" s="104"/>
      <c r="E453" s="104"/>
      <c r="F453" s="23"/>
      <c r="G453" s="23"/>
      <c r="H453" s="42"/>
      <c r="I453" s="67"/>
    </row>
    <row r="454" spans="1:9" s="62" customFormat="1" hidden="1" outlineLevel="2" x14ac:dyDescent="0.25">
      <c r="A454" s="57" t="s">
        <v>710</v>
      </c>
      <c r="B454" s="58" t="s">
        <v>1168</v>
      </c>
      <c r="C454" s="59" t="s">
        <v>1603</v>
      </c>
      <c r="D454" s="60"/>
      <c r="E454" s="61"/>
      <c r="F454" s="130">
        <v>-3880652.78</v>
      </c>
      <c r="G454" s="130">
        <v>4206102.88</v>
      </c>
      <c r="H454" s="84">
        <f>+F454-G454</f>
        <v>-8086755.6600000001</v>
      </c>
      <c r="I454" s="69">
        <f>IF(G454&lt;0,IF(H454=0,0,IF(OR(G454=0,F454=0),"N.M.",IF(ABS(H454/G454)&gt;=10,"N.M.",H454/(-G454)))),IF(H454=0,0,IF(OR(G454=0,F454=0),"N.M.",IF(ABS(H454/G454)&gt;=10,"N.M.",H454/G454))))</f>
        <v>-1.9226243129839944</v>
      </c>
    </row>
    <row r="455" spans="1:9" s="62" customFormat="1" hidden="1" outlineLevel="2" x14ac:dyDescent="0.25">
      <c r="A455" s="57" t="s">
        <v>711</v>
      </c>
      <c r="B455" s="58" t="s">
        <v>1169</v>
      </c>
      <c r="C455" s="59" t="s">
        <v>1604</v>
      </c>
      <c r="D455" s="60"/>
      <c r="E455" s="61"/>
      <c r="F455" s="130">
        <v>-4174373.99</v>
      </c>
      <c r="G455" s="130">
        <v>578661.43000000005</v>
      </c>
      <c r="H455" s="84">
        <f>+F455-G455</f>
        <v>-4753035.42</v>
      </c>
      <c r="I455" s="69">
        <f>IF(G455&lt;0,IF(H455=0,0,IF(OR(G455=0,F455=0),"N.M.",IF(ABS(H455/G455)&gt;=10,"N.M.",H455/(-G455)))),IF(H455=0,0,IF(OR(G455=0,F455=0),"N.M.",IF(ABS(H455/G455)&gt;=10,"N.M.",H455/G455))))</f>
        <v>-8.2138452186108193</v>
      </c>
    </row>
    <row r="456" spans="1:9" s="25" customFormat="1" ht="13" collapsed="1" x14ac:dyDescent="0.3">
      <c r="A456" s="22" t="s">
        <v>209</v>
      </c>
      <c r="B456" s="49" t="s">
        <v>62</v>
      </c>
      <c r="C456" s="47" t="s">
        <v>63</v>
      </c>
      <c r="D456" s="104"/>
      <c r="E456" s="104"/>
      <c r="F456" s="23">
        <v>-8055026.7700000005</v>
      </c>
      <c r="G456" s="23">
        <v>4784764.3099999996</v>
      </c>
      <c r="H456" s="42">
        <f>+F456-G456</f>
        <v>-12839791.08</v>
      </c>
      <c r="I456" s="67">
        <f>IF(G456&lt;0,IF(H456=0,0,IF(OR(G456=0,F456=0),"N.M.",IF(ABS(H456/G456)&gt;=10,"N.M.",H456/(-G456)))),IF(H456=0,0,IF(OR(G456=0,F456=0),"N.M.",IF(ABS(H456/G456)&gt;=10,"N.M.",H456/G456))))</f>
        <v>-2.6834740957177892</v>
      </c>
    </row>
    <row r="457" spans="1:9" s="25" customFormat="1" ht="0.75" hidden="1" customHeight="1" outlineLevel="2" x14ac:dyDescent="0.3">
      <c r="A457" s="22"/>
      <c r="B457" s="49"/>
      <c r="C457" s="47"/>
      <c r="D457" s="104"/>
      <c r="E457" s="104"/>
      <c r="F457" s="23"/>
      <c r="G457" s="23"/>
      <c r="H457" s="42"/>
      <c r="I457" s="67"/>
    </row>
    <row r="458" spans="1:9" s="62" customFormat="1" hidden="1" outlineLevel="2" x14ac:dyDescent="0.25">
      <c r="A458" s="57" t="s">
        <v>712</v>
      </c>
      <c r="B458" s="58" t="s">
        <v>1170</v>
      </c>
      <c r="C458" s="59" t="s">
        <v>1605</v>
      </c>
      <c r="D458" s="60"/>
      <c r="E458" s="61"/>
      <c r="F458" s="130">
        <v>3696111.31</v>
      </c>
      <c r="G458" s="130">
        <v>3237266.0700000003</v>
      </c>
      <c r="H458" s="84">
        <f t="shared" ref="H458:H501" si="34">+F458-G458</f>
        <v>458845.23999999976</v>
      </c>
      <c r="I458" s="69">
        <f t="shared" ref="I458:I501" si="35">IF(G458&lt;0,IF(H458=0,0,IF(OR(G458=0,F458=0),"N.M.",IF(ABS(H458/G458)&gt;=10,"N.M.",H458/(-G458)))),IF(H458=0,0,IF(OR(G458=0,F458=0),"N.M.",IF(ABS(H458/G458)&gt;=10,"N.M.",H458/G458))))</f>
        <v>0.14173850096912166</v>
      </c>
    </row>
    <row r="459" spans="1:9" s="62" customFormat="1" hidden="1" outlineLevel="2" x14ac:dyDescent="0.25">
      <c r="A459" s="57" t="s">
        <v>713</v>
      </c>
      <c r="B459" s="58" t="s">
        <v>1171</v>
      </c>
      <c r="C459" s="59" t="s">
        <v>1606</v>
      </c>
      <c r="D459" s="60"/>
      <c r="E459" s="61"/>
      <c r="F459" s="130">
        <v>17339.190000000002</v>
      </c>
      <c r="G459" s="130">
        <v>17039.2</v>
      </c>
      <c r="H459" s="84">
        <f t="shared" si="34"/>
        <v>299.9900000000016</v>
      </c>
      <c r="I459" s="69">
        <f t="shared" si="35"/>
        <v>1.7605873515188601E-2</v>
      </c>
    </row>
    <row r="460" spans="1:9" s="62" customFormat="1" hidden="1" outlineLevel="2" x14ac:dyDescent="0.25">
      <c r="A460" s="57" t="s">
        <v>714</v>
      </c>
      <c r="B460" s="58" t="s">
        <v>1172</v>
      </c>
      <c r="C460" s="59" t="s">
        <v>1607</v>
      </c>
      <c r="D460" s="60"/>
      <c r="E460" s="61"/>
      <c r="F460" s="130">
        <v>0</v>
      </c>
      <c r="G460" s="130">
        <v>-1800059.25</v>
      </c>
      <c r="H460" s="84">
        <f t="shared" si="34"/>
        <v>1800059.25</v>
      </c>
      <c r="I460" s="69" t="str">
        <f t="shared" si="35"/>
        <v>N.M.</v>
      </c>
    </row>
    <row r="461" spans="1:9" s="62" customFormat="1" hidden="1" outlineLevel="2" x14ac:dyDescent="0.25">
      <c r="A461" s="57" t="s">
        <v>715</v>
      </c>
      <c r="B461" s="58" t="s">
        <v>1173</v>
      </c>
      <c r="C461" s="59" t="s">
        <v>1607</v>
      </c>
      <c r="D461" s="60"/>
      <c r="E461" s="61"/>
      <c r="F461" s="130">
        <v>0</v>
      </c>
      <c r="G461" s="130">
        <v>-1191978.1599999999</v>
      </c>
      <c r="H461" s="84">
        <f t="shared" si="34"/>
        <v>1191978.1599999999</v>
      </c>
      <c r="I461" s="69" t="str">
        <f t="shared" si="35"/>
        <v>N.M.</v>
      </c>
    </row>
    <row r="462" spans="1:9" s="62" customFormat="1" hidden="1" outlineLevel="2" x14ac:dyDescent="0.25">
      <c r="A462" s="57" t="s">
        <v>716</v>
      </c>
      <c r="B462" s="58" t="s">
        <v>1174</v>
      </c>
      <c r="C462" s="59" t="s">
        <v>1607</v>
      </c>
      <c r="D462" s="60"/>
      <c r="E462" s="61"/>
      <c r="F462" s="130">
        <v>-25903.25</v>
      </c>
      <c r="G462" s="130">
        <v>2290521.13</v>
      </c>
      <c r="H462" s="84">
        <f t="shared" si="34"/>
        <v>-2316424.38</v>
      </c>
      <c r="I462" s="69">
        <f t="shared" si="35"/>
        <v>-1.0113088893443214</v>
      </c>
    </row>
    <row r="463" spans="1:9" s="62" customFormat="1" hidden="1" outlineLevel="2" x14ac:dyDescent="0.25">
      <c r="A463" s="57" t="s">
        <v>717</v>
      </c>
      <c r="B463" s="58" t="s">
        <v>1175</v>
      </c>
      <c r="C463" s="59" t="s">
        <v>1607</v>
      </c>
      <c r="D463" s="60"/>
      <c r="E463" s="61"/>
      <c r="F463" s="130">
        <v>-1054977.68</v>
      </c>
      <c r="G463" s="130">
        <v>13151457.02</v>
      </c>
      <c r="H463" s="84">
        <f t="shared" si="34"/>
        <v>-14206434.699999999</v>
      </c>
      <c r="I463" s="69">
        <f t="shared" si="35"/>
        <v>-1.0802175514390269</v>
      </c>
    </row>
    <row r="464" spans="1:9" s="62" customFormat="1" hidden="1" outlineLevel="2" x14ac:dyDescent="0.25">
      <c r="A464" s="57" t="s">
        <v>718</v>
      </c>
      <c r="B464" s="58" t="s">
        <v>1176</v>
      </c>
      <c r="C464" s="59" t="s">
        <v>1607</v>
      </c>
      <c r="D464" s="60"/>
      <c r="E464" s="61"/>
      <c r="F464" s="130">
        <v>8399299.5599999987</v>
      </c>
      <c r="G464" s="130">
        <v>8691250</v>
      </c>
      <c r="H464" s="84">
        <f t="shared" si="34"/>
        <v>-291950.44000000134</v>
      </c>
      <c r="I464" s="69">
        <f t="shared" si="35"/>
        <v>-3.3591306198763278E-2</v>
      </c>
    </row>
    <row r="465" spans="1:9" s="62" customFormat="1" hidden="1" outlineLevel="2" x14ac:dyDescent="0.25">
      <c r="A465" s="57" t="s">
        <v>719</v>
      </c>
      <c r="B465" s="58" t="s">
        <v>1177</v>
      </c>
      <c r="C465" s="59" t="s">
        <v>1607</v>
      </c>
      <c r="D465" s="60"/>
      <c r="E465" s="61"/>
      <c r="F465" s="130">
        <v>6243500</v>
      </c>
      <c r="G465" s="130">
        <v>0</v>
      </c>
      <c r="H465" s="84">
        <f t="shared" si="34"/>
        <v>6243500</v>
      </c>
      <c r="I465" s="69" t="str">
        <f t="shared" si="35"/>
        <v>N.M.</v>
      </c>
    </row>
    <row r="466" spans="1:9" s="62" customFormat="1" hidden="1" outlineLevel="2" x14ac:dyDescent="0.25">
      <c r="A466" s="57" t="s">
        <v>720</v>
      </c>
      <c r="B466" s="58" t="s">
        <v>1178</v>
      </c>
      <c r="C466" s="59" t="s">
        <v>1608</v>
      </c>
      <c r="D466" s="60"/>
      <c r="E466" s="61"/>
      <c r="F466" s="130">
        <v>0</v>
      </c>
      <c r="G466" s="130">
        <v>3797.11</v>
      </c>
      <c r="H466" s="84">
        <f t="shared" si="34"/>
        <v>-3797.11</v>
      </c>
      <c r="I466" s="69" t="str">
        <f t="shared" si="35"/>
        <v>N.M.</v>
      </c>
    </row>
    <row r="467" spans="1:9" s="62" customFormat="1" hidden="1" outlineLevel="2" x14ac:dyDescent="0.25">
      <c r="A467" s="57" t="s">
        <v>721</v>
      </c>
      <c r="B467" s="58" t="s">
        <v>1179</v>
      </c>
      <c r="C467" s="59" t="s">
        <v>1608</v>
      </c>
      <c r="D467" s="60"/>
      <c r="E467" s="61"/>
      <c r="F467" s="130">
        <v>0</v>
      </c>
      <c r="G467" s="130">
        <v>9809.73</v>
      </c>
      <c r="H467" s="84">
        <f t="shared" si="34"/>
        <v>-9809.73</v>
      </c>
      <c r="I467" s="69" t="str">
        <f t="shared" si="35"/>
        <v>N.M.</v>
      </c>
    </row>
    <row r="468" spans="1:9" s="62" customFormat="1" hidden="1" outlineLevel="2" x14ac:dyDescent="0.25">
      <c r="A468" s="57" t="s">
        <v>722</v>
      </c>
      <c r="B468" s="58" t="s">
        <v>1180</v>
      </c>
      <c r="C468" s="59" t="s">
        <v>1608</v>
      </c>
      <c r="D468" s="60"/>
      <c r="E468" s="61"/>
      <c r="F468" s="130">
        <v>11690.17</v>
      </c>
      <c r="G468" s="130">
        <v>8246.5499999999993</v>
      </c>
      <c r="H468" s="84">
        <f t="shared" si="34"/>
        <v>3443.6200000000008</v>
      </c>
      <c r="I468" s="69">
        <f t="shared" si="35"/>
        <v>0.41758311051288127</v>
      </c>
    </row>
    <row r="469" spans="1:9" s="62" customFormat="1" hidden="1" outlineLevel="2" x14ac:dyDescent="0.25">
      <c r="A469" s="57" t="s">
        <v>723</v>
      </c>
      <c r="B469" s="58" t="s">
        <v>1181</v>
      </c>
      <c r="C469" s="59" t="s">
        <v>1608</v>
      </c>
      <c r="D469" s="60"/>
      <c r="E469" s="61"/>
      <c r="F469" s="130">
        <v>7706.46</v>
      </c>
      <c r="G469" s="130">
        <v>0</v>
      </c>
      <c r="H469" s="84">
        <f t="shared" si="34"/>
        <v>7706.46</v>
      </c>
      <c r="I469" s="69" t="str">
        <f t="shared" si="35"/>
        <v>N.M.</v>
      </c>
    </row>
    <row r="470" spans="1:9" s="62" customFormat="1" hidden="1" outlineLevel="2" x14ac:dyDescent="0.25">
      <c r="A470" s="57" t="s">
        <v>724</v>
      </c>
      <c r="B470" s="58" t="s">
        <v>1182</v>
      </c>
      <c r="C470" s="59" t="s">
        <v>1609</v>
      </c>
      <c r="D470" s="60"/>
      <c r="E470" s="61"/>
      <c r="F470" s="130">
        <v>25112.39</v>
      </c>
      <c r="G470" s="130">
        <v>25555.239999999998</v>
      </c>
      <c r="H470" s="84">
        <f t="shared" si="34"/>
        <v>-442.84999999999854</v>
      </c>
      <c r="I470" s="69">
        <f t="shared" si="35"/>
        <v>-1.7329127020524894E-2</v>
      </c>
    </row>
    <row r="471" spans="1:9" s="62" customFormat="1" hidden="1" outlineLevel="2" x14ac:dyDescent="0.25">
      <c r="A471" s="57" t="s">
        <v>725</v>
      </c>
      <c r="B471" s="58" t="s">
        <v>1183</v>
      </c>
      <c r="C471" s="59" t="s">
        <v>1610</v>
      </c>
      <c r="D471" s="60"/>
      <c r="E471" s="61"/>
      <c r="F471" s="130">
        <v>0</v>
      </c>
      <c r="G471" s="130">
        <v>-100</v>
      </c>
      <c r="H471" s="84">
        <f t="shared" si="34"/>
        <v>100</v>
      </c>
      <c r="I471" s="69" t="str">
        <f t="shared" si="35"/>
        <v>N.M.</v>
      </c>
    </row>
    <row r="472" spans="1:9" s="62" customFormat="1" hidden="1" outlineLevel="2" x14ac:dyDescent="0.25">
      <c r="A472" s="57" t="s">
        <v>726</v>
      </c>
      <c r="B472" s="58" t="s">
        <v>1184</v>
      </c>
      <c r="C472" s="59" t="s">
        <v>1611</v>
      </c>
      <c r="D472" s="60"/>
      <c r="E472" s="61"/>
      <c r="F472" s="130">
        <v>0</v>
      </c>
      <c r="G472" s="130">
        <v>5162.88</v>
      </c>
      <c r="H472" s="84">
        <f t="shared" si="34"/>
        <v>-5162.88</v>
      </c>
      <c r="I472" s="69" t="str">
        <f t="shared" si="35"/>
        <v>N.M.</v>
      </c>
    </row>
    <row r="473" spans="1:9" s="62" customFormat="1" hidden="1" outlineLevel="2" x14ac:dyDescent="0.25">
      <c r="A473" s="57" t="s">
        <v>727</v>
      </c>
      <c r="B473" s="58" t="s">
        <v>1185</v>
      </c>
      <c r="C473" s="59" t="s">
        <v>1611</v>
      </c>
      <c r="D473" s="60"/>
      <c r="E473" s="61"/>
      <c r="F473" s="130">
        <v>13842.23</v>
      </c>
      <c r="G473" s="130">
        <v>1145.79</v>
      </c>
      <c r="H473" s="84">
        <f t="shared" si="34"/>
        <v>12696.439999999999</v>
      </c>
      <c r="I473" s="69" t="str">
        <f t="shared" si="35"/>
        <v>N.M.</v>
      </c>
    </row>
    <row r="474" spans="1:9" s="62" customFormat="1" hidden="1" outlineLevel="2" x14ac:dyDescent="0.25">
      <c r="A474" s="57" t="s">
        <v>728</v>
      </c>
      <c r="B474" s="58" t="s">
        <v>1186</v>
      </c>
      <c r="C474" s="59" t="s">
        <v>1611</v>
      </c>
      <c r="D474" s="60"/>
      <c r="E474" s="61"/>
      <c r="F474" s="130">
        <v>871.74</v>
      </c>
      <c r="G474" s="130">
        <v>0</v>
      </c>
      <c r="H474" s="84">
        <f t="shared" si="34"/>
        <v>871.74</v>
      </c>
      <c r="I474" s="69" t="str">
        <f t="shared" si="35"/>
        <v>N.M.</v>
      </c>
    </row>
    <row r="475" spans="1:9" s="62" customFormat="1" hidden="1" outlineLevel="2" x14ac:dyDescent="0.25">
      <c r="A475" s="57" t="s">
        <v>729</v>
      </c>
      <c r="B475" s="58" t="s">
        <v>1187</v>
      </c>
      <c r="C475" s="59" t="s">
        <v>1612</v>
      </c>
      <c r="D475" s="60"/>
      <c r="E475" s="61"/>
      <c r="F475" s="130">
        <v>0</v>
      </c>
      <c r="G475" s="130">
        <v>20</v>
      </c>
      <c r="H475" s="84">
        <f t="shared" si="34"/>
        <v>-20</v>
      </c>
      <c r="I475" s="69" t="str">
        <f t="shared" si="35"/>
        <v>N.M.</v>
      </c>
    </row>
    <row r="476" spans="1:9" s="62" customFormat="1" hidden="1" outlineLevel="2" x14ac:dyDescent="0.25">
      <c r="A476" s="57" t="s">
        <v>730</v>
      </c>
      <c r="B476" s="58" t="s">
        <v>1188</v>
      </c>
      <c r="C476" s="59" t="s">
        <v>1613</v>
      </c>
      <c r="D476" s="60"/>
      <c r="E476" s="61"/>
      <c r="F476" s="130">
        <v>0</v>
      </c>
      <c r="G476" s="130">
        <v>0.01</v>
      </c>
      <c r="H476" s="84">
        <f t="shared" si="34"/>
        <v>-0.01</v>
      </c>
      <c r="I476" s="69" t="str">
        <f t="shared" si="35"/>
        <v>N.M.</v>
      </c>
    </row>
    <row r="477" spans="1:9" s="62" customFormat="1" hidden="1" outlineLevel="2" x14ac:dyDescent="0.25">
      <c r="A477" s="57" t="s">
        <v>731</v>
      </c>
      <c r="B477" s="58" t="s">
        <v>1189</v>
      </c>
      <c r="C477" s="59" t="s">
        <v>1613</v>
      </c>
      <c r="D477" s="60"/>
      <c r="E477" s="61"/>
      <c r="F477" s="130">
        <v>0</v>
      </c>
      <c r="G477" s="130">
        <v>69837.56</v>
      </c>
      <c r="H477" s="84">
        <f t="shared" si="34"/>
        <v>-69837.56</v>
      </c>
      <c r="I477" s="69" t="str">
        <f t="shared" si="35"/>
        <v>N.M.</v>
      </c>
    </row>
    <row r="478" spans="1:9" s="62" customFormat="1" hidden="1" outlineLevel="2" x14ac:dyDescent="0.25">
      <c r="A478" s="57" t="s">
        <v>732</v>
      </c>
      <c r="B478" s="58" t="s">
        <v>1190</v>
      </c>
      <c r="C478" s="59" t="s">
        <v>1613</v>
      </c>
      <c r="D478" s="60"/>
      <c r="E478" s="61"/>
      <c r="F478" s="130">
        <v>31893.600000000002</v>
      </c>
      <c r="G478" s="130">
        <v>22399.52</v>
      </c>
      <c r="H478" s="84">
        <f t="shared" si="34"/>
        <v>9494.0800000000017</v>
      </c>
      <c r="I478" s="69">
        <f t="shared" si="35"/>
        <v>0.42385193968442186</v>
      </c>
    </row>
    <row r="479" spans="1:9" s="62" customFormat="1" hidden="1" outlineLevel="2" x14ac:dyDescent="0.25">
      <c r="A479" s="57" t="s">
        <v>733</v>
      </c>
      <c r="B479" s="58" t="s">
        <v>1191</v>
      </c>
      <c r="C479" s="59" t="s">
        <v>1613</v>
      </c>
      <c r="D479" s="60"/>
      <c r="E479" s="61"/>
      <c r="F479" s="130">
        <v>23957.449000000001</v>
      </c>
      <c r="G479" s="130">
        <v>0</v>
      </c>
      <c r="H479" s="84">
        <f t="shared" si="34"/>
        <v>23957.449000000001</v>
      </c>
      <c r="I479" s="69" t="str">
        <f t="shared" si="35"/>
        <v>N.M.</v>
      </c>
    </row>
    <row r="480" spans="1:9" s="62" customFormat="1" hidden="1" outlineLevel="2" x14ac:dyDescent="0.25">
      <c r="A480" s="57" t="s">
        <v>734</v>
      </c>
      <c r="B480" s="58" t="s">
        <v>1192</v>
      </c>
      <c r="C480" s="59" t="s">
        <v>1614</v>
      </c>
      <c r="D480" s="60"/>
      <c r="E480" s="61"/>
      <c r="F480" s="130">
        <v>-224843.4</v>
      </c>
      <c r="G480" s="130">
        <v>63.13</v>
      </c>
      <c r="H480" s="84">
        <f t="shared" si="34"/>
        <v>-224906.53</v>
      </c>
      <c r="I480" s="69" t="str">
        <f t="shared" si="35"/>
        <v>N.M.</v>
      </c>
    </row>
    <row r="481" spans="1:9" s="62" customFormat="1" hidden="1" outlineLevel="2" x14ac:dyDescent="0.25">
      <c r="A481" s="57" t="s">
        <v>735</v>
      </c>
      <c r="B481" s="58" t="s">
        <v>1193</v>
      </c>
      <c r="C481" s="59" t="s">
        <v>1614</v>
      </c>
      <c r="D481" s="60"/>
      <c r="E481" s="61"/>
      <c r="F481" s="130">
        <v>-449686.8</v>
      </c>
      <c r="G481" s="130">
        <v>-28788.82</v>
      </c>
      <c r="H481" s="84">
        <f t="shared" si="34"/>
        <v>-420897.98</v>
      </c>
      <c r="I481" s="69" t="str">
        <f t="shared" si="35"/>
        <v>N.M.</v>
      </c>
    </row>
    <row r="482" spans="1:9" s="62" customFormat="1" hidden="1" outlineLevel="2" x14ac:dyDescent="0.25">
      <c r="A482" s="57" t="s">
        <v>736</v>
      </c>
      <c r="B482" s="58" t="s">
        <v>1194</v>
      </c>
      <c r="C482" s="59" t="s">
        <v>1614</v>
      </c>
      <c r="D482" s="60"/>
      <c r="E482" s="61"/>
      <c r="F482" s="130">
        <v>-534124.77</v>
      </c>
      <c r="G482" s="130">
        <v>2716461.74</v>
      </c>
      <c r="H482" s="84">
        <f t="shared" si="34"/>
        <v>-3250586.5100000002</v>
      </c>
      <c r="I482" s="69">
        <f t="shared" si="35"/>
        <v>-1.1966251768375726</v>
      </c>
    </row>
    <row r="483" spans="1:9" s="62" customFormat="1" hidden="1" outlineLevel="2" x14ac:dyDescent="0.25">
      <c r="A483" s="57" t="s">
        <v>737</v>
      </c>
      <c r="B483" s="58" t="s">
        <v>1195</v>
      </c>
      <c r="C483" s="59" t="s">
        <v>1614</v>
      </c>
      <c r="D483" s="60"/>
      <c r="E483" s="61"/>
      <c r="F483" s="130">
        <v>3748250.55</v>
      </c>
      <c r="G483" s="130">
        <v>3070782.15</v>
      </c>
      <c r="H483" s="84">
        <f t="shared" si="34"/>
        <v>677468.39999999991</v>
      </c>
      <c r="I483" s="69">
        <f t="shared" si="35"/>
        <v>0.22061753875962836</v>
      </c>
    </row>
    <row r="484" spans="1:9" s="62" customFormat="1" hidden="1" outlineLevel="2" x14ac:dyDescent="0.25">
      <c r="A484" s="57" t="s">
        <v>738</v>
      </c>
      <c r="B484" s="58" t="s">
        <v>1196</v>
      </c>
      <c r="C484" s="59" t="s">
        <v>1614</v>
      </c>
      <c r="D484" s="60"/>
      <c r="E484" s="61"/>
      <c r="F484" s="130">
        <v>2935782.15</v>
      </c>
      <c r="G484" s="130">
        <v>0</v>
      </c>
      <c r="H484" s="84">
        <f t="shared" si="34"/>
        <v>2935782.15</v>
      </c>
      <c r="I484" s="69" t="str">
        <f t="shared" si="35"/>
        <v>N.M.</v>
      </c>
    </row>
    <row r="485" spans="1:9" s="62" customFormat="1" hidden="1" outlineLevel="2" x14ac:dyDescent="0.25">
      <c r="A485" s="57" t="s">
        <v>739</v>
      </c>
      <c r="B485" s="58" t="s">
        <v>1197</v>
      </c>
      <c r="C485" s="59" t="s">
        <v>1615</v>
      </c>
      <c r="D485" s="60"/>
      <c r="E485" s="61"/>
      <c r="F485" s="130">
        <v>0</v>
      </c>
      <c r="G485" s="130">
        <v>145</v>
      </c>
      <c r="H485" s="84">
        <f t="shared" si="34"/>
        <v>-145</v>
      </c>
      <c r="I485" s="69" t="str">
        <f t="shared" si="35"/>
        <v>N.M.</v>
      </c>
    </row>
    <row r="486" spans="1:9" s="62" customFormat="1" hidden="1" outlineLevel="2" x14ac:dyDescent="0.25">
      <c r="A486" s="57" t="s">
        <v>740</v>
      </c>
      <c r="B486" s="58" t="s">
        <v>1198</v>
      </c>
      <c r="C486" s="59" t="s">
        <v>1615</v>
      </c>
      <c r="D486" s="60"/>
      <c r="E486" s="61"/>
      <c r="F486" s="130">
        <v>0</v>
      </c>
      <c r="G486" s="130">
        <v>200</v>
      </c>
      <c r="H486" s="84">
        <f t="shared" si="34"/>
        <v>-200</v>
      </c>
      <c r="I486" s="69" t="str">
        <f t="shared" si="35"/>
        <v>N.M.</v>
      </c>
    </row>
    <row r="487" spans="1:9" s="62" customFormat="1" hidden="1" outlineLevel="2" x14ac:dyDescent="0.25">
      <c r="A487" s="57" t="s">
        <v>741</v>
      </c>
      <c r="B487" s="58" t="s">
        <v>1199</v>
      </c>
      <c r="C487" s="59" t="s">
        <v>1615</v>
      </c>
      <c r="D487" s="60"/>
      <c r="E487" s="61"/>
      <c r="F487" s="130">
        <v>0</v>
      </c>
      <c r="G487" s="130">
        <v>175</v>
      </c>
      <c r="H487" s="84">
        <f t="shared" si="34"/>
        <v>-175</v>
      </c>
      <c r="I487" s="69" t="str">
        <f t="shared" si="35"/>
        <v>N.M.</v>
      </c>
    </row>
    <row r="488" spans="1:9" s="62" customFormat="1" hidden="1" outlineLevel="2" x14ac:dyDescent="0.25">
      <c r="A488" s="57" t="s">
        <v>742</v>
      </c>
      <c r="B488" s="58" t="s">
        <v>1200</v>
      </c>
      <c r="C488" s="59" t="s">
        <v>1615</v>
      </c>
      <c r="D488" s="60"/>
      <c r="E488" s="61"/>
      <c r="F488" s="130">
        <v>0</v>
      </c>
      <c r="G488" s="130">
        <v>45</v>
      </c>
      <c r="H488" s="84">
        <f t="shared" si="34"/>
        <v>-45</v>
      </c>
      <c r="I488" s="69" t="str">
        <f t="shared" si="35"/>
        <v>N.M.</v>
      </c>
    </row>
    <row r="489" spans="1:9" s="62" customFormat="1" hidden="1" outlineLevel="2" x14ac:dyDescent="0.25">
      <c r="A489" s="57" t="s">
        <v>743</v>
      </c>
      <c r="B489" s="58" t="s">
        <v>1201</v>
      </c>
      <c r="C489" s="59" t="s">
        <v>1616</v>
      </c>
      <c r="D489" s="60"/>
      <c r="E489" s="61"/>
      <c r="F489" s="130">
        <v>0</v>
      </c>
      <c r="G489" s="130">
        <v>-274522.59000000003</v>
      </c>
      <c r="H489" s="84">
        <f t="shared" si="34"/>
        <v>274522.59000000003</v>
      </c>
      <c r="I489" s="69" t="str">
        <f t="shared" si="35"/>
        <v>N.M.</v>
      </c>
    </row>
    <row r="490" spans="1:9" s="62" customFormat="1" hidden="1" outlineLevel="2" x14ac:dyDescent="0.25">
      <c r="A490" s="57" t="s">
        <v>744</v>
      </c>
      <c r="B490" s="58" t="s">
        <v>1202</v>
      </c>
      <c r="C490" s="59" t="s">
        <v>1616</v>
      </c>
      <c r="D490" s="60"/>
      <c r="E490" s="61"/>
      <c r="F490" s="130">
        <v>0</v>
      </c>
      <c r="G490" s="130">
        <v>-363105.71</v>
      </c>
      <c r="H490" s="84">
        <f t="shared" si="34"/>
        <v>363105.71</v>
      </c>
      <c r="I490" s="69" t="str">
        <f t="shared" si="35"/>
        <v>N.M.</v>
      </c>
    </row>
    <row r="491" spans="1:9" s="62" customFormat="1" hidden="1" outlineLevel="2" x14ac:dyDescent="0.25">
      <c r="A491" s="57" t="s">
        <v>745</v>
      </c>
      <c r="B491" s="58" t="s">
        <v>1203</v>
      </c>
      <c r="C491" s="59" t="s">
        <v>1616</v>
      </c>
      <c r="D491" s="60"/>
      <c r="E491" s="61"/>
      <c r="F491" s="130">
        <v>-372463.10000000003</v>
      </c>
      <c r="G491" s="130">
        <v>-984.46</v>
      </c>
      <c r="H491" s="84">
        <f t="shared" si="34"/>
        <v>-371478.64</v>
      </c>
      <c r="I491" s="69" t="str">
        <f t="shared" si="35"/>
        <v>N.M.</v>
      </c>
    </row>
    <row r="492" spans="1:9" s="62" customFormat="1" hidden="1" outlineLevel="2" x14ac:dyDescent="0.25">
      <c r="A492" s="57" t="s">
        <v>746</v>
      </c>
      <c r="B492" s="58" t="s">
        <v>1204</v>
      </c>
      <c r="C492" s="59" t="s">
        <v>1616</v>
      </c>
      <c r="D492" s="60"/>
      <c r="E492" s="61"/>
      <c r="F492" s="130">
        <v>-832.23</v>
      </c>
      <c r="G492" s="130">
        <v>333477</v>
      </c>
      <c r="H492" s="84">
        <f t="shared" si="34"/>
        <v>-334309.23</v>
      </c>
      <c r="I492" s="69">
        <f t="shared" si="35"/>
        <v>-1.0024956143901977</v>
      </c>
    </row>
    <row r="493" spans="1:9" s="62" customFormat="1" hidden="1" outlineLevel="2" x14ac:dyDescent="0.25">
      <c r="A493" s="57" t="s">
        <v>747</v>
      </c>
      <c r="B493" s="58" t="s">
        <v>1205</v>
      </c>
      <c r="C493" s="59" t="s">
        <v>1616</v>
      </c>
      <c r="D493" s="60"/>
      <c r="E493" s="61"/>
      <c r="F493" s="130">
        <v>181332</v>
      </c>
      <c r="G493" s="130">
        <v>255505</v>
      </c>
      <c r="H493" s="84">
        <f t="shared" si="34"/>
        <v>-74173</v>
      </c>
      <c r="I493" s="69">
        <f t="shared" si="35"/>
        <v>-0.29029960274750005</v>
      </c>
    </row>
    <row r="494" spans="1:9" s="62" customFormat="1" hidden="1" outlineLevel="2" x14ac:dyDescent="0.25">
      <c r="A494" s="57" t="s">
        <v>748</v>
      </c>
      <c r="B494" s="58" t="s">
        <v>1206</v>
      </c>
      <c r="C494" s="59" t="s">
        <v>1616</v>
      </c>
      <c r="D494" s="60"/>
      <c r="E494" s="61"/>
      <c r="F494" s="130">
        <v>275960</v>
      </c>
      <c r="G494" s="130">
        <v>0</v>
      </c>
      <c r="H494" s="84">
        <f t="shared" si="34"/>
        <v>275960</v>
      </c>
      <c r="I494" s="69" t="str">
        <f t="shared" si="35"/>
        <v>N.M.</v>
      </c>
    </row>
    <row r="495" spans="1:9" s="62" customFormat="1" hidden="1" outlineLevel="2" x14ac:dyDescent="0.25">
      <c r="A495" s="57" t="s">
        <v>749</v>
      </c>
      <c r="B495" s="58" t="s">
        <v>1207</v>
      </c>
      <c r="C495" s="59" t="s">
        <v>1617</v>
      </c>
      <c r="D495" s="60"/>
      <c r="E495" s="61"/>
      <c r="F495" s="130">
        <v>-1520481.0899999999</v>
      </c>
      <c r="G495" s="130">
        <v>-1561092.81</v>
      </c>
      <c r="H495" s="84">
        <f t="shared" si="34"/>
        <v>40611.720000000205</v>
      </c>
      <c r="I495" s="69">
        <f t="shared" si="35"/>
        <v>2.6014929887480682E-2</v>
      </c>
    </row>
    <row r="496" spans="1:9" s="62" customFormat="1" hidden="1" outlineLevel="2" x14ac:dyDescent="0.25">
      <c r="A496" s="57" t="s">
        <v>750</v>
      </c>
      <c r="B496" s="58" t="s">
        <v>1208</v>
      </c>
      <c r="C496" s="59" t="s">
        <v>1618</v>
      </c>
      <c r="D496" s="60"/>
      <c r="E496" s="61"/>
      <c r="F496" s="130">
        <v>-7497.17</v>
      </c>
      <c r="G496" s="130">
        <v>-8814.1200000000008</v>
      </c>
      <c r="H496" s="84">
        <f t="shared" si="34"/>
        <v>1316.9500000000007</v>
      </c>
      <c r="I496" s="69">
        <f t="shared" si="35"/>
        <v>0.14941366806896214</v>
      </c>
    </row>
    <row r="497" spans="1:9" s="62" customFormat="1" hidden="1" outlineLevel="2" x14ac:dyDescent="0.25">
      <c r="A497" s="57" t="s">
        <v>751</v>
      </c>
      <c r="B497" s="58" t="s">
        <v>1209</v>
      </c>
      <c r="C497" s="59" t="s">
        <v>1619</v>
      </c>
      <c r="D497" s="60"/>
      <c r="E497" s="61"/>
      <c r="F497" s="130">
        <v>-8300.0499999999993</v>
      </c>
      <c r="G497" s="130">
        <v>-10376.880000000001</v>
      </c>
      <c r="H497" s="84">
        <f t="shared" si="34"/>
        <v>2076.8300000000017</v>
      </c>
      <c r="I497" s="69">
        <f t="shared" si="35"/>
        <v>0.20014011918804125</v>
      </c>
    </row>
    <row r="498" spans="1:9" s="62" customFormat="1" hidden="1" outlineLevel="2" x14ac:dyDescent="0.25">
      <c r="A498" s="57" t="s">
        <v>752</v>
      </c>
      <c r="B498" s="58" t="s">
        <v>1210</v>
      </c>
      <c r="C498" s="59" t="s">
        <v>1620</v>
      </c>
      <c r="D498" s="60"/>
      <c r="E498" s="61"/>
      <c r="F498" s="130">
        <v>7431.1900000000005</v>
      </c>
      <c r="G498" s="130">
        <v>7940</v>
      </c>
      <c r="H498" s="84">
        <f t="shared" si="34"/>
        <v>-508.80999999999949</v>
      </c>
      <c r="I498" s="69">
        <f t="shared" si="35"/>
        <v>-6.4081863979848802E-2</v>
      </c>
    </row>
    <row r="499" spans="1:9" s="62" customFormat="1" hidden="1" outlineLevel="2" x14ac:dyDescent="0.25">
      <c r="A499" s="57" t="s">
        <v>753</v>
      </c>
      <c r="B499" s="58" t="s">
        <v>1211</v>
      </c>
      <c r="C499" s="59" t="s">
        <v>1620</v>
      </c>
      <c r="D499" s="60"/>
      <c r="E499" s="61"/>
      <c r="F499" s="130">
        <v>8389.44</v>
      </c>
      <c r="G499" s="130">
        <v>5670</v>
      </c>
      <c r="H499" s="84">
        <f t="shared" si="34"/>
        <v>2719.4400000000005</v>
      </c>
      <c r="I499" s="69">
        <f t="shared" si="35"/>
        <v>0.47961904761904772</v>
      </c>
    </row>
    <row r="500" spans="1:9" s="62" customFormat="1" hidden="1" outlineLevel="2" x14ac:dyDescent="0.25">
      <c r="A500" s="57" t="s">
        <v>754</v>
      </c>
      <c r="B500" s="58" t="s">
        <v>1212</v>
      </c>
      <c r="C500" s="59" t="s">
        <v>1620</v>
      </c>
      <c r="D500" s="60"/>
      <c r="E500" s="61"/>
      <c r="F500" s="130">
        <v>6250</v>
      </c>
      <c r="G500" s="130">
        <v>0</v>
      </c>
      <c r="H500" s="84">
        <f t="shared" si="34"/>
        <v>6250</v>
      </c>
      <c r="I500" s="69" t="str">
        <f t="shared" si="35"/>
        <v>N.M.</v>
      </c>
    </row>
    <row r="501" spans="1:9" s="25" customFormat="1" ht="13" collapsed="1" x14ac:dyDescent="0.3">
      <c r="A501" s="22" t="s">
        <v>210</v>
      </c>
      <c r="B501" s="49" t="s">
        <v>64</v>
      </c>
      <c r="C501" s="47" t="s">
        <v>65</v>
      </c>
      <c r="D501" s="104"/>
      <c r="E501" s="104"/>
      <c r="F501" s="23">
        <v>21435609.888999995</v>
      </c>
      <c r="G501" s="23">
        <v>28684149.029999997</v>
      </c>
      <c r="H501" s="42">
        <f t="shared" si="34"/>
        <v>-7248539.1410000026</v>
      </c>
      <c r="I501" s="67">
        <f t="shared" si="35"/>
        <v>-0.25270190631832745</v>
      </c>
    </row>
    <row r="502" spans="1:9" s="25" customFormat="1" ht="0.75" hidden="1" customHeight="1" outlineLevel="2" x14ac:dyDescent="0.3">
      <c r="A502" s="22"/>
      <c r="B502" s="49"/>
      <c r="C502" s="47"/>
      <c r="D502" s="104"/>
      <c r="E502" s="104"/>
      <c r="F502" s="23"/>
      <c r="G502" s="23"/>
      <c r="H502" s="42"/>
      <c r="I502" s="67"/>
    </row>
    <row r="503" spans="1:9" s="62" customFormat="1" hidden="1" outlineLevel="2" x14ac:dyDescent="0.25">
      <c r="A503" s="57" t="s">
        <v>755</v>
      </c>
      <c r="B503" s="58" t="s">
        <v>1213</v>
      </c>
      <c r="C503" s="59" t="s">
        <v>1621</v>
      </c>
      <c r="D503" s="60"/>
      <c r="E503" s="61"/>
      <c r="F503" s="130">
        <v>-3797586.27</v>
      </c>
      <c r="G503" s="130">
        <v>3116380.3200000003</v>
      </c>
      <c r="H503" s="84">
        <f t="shared" ref="H503:H509" si="36">+F503-G503</f>
        <v>-6913966.5899999999</v>
      </c>
      <c r="I503" s="69">
        <f t="shared" ref="I503:I509" si="37">IF(G503&lt;0,IF(H503=0,0,IF(OR(G503=0,F503=0),"N.M.",IF(ABS(H503/G503)&gt;=10,"N.M.",H503/(-G503)))),IF(H503=0,0,IF(OR(G503=0,F503=0),"N.M.",IF(ABS(H503/G503)&gt;=10,"N.M.",H503/G503))))</f>
        <v>-2.218588837064662</v>
      </c>
    </row>
    <row r="504" spans="1:9" s="123" customFormat="1" ht="13" hidden="1" outlineLevel="2" x14ac:dyDescent="0.3">
      <c r="A504" s="105" t="s">
        <v>211</v>
      </c>
      <c r="B504" s="106"/>
      <c r="C504" s="107" t="s">
        <v>66</v>
      </c>
      <c r="D504" s="108"/>
      <c r="E504" s="108"/>
      <c r="F504" s="109">
        <v>-3797586.27</v>
      </c>
      <c r="G504" s="109">
        <v>3116380.3200000003</v>
      </c>
      <c r="H504" s="110">
        <f t="shared" si="36"/>
        <v>-6913966.5899999999</v>
      </c>
      <c r="I504" s="111">
        <f t="shared" si="37"/>
        <v>-2.218588837064662</v>
      </c>
    </row>
    <row r="505" spans="1:9" s="62" customFormat="1" hidden="1" outlineLevel="2" x14ac:dyDescent="0.25">
      <c r="A505" s="57" t="s">
        <v>756</v>
      </c>
      <c r="B505" s="58" t="s">
        <v>1214</v>
      </c>
      <c r="C505" s="59" t="s">
        <v>1622</v>
      </c>
      <c r="D505" s="60"/>
      <c r="E505" s="61"/>
      <c r="F505" s="130">
        <v>3336658.47</v>
      </c>
      <c r="G505" s="130">
        <v>2318843.61</v>
      </c>
      <c r="H505" s="84">
        <f t="shared" si="36"/>
        <v>1017814.8600000003</v>
      </c>
      <c r="I505" s="69">
        <f t="shared" si="37"/>
        <v>0.43893208477306511</v>
      </c>
    </row>
    <row r="506" spans="1:9" s="62" customFormat="1" hidden="1" outlineLevel="2" x14ac:dyDescent="0.25">
      <c r="A506" s="57" t="s">
        <v>757</v>
      </c>
      <c r="B506" s="58" t="s">
        <v>1215</v>
      </c>
      <c r="C506" s="59" t="s">
        <v>1623</v>
      </c>
      <c r="D506" s="60"/>
      <c r="E506" s="61"/>
      <c r="F506" s="130">
        <v>1171191.1499999999</v>
      </c>
      <c r="G506" s="130">
        <v>1966372.74</v>
      </c>
      <c r="H506" s="84">
        <f t="shared" si="36"/>
        <v>-795181.59000000008</v>
      </c>
      <c r="I506" s="69">
        <f t="shared" si="37"/>
        <v>-0.40439005984185894</v>
      </c>
    </row>
    <row r="507" spans="1:9" s="123" customFormat="1" ht="13" hidden="1" outlineLevel="2" x14ac:dyDescent="0.3">
      <c r="A507" s="22" t="s">
        <v>212</v>
      </c>
      <c r="B507" s="106"/>
      <c r="C507" s="112" t="s">
        <v>67</v>
      </c>
      <c r="D507" s="108"/>
      <c r="E507" s="108"/>
      <c r="F507" s="109">
        <v>4507849.62</v>
      </c>
      <c r="G507" s="109">
        <v>4285216.3499999996</v>
      </c>
      <c r="H507" s="110">
        <f t="shared" si="36"/>
        <v>222633.27000000048</v>
      </c>
      <c r="I507" s="111">
        <f t="shared" si="37"/>
        <v>5.1953799252166227E-2</v>
      </c>
    </row>
    <row r="508" spans="1:9" s="123" customFormat="1" ht="13" hidden="1" outlineLevel="2" x14ac:dyDescent="0.3">
      <c r="A508" s="22"/>
      <c r="B508" s="106"/>
      <c r="C508" s="107" t="s">
        <v>334</v>
      </c>
      <c r="D508" s="108"/>
      <c r="E508" s="108"/>
      <c r="F508" s="109">
        <f>F507*0.21</f>
        <v>946648.42019999993</v>
      </c>
      <c r="G508" s="109">
        <f>G507*0.21</f>
        <v>899895.43349999993</v>
      </c>
      <c r="H508" s="110">
        <f t="shared" si="36"/>
        <v>46752.986700000009</v>
      </c>
      <c r="I508" s="111">
        <f t="shared" si="37"/>
        <v>5.195379925216613E-2</v>
      </c>
    </row>
    <row r="509" spans="1:9" s="25" customFormat="1" ht="13" collapsed="1" x14ac:dyDescent="0.3">
      <c r="A509" s="22"/>
      <c r="B509" s="49" t="s">
        <v>68</v>
      </c>
      <c r="C509" s="47" t="s">
        <v>69</v>
      </c>
      <c r="D509" s="104"/>
      <c r="E509" s="104"/>
      <c r="F509" s="23">
        <f>F504+F508</f>
        <v>-2850937.8498</v>
      </c>
      <c r="G509" s="23">
        <f>G504+G508</f>
        <v>4016275.7535000001</v>
      </c>
      <c r="H509" s="42">
        <f t="shared" si="36"/>
        <v>-6867213.6032999996</v>
      </c>
      <c r="I509" s="67">
        <f t="shared" si="37"/>
        <v>-1.7098461422414877</v>
      </c>
    </row>
    <row r="510" spans="1:9" s="25" customFormat="1" ht="0.75" hidden="1" customHeight="1" outlineLevel="2" x14ac:dyDescent="0.3">
      <c r="A510" s="22"/>
      <c r="B510" s="49"/>
      <c r="C510" s="47"/>
      <c r="D510" s="104"/>
      <c r="E510" s="104"/>
      <c r="F510" s="23"/>
      <c r="G510" s="23"/>
      <c r="H510" s="42"/>
      <c r="I510" s="67"/>
    </row>
    <row r="511" spans="1:9" s="62" customFormat="1" hidden="1" outlineLevel="2" x14ac:dyDescent="0.25">
      <c r="A511" s="57" t="s">
        <v>758</v>
      </c>
      <c r="B511" s="58" t="s">
        <v>1216</v>
      </c>
      <c r="C511" s="59" t="s">
        <v>1624</v>
      </c>
      <c r="D511" s="60"/>
      <c r="E511" s="61"/>
      <c r="F511" s="130">
        <v>-929784.26000000013</v>
      </c>
      <c r="G511" s="130">
        <v>0</v>
      </c>
      <c r="H511" s="84">
        <f>+F511-G511</f>
        <v>-929784.26000000013</v>
      </c>
      <c r="I511" s="69" t="str">
        <f>IF(G511&lt;0,IF(H511=0,0,IF(OR(G511=0,F511=0),"N.M.",IF(ABS(H511/G511)&gt;=10,"N.M.",H511/(-G511)))),IF(H511=0,0,IF(OR(G511=0,F511=0),"N.M.",IF(ABS(H511/G511)&gt;=10,"N.M.",H511/G511))))</f>
        <v>N.M.</v>
      </c>
    </row>
    <row r="512" spans="1:9" s="62" customFormat="1" hidden="1" outlineLevel="2" x14ac:dyDescent="0.25">
      <c r="A512" s="57" t="s">
        <v>759</v>
      </c>
      <c r="B512" s="58" t="s">
        <v>1217</v>
      </c>
      <c r="C512" s="59" t="s">
        <v>1625</v>
      </c>
      <c r="D512" s="60"/>
      <c r="E512" s="61"/>
      <c r="F512" s="130">
        <v>0</v>
      </c>
      <c r="G512" s="130">
        <v>-790805.38</v>
      </c>
      <c r="H512" s="84">
        <f>+F512-G512</f>
        <v>790805.38</v>
      </c>
      <c r="I512" s="69" t="str">
        <f>IF(G512&lt;0,IF(H512=0,0,IF(OR(G512=0,F512=0),"N.M.",IF(ABS(H512/G512)&gt;=10,"N.M.",H512/(-G512)))),IF(H512=0,0,IF(OR(G512=0,F512=0),"N.M.",IF(ABS(H512/G512)&gt;=10,"N.M.",H512/G512))))</f>
        <v>N.M.</v>
      </c>
    </row>
    <row r="513" spans="1:9" s="62" customFormat="1" hidden="1" outlineLevel="2" x14ac:dyDescent="0.25">
      <c r="A513" s="57" t="s">
        <v>760</v>
      </c>
      <c r="B513" s="58" t="s">
        <v>1218</v>
      </c>
      <c r="C513" s="59" t="s">
        <v>1625</v>
      </c>
      <c r="D513" s="60"/>
      <c r="E513" s="61"/>
      <c r="F513" s="130">
        <v>25039.84</v>
      </c>
      <c r="G513" s="130">
        <v>1563037.84</v>
      </c>
      <c r="H513" s="84">
        <f>+F513-G513</f>
        <v>-1537998</v>
      </c>
      <c r="I513" s="69">
        <f>IF(G513&lt;0,IF(H513=0,0,IF(OR(G513=0,F513=0),"N.M.",IF(ABS(H513/G513)&gt;=10,"N.M.",H513/(-G513)))),IF(H513=0,0,IF(OR(G513=0,F513=0),"N.M.",IF(ABS(H513/G513)&gt;=10,"N.M.",H513/G513))))</f>
        <v>-0.98398001676018276</v>
      </c>
    </row>
    <row r="514" spans="1:9" s="25" customFormat="1" ht="13" collapsed="1" x14ac:dyDescent="0.3">
      <c r="A514" s="22" t="s">
        <v>213</v>
      </c>
      <c r="B514" s="49" t="s">
        <v>70</v>
      </c>
      <c r="C514" s="47" t="s">
        <v>71</v>
      </c>
      <c r="D514" s="104"/>
      <c r="E514" s="104"/>
      <c r="F514" s="23">
        <v>-904744.42000000016</v>
      </c>
      <c r="G514" s="23">
        <v>772232.4600000002</v>
      </c>
      <c r="H514" s="42">
        <f>+F514-G514</f>
        <v>-1676976.8800000004</v>
      </c>
      <c r="I514" s="67">
        <f>IF(G514&lt;0,IF(H514=0,0,IF(OR(G514=0,F514=0),"N.M.",IF(ABS(H514/G514)&gt;=10,"N.M.",H514/(-G514)))),IF(H514=0,0,IF(OR(G514=0,F514=0),"N.M.",IF(ABS(H514/G514)&gt;=10,"N.M.",H514/G514))))</f>
        <v>-2.1715959466402124</v>
      </c>
    </row>
    <row r="515" spans="1:9" s="25" customFormat="1" ht="0.75" hidden="1" customHeight="1" outlineLevel="2" x14ac:dyDescent="0.3">
      <c r="A515" s="22"/>
      <c r="B515" s="49"/>
      <c r="C515" s="47"/>
      <c r="D515" s="104"/>
      <c r="E515" s="104"/>
      <c r="F515" s="23"/>
      <c r="G515" s="23"/>
      <c r="H515" s="42"/>
      <c r="I515" s="67"/>
    </row>
    <row r="516" spans="1:9" s="62" customFormat="1" hidden="1" outlineLevel="2" x14ac:dyDescent="0.25">
      <c r="A516" s="57" t="s">
        <v>761</v>
      </c>
      <c r="B516" s="58" t="s">
        <v>1219</v>
      </c>
      <c r="C516" s="59" t="s">
        <v>1626</v>
      </c>
      <c r="D516" s="60"/>
      <c r="E516" s="61"/>
      <c r="F516" s="130">
        <v>82913988.359999999</v>
      </c>
      <c r="G516" s="130">
        <v>59199640.666000001</v>
      </c>
      <c r="H516" s="84">
        <f>+F516-G516</f>
        <v>23714347.693999998</v>
      </c>
      <c r="I516" s="69">
        <f>IF(G516&lt;0,IF(H516=0,0,IF(OR(G516=0,F516=0),"N.M.",IF(ABS(H516/G516)&gt;=10,"N.M.",H516/(-G516)))),IF(H516=0,0,IF(OR(G516=0,F516=0),"N.M.",IF(ABS(H516/G516)&gt;=10,"N.M.",H516/G516))))</f>
        <v>0.40058262900267583</v>
      </c>
    </row>
    <row r="517" spans="1:9" s="62" customFormat="1" hidden="1" outlineLevel="2" x14ac:dyDescent="0.25">
      <c r="A517" s="57" t="s">
        <v>762</v>
      </c>
      <c r="B517" s="58" t="s">
        <v>1220</v>
      </c>
      <c r="C517" s="59" t="s">
        <v>1627</v>
      </c>
      <c r="D517" s="60"/>
      <c r="E517" s="61"/>
      <c r="F517" s="130">
        <v>2427569.52</v>
      </c>
      <c r="G517" s="130">
        <v>1004577.74</v>
      </c>
      <c r="H517" s="84">
        <f>+F517-G517</f>
        <v>1422991.78</v>
      </c>
      <c r="I517" s="69">
        <f>IF(G517&lt;0,IF(H517=0,0,IF(OR(G517=0,F517=0),"N.M.",IF(ABS(H517/G517)&gt;=10,"N.M.",H517/(-G517)))),IF(H517=0,0,IF(OR(G517=0,F517=0),"N.M.",IF(ABS(H517/G517)&gt;=10,"N.M.",H517/G517))))</f>
        <v>1.4165073775176424</v>
      </c>
    </row>
    <row r="518" spans="1:9" s="25" customFormat="1" ht="13" collapsed="1" x14ac:dyDescent="0.3">
      <c r="A518" s="22" t="s">
        <v>214</v>
      </c>
      <c r="B518" s="49" t="s">
        <v>72</v>
      </c>
      <c r="C518" s="47" t="s">
        <v>73</v>
      </c>
      <c r="D518" s="104"/>
      <c r="E518" s="104"/>
      <c r="F518" s="23">
        <v>85341557.879999995</v>
      </c>
      <c r="G518" s="23">
        <v>60204218.406000003</v>
      </c>
      <c r="H518" s="42">
        <f>+F518-G518</f>
        <v>25137339.473999992</v>
      </c>
      <c r="I518" s="67">
        <f>IF(G518&lt;0,IF(H518=0,0,IF(OR(G518=0,F518=0),"N.M.",IF(ABS(H518/G518)&gt;=10,"N.M.",H518/(-G518)))),IF(H518=0,0,IF(OR(G518=0,F518=0),"N.M.",IF(ABS(H518/G518)&gt;=10,"N.M.",H518/G518))))</f>
        <v>0.4175345206623392</v>
      </c>
    </row>
    <row r="519" spans="1:9" s="25" customFormat="1" ht="0.75" hidden="1" customHeight="1" outlineLevel="2" x14ac:dyDescent="0.3">
      <c r="A519" s="22"/>
      <c r="B519" s="49"/>
      <c r="C519" s="47"/>
      <c r="D519" s="104"/>
      <c r="E519" s="104"/>
      <c r="F519" s="23"/>
      <c r="G519" s="23"/>
      <c r="H519" s="42"/>
      <c r="I519" s="67"/>
    </row>
    <row r="520" spans="1:9" s="62" customFormat="1" hidden="1" outlineLevel="2" x14ac:dyDescent="0.25">
      <c r="A520" s="57" t="s">
        <v>763</v>
      </c>
      <c r="B520" s="58" t="s">
        <v>1221</v>
      </c>
      <c r="C520" s="59" t="s">
        <v>1628</v>
      </c>
      <c r="D520" s="60"/>
      <c r="E520" s="61"/>
      <c r="F520" s="130">
        <v>74697500.159999996</v>
      </c>
      <c r="G520" s="130">
        <v>73484510.329999998</v>
      </c>
      <c r="H520" s="84">
        <f>+F520-G520</f>
        <v>1212989.8299999982</v>
      </c>
      <c r="I520" s="69">
        <f>IF(G520&lt;0,IF(H520=0,0,IF(OR(G520=0,F520=0),"N.M.",IF(ABS(H520/G520)&gt;=10,"N.M.",H520/(-G520)))),IF(H520=0,0,IF(OR(G520=0,F520=0),"N.M.",IF(ABS(H520/G520)&gt;=10,"N.M.",H520/G520))))</f>
        <v>1.6506741686823163E-2</v>
      </c>
    </row>
    <row r="521" spans="1:9" s="62" customFormat="1" hidden="1" outlineLevel="2" x14ac:dyDescent="0.25">
      <c r="A521" s="57" t="s">
        <v>764</v>
      </c>
      <c r="B521" s="58" t="s">
        <v>1222</v>
      </c>
      <c r="C521" s="59" t="s">
        <v>1629</v>
      </c>
      <c r="D521" s="60"/>
      <c r="E521" s="61"/>
      <c r="F521" s="130">
        <v>3579695.09</v>
      </c>
      <c r="G521" s="130">
        <v>2309528.4300000002</v>
      </c>
      <c r="H521" s="84">
        <f>+F521-G521</f>
        <v>1270166.6599999997</v>
      </c>
      <c r="I521" s="69">
        <f>IF(G521&lt;0,IF(H521=0,0,IF(OR(G521=0,F521=0),"N.M.",IF(ABS(H521/G521)&gt;=10,"N.M.",H521/(-G521)))),IF(H521=0,0,IF(OR(G521=0,F521=0),"N.M.",IF(ABS(H521/G521)&gt;=10,"N.M.",H521/G521))))</f>
        <v>0.549967969002226</v>
      </c>
    </row>
    <row r="522" spans="1:9" s="25" customFormat="1" ht="13" collapsed="1" x14ac:dyDescent="0.3">
      <c r="A522" s="22" t="s">
        <v>215</v>
      </c>
      <c r="B522" s="49" t="s">
        <v>74</v>
      </c>
      <c r="C522" s="47" t="s">
        <v>75</v>
      </c>
      <c r="D522" s="104"/>
      <c r="E522" s="104"/>
      <c r="F522" s="23">
        <v>78277195.25</v>
      </c>
      <c r="G522" s="23">
        <v>75794038.760000005</v>
      </c>
      <c r="H522" s="42">
        <f>+F522-G522</f>
        <v>2483156.4899999946</v>
      </c>
      <c r="I522" s="67">
        <f>IF(G522&lt;0,IF(H522=0,0,IF(OR(G522=0,F522=0),"N.M.",IF(ABS(H522/G522)&gt;=10,"N.M.",H522/(-G522)))),IF(H522=0,0,IF(OR(G522=0,F522=0),"N.M.",IF(ABS(H522/G522)&gt;=10,"N.M.",H522/G522))))</f>
        <v>3.2761896985894233E-2</v>
      </c>
    </row>
    <row r="523" spans="1:9" s="25" customFormat="1" ht="0.75" hidden="1" customHeight="1" outlineLevel="2" x14ac:dyDescent="0.3">
      <c r="A523" s="22"/>
      <c r="B523" s="49"/>
      <c r="C523" s="47"/>
      <c r="D523" s="104"/>
      <c r="E523" s="104"/>
      <c r="F523" s="23"/>
      <c r="G523" s="23"/>
      <c r="H523" s="42"/>
      <c r="I523" s="67"/>
    </row>
    <row r="524" spans="1:9" s="25" customFormat="1" ht="13" collapsed="1" x14ac:dyDescent="0.3">
      <c r="A524" s="22" t="s">
        <v>216</v>
      </c>
      <c r="B524" s="49" t="s">
        <v>76</v>
      </c>
      <c r="C524" s="47" t="s">
        <v>77</v>
      </c>
      <c r="D524" s="104"/>
      <c r="E524" s="104"/>
      <c r="F524" s="23">
        <v>0</v>
      </c>
      <c r="G524" s="23">
        <v>0</v>
      </c>
      <c r="H524" s="42">
        <f>+F524-G524</f>
        <v>0</v>
      </c>
      <c r="I524" s="67">
        <f>IF(G524&lt;0,IF(H524=0,0,IF(OR(G524=0,F524=0),"N.M.",IF(ABS(H524/G524)&gt;=10,"N.M.",H524/(-G524)))),IF(H524=0,0,IF(OR(G524=0,F524=0),"N.M.",IF(ABS(H524/G524)&gt;=10,"N.M.",H524/G524))))</f>
        <v>0</v>
      </c>
    </row>
    <row r="525" spans="1:9" s="25" customFormat="1" ht="0.75" hidden="1" customHeight="1" outlineLevel="2" x14ac:dyDescent="0.3">
      <c r="A525" s="22"/>
      <c r="B525" s="49"/>
      <c r="C525" s="47"/>
      <c r="D525" s="104"/>
      <c r="E525" s="104"/>
      <c r="F525" s="23"/>
      <c r="G525" s="23"/>
      <c r="H525" s="42"/>
      <c r="I525" s="67"/>
    </row>
    <row r="526" spans="1:9" s="62" customFormat="1" hidden="1" outlineLevel="2" x14ac:dyDescent="0.25">
      <c r="A526" s="57" t="s">
        <v>765</v>
      </c>
      <c r="B526" s="58" t="s">
        <v>1223</v>
      </c>
      <c r="C526" s="59" t="s">
        <v>1630</v>
      </c>
      <c r="D526" s="60"/>
      <c r="E526" s="61"/>
      <c r="F526" s="130">
        <v>15351</v>
      </c>
      <c r="G526" s="130">
        <v>13495</v>
      </c>
      <c r="H526" s="84">
        <f>+F526-G526</f>
        <v>1856</v>
      </c>
      <c r="I526" s="69">
        <f>IF(G526&lt;0,IF(H526=0,0,IF(OR(G526=0,F526=0),"N.M.",IF(ABS(H526/G526)&gt;=10,"N.M.",H526/(-G526)))),IF(H526=0,0,IF(OR(G526=0,F526=0),"N.M.",IF(ABS(H526/G526)&gt;=10,"N.M.",H526/G526))))</f>
        <v>0.13753241941459801</v>
      </c>
    </row>
    <row r="527" spans="1:9" s="25" customFormat="1" ht="13" collapsed="1" x14ac:dyDescent="0.3">
      <c r="A527" s="22" t="s">
        <v>217</v>
      </c>
      <c r="B527" s="49" t="s">
        <v>78</v>
      </c>
      <c r="C527" s="47" t="s">
        <v>79</v>
      </c>
      <c r="D527" s="104"/>
      <c r="E527" s="104"/>
      <c r="F527" s="23">
        <v>15351</v>
      </c>
      <c r="G527" s="23">
        <v>13495</v>
      </c>
      <c r="H527" s="42">
        <f>+F527-G527</f>
        <v>1856</v>
      </c>
      <c r="I527" s="67">
        <f>IF(G527&lt;0,IF(H527=0,0,IF(OR(G527=0,F527=0),"N.M.",IF(ABS(H527/G527)&gt;=10,"N.M.",H527/(-G527)))),IF(H527=0,0,IF(OR(G527=0,F527=0),"N.M.",IF(ABS(H527/G527)&gt;=10,"N.M.",H527/G527))))</f>
        <v>0.13753241941459801</v>
      </c>
    </row>
    <row r="528" spans="1:9" s="25" customFormat="1" ht="0.75" hidden="1" customHeight="1" outlineLevel="2" x14ac:dyDescent="0.3">
      <c r="A528" s="22"/>
      <c r="B528" s="49"/>
      <c r="C528" s="47"/>
      <c r="D528" s="104"/>
      <c r="E528" s="104"/>
      <c r="F528" s="23"/>
      <c r="G528" s="23"/>
      <c r="H528" s="42"/>
      <c r="I528" s="67"/>
    </row>
    <row r="529" spans="1:9" s="25" customFormat="1" ht="13" collapsed="1" x14ac:dyDescent="0.3">
      <c r="A529" s="22" t="s">
        <v>218</v>
      </c>
      <c r="B529" s="49" t="s">
        <v>80</v>
      </c>
      <c r="C529" s="47" t="s">
        <v>81</v>
      </c>
      <c r="D529" s="104"/>
      <c r="E529" s="104"/>
      <c r="F529" s="23">
        <v>0</v>
      </c>
      <c r="G529" s="23">
        <v>0</v>
      </c>
      <c r="H529" s="42">
        <f>+F529-G529</f>
        <v>0</v>
      </c>
      <c r="I529" s="67">
        <f>IF(G529&lt;0,IF(H529=0,0,IF(OR(G529=0,F529=0),"N.M.",IF(ABS(H529/G529)&gt;=10,"N.M.",H529/(-G529)))),IF(H529=0,0,IF(OR(G529=0,F529=0),"N.M.",IF(ABS(H529/G529)&gt;=10,"N.M.",H529/G529))))</f>
        <v>0</v>
      </c>
    </row>
    <row r="530" spans="1:9" s="25" customFormat="1" ht="0.75" hidden="1" customHeight="1" outlineLevel="2" x14ac:dyDescent="0.3">
      <c r="A530" s="22"/>
      <c r="B530" s="49"/>
      <c r="C530" s="47"/>
      <c r="D530" s="104"/>
      <c r="E530" s="104"/>
      <c r="F530" s="23"/>
      <c r="G530" s="23"/>
      <c r="H530" s="42"/>
      <c r="I530" s="67"/>
    </row>
    <row r="531" spans="1:9" s="62" customFormat="1" hidden="1" outlineLevel="2" x14ac:dyDescent="0.25">
      <c r="A531" s="57" t="s">
        <v>766</v>
      </c>
      <c r="B531" s="58" t="s">
        <v>1224</v>
      </c>
      <c r="C531" s="59" t="s">
        <v>1631</v>
      </c>
      <c r="D531" s="60"/>
      <c r="E531" s="61"/>
      <c r="F531" s="130">
        <v>7.2</v>
      </c>
      <c r="G531" s="130">
        <v>14.46</v>
      </c>
      <c r="H531" s="84">
        <f>+F531-G531</f>
        <v>-7.2600000000000007</v>
      </c>
      <c r="I531" s="69">
        <f>IF(G531&lt;0,IF(H531=0,0,IF(OR(G531=0,F531=0),"N.M.",IF(ABS(H531/G531)&gt;=10,"N.M.",H531/(-G531)))),IF(H531=0,0,IF(OR(G531=0,F531=0),"N.M.",IF(ABS(H531/G531)&gt;=10,"N.M.",H531/G531))))</f>
        <v>-0.50207468879668049</v>
      </c>
    </row>
    <row r="532" spans="1:9" s="62" customFormat="1" hidden="1" outlineLevel="2" x14ac:dyDescent="0.25">
      <c r="A532" s="57" t="s">
        <v>767</v>
      </c>
      <c r="B532" s="58" t="s">
        <v>1225</v>
      </c>
      <c r="C532" s="59" t="s">
        <v>1632</v>
      </c>
      <c r="D532" s="60"/>
      <c r="E532" s="61"/>
      <c r="F532" s="130">
        <v>180714.29</v>
      </c>
      <c r="G532" s="130">
        <v>0</v>
      </c>
      <c r="H532" s="84">
        <f>+F532-G532</f>
        <v>180714.29</v>
      </c>
      <c r="I532" s="69" t="str">
        <f>IF(G532&lt;0,IF(H532=0,0,IF(OR(G532=0,F532=0),"N.M.",IF(ABS(H532/G532)&gt;=10,"N.M.",H532/(-G532)))),IF(H532=0,0,IF(OR(G532=0,F532=0),"N.M.",IF(ABS(H532/G532)&gt;=10,"N.M.",H532/G532))))</f>
        <v>N.M.</v>
      </c>
    </row>
    <row r="533" spans="1:9" s="25" customFormat="1" ht="13" collapsed="1" x14ac:dyDescent="0.3">
      <c r="A533" s="22" t="s">
        <v>219</v>
      </c>
      <c r="B533" s="49" t="s">
        <v>82</v>
      </c>
      <c r="C533" s="47" t="s">
        <v>83</v>
      </c>
      <c r="D533" s="104"/>
      <c r="E533" s="104"/>
      <c r="F533" s="23">
        <v>180721.49000000002</v>
      </c>
      <c r="G533" s="23">
        <v>14.46</v>
      </c>
      <c r="H533" s="42">
        <f>+F533-G533</f>
        <v>180707.03000000003</v>
      </c>
      <c r="I533" s="67" t="str">
        <f>IF(G533&lt;0,IF(H533=0,0,IF(OR(G533=0,F533=0),"N.M.",IF(ABS(H533/G533)&gt;=10,"N.M.",H533/(-G533)))),IF(H533=0,0,IF(OR(G533=0,F533=0),"N.M.",IF(ABS(H533/G533)&gt;=10,"N.M.",H533/G533))))</f>
        <v>N.M.</v>
      </c>
    </row>
    <row r="534" spans="1:9" s="25" customFormat="1" ht="0.75" hidden="1" customHeight="1" outlineLevel="2" x14ac:dyDescent="0.3">
      <c r="A534" s="22"/>
      <c r="B534" s="49"/>
      <c r="C534" s="47"/>
      <c r="D534" s="104"/>
      <c r="E534" s="104"/>
      <c r="F534" s="23"/>
      <c r="G534" s="23"/>
      <c r="H534" s="42"/>
      <c r="I534" s="67"/>
    </row>
    <row r="535" spans="1:9" s="25" customFormat="1" ht="13" collapsed="1" x14ac:dyDescent="0.3">
      <c r="A535" s="22" t="s">
        <v>220</v>
      </c>
      <c r="B535" s="49" t="s">
        <v>84</v>
      </c>
      <c r="C535" s="47" t="s">
        <v>85</v>
      </c>
      <c r="D535" s="104"/>
      <c r="E535" s="104"/>
      <c r="F535" s="23">
        <v>0</v>
      </c>
      <c r="G535" s="23">
        <v>0</v>
      </c>
      <c r="H535" s="42">
        <f>+F535-G535</f>
        <v>0</v>
      </c>
      <c r="I535" s="67">
        <f>IF(G535&lt;0,IF(H535=0,0,IF(OR(G535=0,F535=0),"N.M.",IF(ABS(H535/G535)&gt;=10,"N.M.",H535/(-G535)))),IF(H535=0,0,IF(OR(G535=0,F535=0),"N.M.",IF(ABS(H535/G535)&gt;=10,"N.M.",H535/G535))))</f>
        <v>0</v>
      </c>
    </row>
    <row r="536" spans="1:9" s="25" customFormat="1" ht="0.75" hidden="1" customHeight="1" outlineLevel="2" x14ac:dyDescent="0.3">
      <c r="A536" s="22"/>
      <c r="B536" s="49"/>
      <c r="C536" s="47"/>
      <c r="D536" s="104"/>
      <c r="E536" s="104"/>
      <c r="F536" s="23"/>
      <c r="G536" s="23"/>
      <c r="H536" s="42"/>
      <c r="I536" s="67"/>
    </row>
    <row r="537" spans="1:9" s="62" customFormat="1" hidden="1" outlineLevel="2" x14ac:dyDescent="0.25">
      <c r="A537" s="57" t="s">
        <v>768</v>
      </c>
      <c r="B537" s="58" t="s">
        <v>1226</v>
      </c>
      <c r="C537" s="59" t="s">
        <v>1633</v>
      </c>
      <c r="D537" s="60"/>
      <c r="E537" s="61"/>
      <c r="F537" s="130">
        <v>2069335.87</v>
      </c>
      <c r="G537" s="130">
        <v>940702.54</v>
      </c>
      <c r="H537" s="84">
        <f>+F537-G537</f>
        <v>1128633.33</v>
      </c>
      <c r="I537" s="69">
        <f>IF(G537&lt;0,IF(H537=0,0,IF(OR(G537=0,F537=0),"N.M.",IF(ABS(H537/G537)&gt;=10,"N.M.",H537/(-G537)))),IF(H537=0,0,IF(OR(G537=0,F537=0),"N.M.",IF(ABS(H537/G537)&gt;=10,"N.M.",H537/G537))))</f>
        <v>1.199777062364475</v>
      </c>
    </row>
    <row r="538" spans="1:9" s="25" customFormat="1" ht="13" collapsed="1" x14ac:dyDescent="0.3">
      <c r="A538" s="22" t="s">
        <v>221</v>
      </c>
      <c r="B538" s="49" t="s">
        <v>86</v>
      </c>
      <c r="C538" s="47" t="s">
        <v>87</v>
      </c>
      <c r="D538" s="104"/>
      <c r="E538" s="104"/>
      <c r="F538" s="23">
        <v>2069335.87</v>
      </c>
      <c r="G538" s="23">
        <v>940702.54</v>
      </c>
      <c r="H538" s="42">
        <f>+F538-G538</f>
        <v>1128633.33</v>
      </c>
      <c r="I538" s="67">
        <f>IF(G538&lt;0,IF(H538=0,0,IF(OR(G538=0,F538=0),"N.M.",IF(ABS(H538/G538)&gt;=10,"N.M.",H538/(-G538)))),IF(H538=0,0,IF(OR(G538=0,F538=0),"N.M.",IF(ABS(H538/G538)&gt;=10,"N.M.",H538/G538))))</f>
        <v>1.199777062364475</v>
      </c>
    </row>
    <row r="539" spans="1:9" s="25" customFormat="1" ht="13" x14ac:dyDescent="0.3">
      <c r="A539" s="22" t="s">
        <v>341</v>
      </c>
      <c r="B539" s="49" t="s">
        <v>336</v>
      </c>
      <c r="C539" s="56" t="s">
        <v>339</v>
      </c>
      <c r="D539" s="104"/>
      <c r="E539" s="104"/>
      <c r="F539" s="23">
        <v>0</v>
      </c>
      <c r="G539" s="23">
        <v>0</v>
      </c>
      <c r="H539" s="42">
        <f>+F539-G539</f>
        <v>0</v>
      </c>
      <c r="I539" s="67">
        <f>IF(G539&lt;0,IF(H539=0,0,IF(OR(G539=0,F539=0),"N.M.",IF(ABS(H539/G539)&gt;=10,"N.M.",H539/(-G539)))),IF(H539=0,0,IF(OR(G539=0,F539=0),"N.M.",IF(ABS(H539/G539)&gt;=10,"N.M.",H539/G539))))</f>
        <v>0</v>
      </c>
    </row>
    <row r="540" spans="1:9" s="25" customFormat="1" ht="13" x14ac:dyDescent="0.3">
      <c r="A540" s="22" t="s">
        <v>340</v>
      </c>
      <c r="B540" s="49" t="s">
        <v>337</v>
      </c>
      <c r="C540" s="56" t="s">
        <v>338</v>
      </c>
      <c r="D540" s="113"/>
      <c r="E540" s="113"/>
      <c r="F540" s="32">
        <v>0</v>
      </c>
      <c r="G540" s="32">
        <v>0</v>
      </c>
      <c r="H540" s="64">
        <f>+F540-G540</f>
        <v>0</v>
      </c>
      <c r="I540" s="68">
        <f>IF(G540&lt;0,IF(H540=0,0,IF(OR(G540=0,F540=0),"N.M.",IF(ABS(H540/G540)&gt;=10,"N.M.",H540/(-G540)))),IF(H540=0,0,IF(OR(G540=0,F540=0),"N.M.",IF(ABS(H540/G540)&gt;=10,"N.M.",H540/G540))))</f>
        <v>0</v>
      </c>
    </row>
    <row r="541" spans="1:9" s="25" customFormat="1" ht="13" hidden="1" outlineLevel="2" x14ac:dyDescent="0.3">
      <c r="A541" s="22"/>
      <c r="B541" s="49"/>
      <c r="C541" s="47"/>
      <c r="D541" s="104"/>
      <c r="E541" s="104"/>
      <c r="F541" s="23"/>
      <c r="G541" s="23"/>
      <c r="H541" s="42"/>
      <c r="I541" s="67"/>
    </row>
    <row r="542" spans="1:9" s="25" customFormat="1" ht="13" collapsed="1" x14ac:dyDescent="0.3">
      <c r="A542" s="22"/>
      <c r="B542" s="49" t="s">
        <v>88</v>
      </c>
      <c r="C542" s="30" t="s">
        <v>314</v>
      </c>
      <c r="D542" s="114"/>
      <c r="E542" s="114"/>
      <c r="F542" s="31">
        <f>SUM(+F355,F428,F434,F437,F441,F444,F446,F448,F452,-F456,F501,F509,F514,F518,-F522,F524,-F527,F529,-F533,F535,F538,-F539,F540)</f>
        <v>629781638.28920007</v>
      </c>
      <c r="G542" s="31">
        <f>SUM(+G355,G428,G434,G437,G441,G444,G446,G448,G452,-G456,G501,G509,G514,G518,-G522,G524,-G527,G529,-G533,G535,G538,-G539,G540)</f>
        <v>541819817.6925</v>
      </c>
      <c r="H542" s="98">
        <f>+F542-G542</f>
        <v>87961820.596700072</v>
      </c>
      <c r="I542" s="115">
        <f>IF(G542&lt;0,IF(H542=0,0,IF(OR(G542=0,F542=0),"N.M.",IF(ABS(H542/G542)&gt;=10,"N.M.",H542/(-G542)))),IF(H542=0,0,IF(OR(G542=0,F542=0),"N.M.",IF(ABS(H542/G542)&gt;=10,"N.M.",H542/G542))))</f>
        <v>0.16234515188335397</v>
      </c>
    </row>
    <row r="543" spans="1:9" s="25" customFormat="1" ht="13" x14ac:dyDescent="0.3">
      <c r="A543" s="22"/>
      <c r="B543" s="49" t="s">
        <v>89</v>
      </c>
      <c r="C543" s="34" t="s">
        <v>315</v>
      </c>
      <c r="D543" s="114"/>
      <c r="E543" s="114"/>
      <c r="F543" s="31">
        <f>+F95-F542</f>
        <v>97660116.670799971</v>
      </c>
      <c r="G543" s="31">
        <f>+G95-G542</f>
        <v>109182548.85249984</v>
      </c>
      <c r="H543" s="98">
        <f>+F543-G543</f>
        <v>-11522432.181699872</v>
      </c>
      <c r="I543" s="115">
        <f>IF(G543&lt;0,IF(H543=0,0,IF(OR(G543=0,F543=0),"N.M.",IF(ABS(H543/G543)&gt;=10,"N.M.",H543/(-G543)))),IF(H543=0,0,IF(OR(G543=0,F543=0),"N.M.",IF(ABS(H543/G543)&gt;=10,"N.M.",H543/G543))))</f>
        <v>-0.10553364345126345</v>
      </c>
    </row>
    <row r="544" spans="1:9" s="25" customFormat="1" ht="13" x14ac:dyDescent="0.3">
      <c r="A544" s="22"/>
      <c r="B544" s="49" t="s">
        <v>90</v>
      </c>
      <c r="C544" s="34" t="s">
        <v>316</v>
      </c>
      <c r="D544" s="114"/>
      <c r="E544" s="114"/>
      <c r="F544" s="31">
        <f>+F543</f>
        <v>97660116.670799971</v>
      </c>
      <c r="G544" s="31">
        <f>+G543</f>
        <v>109182548.85249984</v>
      </c>
      <c r="H544" s="98">
        <f>+F544-G544</f>
        <v>-11522432.181699872</v>
      </c>
      <c r="I544" s="115">
        <f>IF(G544&lt;0,IF(H544=0,0,IF(OR(G544=0,F544=0),"N.M.",IF(ABS(H544/G544)&gt;=10,"N.M.",H544/(-G544)))),IF(H544=0,0,IF(OR(G544=0,F544=0),"N.M.",IF(ABS(H544/G544)&gt;=10,"N.M.",H544/G544))))</f>
        <v>-0.10553364345126345</v>
      </c>
    </row>
    <row r="545" spans="1:9" s="22" customFormat="1" ht="13" x14ac:dyDescent="0.3">
      <c r="B545" s="49" t="s">
        <v>91</v>
      </c>
      <c r="C545" s="124" t="s">
        <v>317</v>
      </c>
      <c r="D545" s="125"/>
      <c r="E545" s="125"/>
      <c r="F545" s="126"/>
      <c r="G545" s="126"/>
      <c r="H545" s="126"/>
      <c r="I545" s="126"/>
    </row>
    <row r="546" spans="1:9" s="22" customFormat="1" ht="13" x14ac:dyDescent="0.3">
      <c r="B546" s="49" t="s">
        <v>92</v>
      </c>
      <c r="C546" s="124" t="s">
        <v>38</v>
      </c>
      <c r="D546" s="125"/>
      <c r="E546" s="125"/>
      <c r="F546" s="126"/>
      <c r="G546" s="126"/>
      <c r="H546" s="126"/>
      <c r="I546" s="126"/>
    </row>
    <row r="547" spans="1:9" s="22" customFormat="1" ht="13" x14ac:dyDescent="0.3">
      <c r="B547" s="49" t="s">
        <v>93</v>
      </c>
      <c r="C547" s="124" t="s">
        <v>318</v>
      </c>
      <c r="D547" s="125"/>
      <c r="E547" s="125"/>
      <c r="F547" s="126"/>
      <c r="G547" s="126"/>
      <c r="H547" s="126"/>
      <c r="I547" s="126"/>
    </row>
    <row r="548" spans="1:9" s="25" customFormat="1" ht="4.5" hidden="1" customHeight="1" outlineLevel="2" x14ac:dyDescent="0.3">
      <c r="A548" s="22"/>
      <c r="B548" s="49"/>
      <c r="C548" s="47"/>
      <c r="D548" s="104"/>
      <c r="E548" s="104"/>
      <c r="F548" s="26"/>
      <c r="G548" s="26"/>
      <c r="H548" s="42"/>
      <c r="I548" s="67"/>
    </row>
    <row r="549" spans="1:9" s="25" customFormat="1" ht="13" collapsed="1" x14ac:dyDescent="0.3">
      <c r="A549" s="22" t="s">
        <v>222</v>
      </c>
      <c r="B549" s="49" t="s">
        <v>94</v>
      </c>
      <c r="C549" s="47" t="s">
        <v>95</v>
      </c>
      <c r="D549" s="104"/>
      <c r="E549" s="104"/>
      <c r="F549" s="26">
        <v>0</v>
      </c>
      <c r="G549" s="26">
        <v>0</v>
      </c>
      <c r="H549" s="42">
        <f>+F549-G549</f>
        <v>0</v>
      </c>
      <c r="I549" s="67">
        <f>IF(G549&lt;0,IF(H549=0,0,IF(OR(G549=0,F549=0),"N.M.",IF(ABS(H549/G549)&gt;=10,"N.M.",H549/(-G549)))),IF(H549=0,0,IF(OR(G549=0,F549=0),"N.M.",IF(ABS(H549/G549)&gt;=10,"N.M.",H549/G549))))</f>
        <v>0</v>
      </c>
    </row>
    <row r="550" spans="1:9" s="25" customFormat="1" ht="0.75" hidden="1" customHeight="1" outlineLevel="2" x14ac:dyDescent="0.3">
      <c r="A550" s="22"/>
      <c r="B550" s="49"/>
      <c r="C550" s="47"/>
      <c r="D550" s="104"/>
      <c r="E550" s="104"/>
      <c r="F550" s="26"/>
      <c r="G550" s="26"/>
      <c r="H550" s="42"/>
      <c r="I550" s="67"/>
    </row>
    <row r="551" spans="1:9" s="25" customFormat="1" ht="13" collapsed="1" x14ac:dyDescent="0.3">
      <c r="A551" s="22" t="s">
        <v>223</v>
      </c>
      <c r="B551" s="49" t="s">
        <v>96</v>
      </c>
      <c r="C551" s="47" t="s">
        <v>97</v>
      </c>
      <c r="D551" s="104"/>
      <c r="E551" s="104"/>
      <c r="F551" s="23">
        <v>0</v>
      </c>
      <c r="G551" s="23">
        <v>0</v>
      </c>
      <c r="H551" s="42">
        <f>+F551-G551</f>
        <v>0</v>
      </c>
      <c r="I551" s="67">
        <f>IF(G551&lt;0,IF(H551=0,0,IF(OR(G551=0,F551=0),"N.M.",IF(ABS(H551/G551)&gt;=10,"N.M.",H551/(-G551)))),IF(H551=0,0,IF(OR(G551=0,F551=0),"N.M.",IF(ABS(H551/G551)&gt;=10,"N.M.",H551/G551))))</f>
        <v>0</v>
      </c>
    </row>
    <row r="552" spans="1:9" s="25" customFormat="1" ht="0.75" hidden="1" customHeight="1" outlineLevel="2" x14ac:dyDescent="0.3">
      <c r="A552" s="22"/>
      <c r="B552" s="49"/>
      <c r="C552" s="47"/>
      <c r="D552" s="104"/>
      <c r="E552" s="104"/>
      <c r="F552" s="23"/>
      <c r="G552" s="23"/>
      <c r="H552" s="42"/>
      <c r="I552" s="67"/>
    </row>
    <row r="553" spans="1:9" s="62" customFormat="1" hidden="1" outlineLevel="2" x14ac:dyDescent="0.25">
      <c r="A553" s="57" t="s">
        <v>769</v>
      </c>
      <c r="B553" s="58" t="s">
        <v>1227</v>
      </c>
      <c r="C553" s="59" t="s">
        <v>1634</v>
      </c>
      <c r="D553" s="60"/>
      <c r="E553" s="61"/>
      <c r="F553" s="130">
        <v>326224.01</v>
      </c>
      <c r="G553" s="130">
        <v>327526.96000000002</v>
      </c>
      <c r="H553" s="84">
        <f>+F553-G553</f>
        <v>-1302.9500000000116</v>
      </c>
      <c r="I553" s="69">
        <f>IF(G553&lt;0,IF(H553=0,0,IF(OR(G553=0,F553=0),"N.M.",IF(ABS(H553/G553)&gt;=10,"N.M.",H553/(-G553)))),IF(H553=0,0,IF(OR(G553=0,F553=0),"N.M.",IF(ABS(H553/G553)&gt;=10,"N.M.",H553/G553))))</f>
        <v>-3.9781457990512034E-3</v>
      </c>
    </row>
    <row r="554" spans="1:9" s="25" customFormat="1" ht="13" collapsed="1" x14ac:dyDescent="0.3">
      <c r="A554" s="22" t="s">
        <v>224</v>
      </c>
      <c r="B554" s="49" t="s">
        <v>98</v>
      </c>
      <c r="C554" s="47" t="s">
        <v>99</v>
      </c>
      <c r="D554" s="104"/>
      <c r="E554" s="104"/>
      <c r="F554" s="23">
        <v>326224.01</v>
      </c>
      <c r="G554" s="23">
        <v>327526.96000000002</v>
      </c>
      <c r="H554" s="42">
        <f>+F554-G554</f>
        <v>-1302.9500000000116</v>
      </c>
      <c r="I554" s="67">
        <f>IF(G554&lt;0,IF(H554=0,0,IF(OR(G554=0,F554=0),"N.M.",IF(ABS(H554/G554)&gt;=10,"N.M.",H554/(-G554)))),IF(H554=0,0,IF(OR(G554=0,F554=0),"N.M.",IF(ABS(H554/G554)&gt;=10,"N.M.",H554/G554))))</f>
        <v>-3.9781457990512034E-3</v>
      </c>
    </row>
    <row r="555" spans="1:9" s="25" customFormat="1" ht="0.75" hidden="1" customHeight="1" outlineLevel="2" x14ac:dyDescent="0.3">
      <c r="A555" s="22"/>
      <c r="B555" s="49"/>
      <c r="C555" s="47"/>
      <c r="D555" s="104"/>
      <c r="E555" s="104"/>
      <c r="F555" s="23"/>
      <c r="G555" s="23"/>
      <c r="H555" s="42"/>
      <c r="I555" s="67"/>
    </row>
    <row r="556" spans="1:9" s="62" customFormat="1" hidden="1" outlineLevel="2" x14ac:dyDescent="0.25">
      <c r="A556" s="57" t="s">
        <v>770</v>
      </c>
      <c r="B556" s="58" t="s">
        <v>1228</v>
      </c>
      <c r="C556" s="59" t="s">
        <v>1635</v>
      </c>
      <c r="D556" s="60"/>
      <c r="E556" s="61"/>
      <c r="F556" s="130">
        <v>630</v>
      </c>
      <c r="G556" s="130">
        <v>0</v>
      </c>
      <c r="H556" s="84">
        <f>+F556-G556</f>
        <v>630</v>
      </c>
      <c r="I556" s="69" t="str">
        <f>IF(G556&lt;0,IF(H556=0,0,IF(OR(G556=0,F556=0),"N.M.",IF(ABS(H556/G556)&gt;=10,"N.M.",H556/(-G556)))),IF(H556=0,0,IF(OR(G556=0,F556=0),"N.M.",IF(ABS(H556/G556)&gt;=10,"N.M.",H556/G556))))</f>
        <v>N.M.</v>
      </c>
    </row>
    <row r="557" spans="1:9" s="62" customFormat="1" hidden="1" outlineLevel="2" x14ac:dyDescent="0.25">
      <c r="A557" s="57" t="s">
        <v>771</v>
      </c>
      <c r="B557" s="58" t="s">
        <v>1229</v>
      </c>
      <c r="C557" s="59" t="s">
        <v>1636</v>
      </c>
      <c r="D557" s="60"/>
      <c r="E557" s="61"/>
      <c r="F557" s="130">
        <v>15.450000000000001</v>
      </c>
      <c r="G557" s="130">
        <v>179.27</v>
      </c>
      <c r="H557" s="84">
        <f>+F557-G557</f>
        <v>-163.82000000000002</v>
      </c>
      <c r="I557" s="69">
        <f>IF(G557&lt;0,IF(H557=0,0,IF(OR(G557=0,F557=0),"N.M.",IF(ABS(H557/G557)&gt;=10,"N.M.",H557/(-G557)))),IF(H557=0,0,IF(OR(G557=0,F557=0),"N.M.",IF(ABS(H557/G557)&gt;=10,"N.M.",H557/G557))))</f>
        <v>-0.91381714731968544</v>
      </c>
    </row>
    <row r="558" spans="1:9" s="25" customFormat="1" ht="13" collapsed="1" x14ac:dyDescent="0.3">
      <c r="A558" s="22" t="s">
        <v>225</v>
      </c>
      <c r="B558" s="49" t="s">
        <v>100</v>
      </c>
      <c r="C558" s="47" t="s">
        <v>101</v>
      </c>
      <c r="D558" s="104"/>
      <c r="E558" s="104"/>
      <c r="F558" s="23">
        <v>645.45000000000005</v>
      </c>
      <c r="G558" s="23">
        <v>179.27</v>
      </c>
      <c r="H558" s="42">
        <f>+F558-G558</f>
        <v>466.18000000000006</v>
      </c>
      <c r="I558" s="67">
        <f>IF(G558&lt;0,IF(H558=0,0,IF(OR(G558=0,F558=0),"N.M.",IF(ABS(H558/G558)&gt;=10,"N.M.",H558/(-G558)))),IF(H558=0,0,IF(OR(G558=0,F558=0),"N.M.",IF(ABS(H558/G558)&gt;=10,"N.M.",H558/G558))))</f>
        <v>2.600435097897027</v>
      </c>
    </row>
    <row r="559" spans="1:9" s="25" customFormat="1" ht="0.75" hidden="1" customHeight="1" outlineLevel="2" x14ac:dyDescent="0.3">
      <c r="A559" s="22"/>
      <c r="B559" s="49"/>
      <c r="C559" s="47"/>
      <c r="D559" s="104"/>
      <c r="E559" s="104"/>
      <c r="F559" s="23"/>
      <c r="G559" s="23"/>
      <c r="H559" s="42"/>
      <c r="I559" s="67"/>
    </row>
    <row r="560" spans="1:9" s="62" customFormat="1" hidden="1" outlineLevel="2" x14ac:dyDescent="0.25">
      <c r="A560" s="57" t="s">
        <v>772</v>
      </c>
      <c r="B560" s="58" t="s">
        <v>1230</v>
      </c>
      <c r="C560" s="59" t="s">
        <v>1637</v>
      </c>
      <c r="D560" s="60"/>
      <c r="E560" s="61"/>
      <c r="F560" s="130">
        <v>1025</v>
      </c>
      <c r="G560" s="130">
        <v>1025</v>
      </c>
      <c r="H560" s="84">
        <f>+F560-G560</f>
        <v>0</v>
      </c>
      <c r="I560" s="69">
        <f>IF(G560&lt;0,IF(H560=0,0,IF(OR(G560=0,F560=0),"N.M.",IF(ABS(H560/G560)&gt;=10,"N.M.",H560/(-G560)))),IF(H560=0,0,IF(OR(G560=0,F560=0),"N.M.",IF(ABS(H560/G560)&gt;=10,"N.M.",H560/G560))))</f>
        <v>0</v>
      </c>
    </row>
    <row r="561" spans="1:9" s="62" customFormat="1" hidden="1" outlineLevel="2" x14ac:dyDescent="0.25">
      <c r="A561" s="57" t="s">
        <v>773</v>
      </c>
      <c r="B561" s="58" t="s">
        <v>1231</v>
      </c>
      <c r="C561" s="59" t="s">
        <v>1638</v>
      </c>
      <c r="D561" s="60"/>
      <c r="E561" s="61"/>
      <c r="F561" s="130">
        <v>-6669.7800000000007</v>
      </c>
      <c r="G561" s="130">
        <v>-6669.7800000000007</v>
      </c>
      <c r="H561" s="84">
        <f>+F561-G561</f>
        <v>0</v>
      </c>
      <c r="I561" s="69">
        <f>IF(G561&lt;0,IF(H561=0,0,IF(OR(G561=0,F561=0),"N.M.",IF(ABS(H561/G561)&gt;=10,"N.M.",H561/(-G561)))),IF(H561=0,0,IF(OR(G561=0,F561=0),"N.M.",IF(ABS(H561/G561)&gt;=10,"N.M.",H561/G561))))</f>
        <v>0</v>
      </c>
    </row>
    <row r="562" spans="1:9" s="25" customFormat="1" ht="13" collapsed="1" x14ac:dyDescent="0.3">
      <c r="A562" s="22" t="s">
        <v>226</v>
      </c>
      <c r="B562" s="49" t="s">
        <v>102</v>
      </c>
      <c r="C562" s="47" t="s">
        <v>103</v>
      </c>
      <c r="D562" s="104"/>
      <c r="E562" s="104"/>
      <c r="F562" s="23">
        <v>-5644.7800000000007</v>
      </c>
      <c r="G562" s="23">
        <v>-5644.7800000000007</v>
      </c>
      <c r="H562" s="42">
        <f>+F562-G562</f>
        <v>0</v>
      </c>
      <c r="I562" s="67">
        <f>IF(G562&lt;0,IF(H562=0,0,IF(OR(G562=0,F562=0),"N.M.",IF(ABS(H562/G562)&gt;=10,"N.M.",H562/(-G562)))),IF(H562=0,0,IF(OR(G562=0,F562=0),"N.M.",IF(ABS(H562/G562)&gt;=10,"N.M.",H562/G562))))</f>
        <v>0</v>
      </c>
    </row>
    <row r="563" spans="1:9" s="25" customFormat="1" ht="0.75" hidden="1" customHeight="1" outlineLevel="2" x14ac:dyDescent="0.3">
      <c r="A563" s="22"/>
      <c r="B563" s="49"/>
      <c r="C563" s="47"/>
      <c r="D563" s="104"/>
      <c r="E563" s="104"/>
      <c r="F563" s="23"/>
      <c r="G563" s="23"/>
      <c r="H563" s="42"/>
      <c r="I563" s="67"/>
    </row>
    <row r="564" spans="1:9" s="25" customFormat="1" ht="13" collapsed="1" x14ac:dyDescent="0.3">
      <c r="A564" s="22" t="s">
        <v>227</v>
      </c>
      <c r="B564" s="49" t="s">
        <v>104</v>
      </c>
      <c r="C564" s="47" t="s">
        <v>105</v>
      </c>
      <c r="D564" s="104"/>
      <c r="E564" s="104"/>
      <c r="F564" s="26">
        <v>0</v>
      </c>
      <c r="G564" s="26">
        <v>0</v>
      </c>
      <c r="H564" s="42">
        <f>+F564-G564</f>
        <v>0</v>
      </c>
      <c r="I564" s="67">
        <f>IF(G564&lt;0,IF(H564=0,0,IF(OR(G564=0,F564=0),"N.M.",IF(ABS(H564/G564)&gt;=10,"N.M.",H564/(-G564)))),IF(H564=0,0,IF(OR(G564=0,F564=0),"N.M.",IF(ABS(H564/G564)&gt;=10,"N.M.",H564/G564))))</f>
        <v>0</v>
      </c>
    </row>
    <row r="565" spans="1:9" s="25" customFormat="1" ht="0.75" hidden="1" customHeight="1" outlineLevel="2" x14ac:dyDescent="0.3">
      <c r="A565" s="22"/>
      <c r="B565" s="49"/>
      <c r="C565" s="47"/>
      <c r="D565" s="104"/>
      <c r="E565" s="104"/>
      <c r="F565" s="26"/>
      <c r="G565" s="26"/>
      <c r="H565" s="42"/>
      <c r="I565" s="67"/>
    </row>
    <row r="566" spans="1:9" s="62" customFormat="1" hidden="1" outlineLevel="2" x14ac:dyDescent="0.25">
      <c r="A566" s="57" t="s">
        <v>774</v>
      </c>
      <c r="B566" s="58" t="s">
        <v>1232</v>
      </c>
      <c r="C566" s="59" t="s">
        <v>1639</v>
      </c>
      <c r="D566" s="60"/>
      <c r="E566" s="61"/>
      <c r="F566" s="130">
        <v>1034503.51</v>
      </c>
      <c r="G566" s="130">
        <v>99249.22</v>
      </c>
      <c r="H566" s="84">
        <f>+F566-G566</f>
        <v>935254.29</v>
      </c>
      <c r="I566" s="69">
        <f>IF(G566&lt;0,IF(H566=0,0,IF(OR(G566=0,F566=0),"N.M.",IF(ABS(H566/G566)&gt;=10,"N.M.",H566/(-G566)))),IF(H566=0,0,IF(OR(G566=0,F566=0),"N.M.",IF(ABS(H566/G566)&gt;=10,"N.M.",H566/G566))))</f>
        <v>9.423291084806511</v>
      </c>
    </row>
    <row r="567" spans="1:9" s="62" customFormat="1" hidden="1" outlineLevel="2" x14ac:dyDescent="0.25">
      <c r="A567" s="57" t="s">
        <v>775</v>
      </c>
      <c r="B567" s="58" t="s">
        <v>1233</v>
      </c>
      <c r="C567" s="59" t="s">
        <v>1640</v>
      </c>
      <c r="D567" s="60"/>
      <c r="E567" s="61"/>
      <c r="F567" s="130">
        <v>289.13</v>
      </c>
      <c r="G567" s="130">
        <v>116500.3</v>
      </c>
      <c r="H567" s="84">
        <f>+F567-G567</f>
        <v>-116211.17</v>
      </c>
      <c r="I567" s="69">
        <f>IF(G567&lt;0,IF(H567=0,0,IF(OR(G567=0,F567=0),"N.M.",IF(ABS(H567/G567)&gt;=10,"N.M.",H567/(-G567)))),IF(H567=0,0,IF(OR(G567=0,F567=0),"N.M.",IF(ABS(H567/G567)&gt;=10,"N.M.",H567/G567))))</f>
        <v>-0.99751820381578415</v>
      </c>
    </row>
    <row r="568" spans="1:9" s="25" customFormat="1" ht="13" collapsed="1" x14ac:dyDescent="0.3">
      <c r="A568" s="22" t="s">
        <v>228</v>
      </c>
      <c r="B568" s="49" t="s">
        <v>106</v>
      </c>
      <c r="C568" s="47" t="s">
        <v>107</v>
      </c>
      <c r="D568" s="104"/>
      <c r="E568" s="104"/>
      <c r="F568" s="26">
        <v>1034792.64</v>
      </c>
      <c r="G568" s="26">
        <v>215749.52</v>
      </c>
      <c r="H568" s="42">
        <f>+F568-G568</f>
        <v>819043.12</v>
      </c>
      <c r="I568" s="67">
        <f>IF(G568&lt;0,IF(H568=0,0,IF(OR(G568=0,F568=0),"N.M.",IF(ABS(H568/G568)&gt;=10,"N.M.",H568/(-G568)))),IF(H568=0,0,IF(OR(G568=0,F568=0),"N.M.",IF(ABS(H568/G568)&gt;=10,"N.M.",H568/G568))))</f>
        <v>3.7962685618025942</v>
      </c>
    </row>
    <row r="569" spans="1:9" s="25" customFormat="1" ht="0.75" hidden="1" customHeight="1" outlineLevel="2" x14ac:dyDescent="0.3">
      <c r="A569" s="22"/>
      <c r="B569" s="49"/>
      <c r="C569" s="47"/>
      <c r="D569" s="104"/>
      <c r="E569" s="104"/>
      <c r="F569" s="26"/>
      <c r="G569" s="26"/>
      <c r="H569" s="42"/>
      <c r="I569" s="67"/>
    </row>
    <row r="570" spans="1:9" s="62" customFormat="1" hidden="1" outlineLevel="2" x14ac:dyDescent="0.25">
      <c r="A570" s="57" t="s">
        <v>776</v>
      </c>
      <c r="B570" s="58" t="s">
        <v>1234</v>
      </c>
      <c r="C570" s="59" t="s">
        <v>1641</v>
      </c>
      <c r="D570" s="60"/>
      <c r="E570" s="61"/>
      <c r="F570" s="130">
        <v>2125843.7800000003</v>
      </c>
      <c r="G570" s="130">
        <v>1527825.87</v>
      </c>
      <c r="H570" s="84">
        <f>+F570-G570</f>
        <v>598017.91000000015</v>
      </c>
      <c r="I570" s="69">
        <f>IF(G570&lt;0,IF(H570=0,0,IF(OR(G570=0,F570=0),"N.M.",IF(ABS(H570/G570)&gt;=10,"N.M.",H570/(-G570)))),IF(H570=0,0,IF(OR(G570=0,F570=0),"N.M.",IF(ABS(H570/G570)&gt;=10,"N.M.",H570/G570))))</f>
        <v>0.3914175834710798</v>
      </c>
    </row>
    <row r="571" spans="1:9" s="25" customFormat="1" ht="13" collapsed="1" x14ac:dyDescent="0.3">
      <c r="A571" s="22" t="s">
        <v>229</v>
      </c>
      <c r="B571" s="49" t="s">
        <v>108</v>
      </c>
      <c r="C571" s="47" t="s">
        <v>109</v>
      </c>
      <c r="D571" s="104"/>
      <c r="E571" s="104"/>
      <c r="F571" s="26">
        <v>2125843.7800000003</v>
      </c>
      <c r="G571" s="26">
        <v>1527825.87</v>
      </c>
      <c r="H571" s="42">
        <f>+F571-G571</f>
        <v>598017.91000000015</v>
      </c>
      <c r="I571" s="67">
        <f>IF(G571&lt;0,IF(H571=0,0,IF(OR(G571=0,F571=0),"N.M.",IF(ABS(H571/G571)&gt;=10,"N.M.",H571/(-G571)))),IF(H571=0,0,IF(OR(G571=0,F571=0),"N.M.",IF(ABS(H571/G571)&gt;=10,"N.M.",H571/G571))))</f>
        <v>0.3914175834710798</v>
      </c>
    </row>
    <row r="572" spans="1:9" s="25" customFormat="1" ht="0.75" hidden="1" customHeight="1" outlineLevel="2" x14ac:dyDescent="0.3">
      <c r="A572" s="22"/>
      <c r="B572" s="49"/>
      <c r="C572" s="47"/>
      <c r="D572" s="104"/>
      <c r="E572" s="104"/>
      <c r="F572" s="26"/>
      <c r="G572" s="26"/>
      <c r="H572" s="42"/>
      <c r="I572" s="67"/>
    </row>
    <row r="573" spans="1:9" s="62" customFormat="1" hidden="1" outlineLevel="2" x14ac:dyDescent="0.25">
      <c r="A573" s="57" t="s">
        <v>777</v>
      </c>
      <c r="B573" s="58" t="s">
        <v>1235</v>
      </c>
      <c r="C573" s="59" t="s">
        <v>1642</v>
      </c>
      <c r="D573" s="60"/>
      <c r="E573" s="61"/>
      <c r="F573" s="130">
        <v>1412.45</v>
      </c>
      <c r="G573" s="130">
        <v>1675.18</v>
      </c>
      <c r="H573" s="84">
        <f>+F573-G573</f>
        <v>-262.73</v>
      </c>
      <c r="I573" s="69">
        <f>IF(G573&lt;0,IF(H573=0,0,IF(OR(G573=0,F573=0),"N.M.",IF(ABS(H573/G573)&gt;=10,"N.M.",H573/(-G573)))),IF(H573=0,0,IF(OR(G573=0,F573=0),"N.M.",IF(ABS(H573/G573)&gt;=10,"N.M.",H573/G573))))</f>
        <v>-0.15683687723110354</v>
      </c>
    </row>
    <row r="574" spans="1:9" s="62" customFormat="1" hidden="1" outlineLevel="2" x14ac:dyDescent="0.25">
      <c r="A574" s="57" t="s">
        <v>778</v>
      </c>
      <c r="B574" s="58" t="s">
        <v>1236</v>
      </c>
      <c r="C574" s="59" t="s">
        <v>1643</v>
      </c>
      <c r="D574" s="60"/>
      <c r="E574" s="61"/>
      <c r="F574" s="130">
        <v>608.54999999999995</v>
      </c>
      <c r="G574" s="130">
        <v>19843.86</v>
      </c>
      <c r="H574" s="84">
        <f>+F574-G574</f>
        <v>-19235.310000000001</v>
      </c>
      <c r="I574" s="69">
        <f>IF(G574&lt;0,IF(H574=0,0,IF(OR(G574=0,F574=0),"N.M.",IF(ABS(H574/G574)&gt;=10,"N.M.",H574/(-G574)))),IF(H574=0,0,IF(OR(G574=0,F574=0),"N.M.",IF(ABS(H574/G574)&gt;=10,"N.M.",H574/G574))))</f>
        <v>-0.969333083381963</v>
      </c>
    </row>
    <row r="575" spans="1:9" s="62" customFormat="1" hidden="1" outlineLevel="2" x14ac:dyDescent="0.25">
      <c r="A575" s="57" t="s">
        <v>779</v>
      </c>
      <c r="B575" s="58" t="s">
        <v>1237</v>
      </c>
      <c r="C575" s="59" t="s">
        <v>1644</v>
      </c>
      <c r="D575" s="60"/>
      <c r="E575" s="61"/>
      <c r="F575" s="130">
        <v>-243.14</v>
      </c>
      <c r="G575" s="130">
        <v>-16264.220000000001</v>
      </c>
      <c r="H575" s="84">
        <f>+F575-G575</f>
        <v>16021.080000000002</v>
      </c>
      <c r="I575" s="69">
        <f>IF(G575&lt;0,IF(H575=0,0,IF(OR(G575=0,F575=0),"N.M.",IF(ABS(H575/G575)&gt;=10,"N.M.",H575/(-G575)))),IF(H575=0,0,IF(OR(G575=0,F575=0),"N.M.",IF(ABS(H575/G575)&gt;=10,"N.M.",H575/G575))))</f>
        <v>0.98505062031871193</v>
      </c>
    </row>
    <row r="576" spans="1:9" s="25" customFormat="1" ht="13" collapsed="1" x14ac:dyDescent="0.3">
      <c r="A576" s="22" t="s">
        <v>230</v>
      </c>
      <c r="B576" s="49" t="s">
        <v>110</v>
      </c>
      <c r="C576" s="47" t="s">
        <v>111</v>
      </c>
      <c r="D576" s="104"/>
      <c r="E576" s="104"/>
      <c r="F576" s="26">
        <v>1777.86</v>
      </c>
      <c r="G576" s="26">
        <v>5254.82</v>
      </c>
      <c r="H576" s="42">
        <f>+F576-G576</f>
        <v>-3476.96</v>
      </c>
      <c r="I576" s="67">
        <f>IF(G576&lt;0,IF(H576=0,0,IF(OR(G576=0,F576=0),"N.M.",IF(ABS(H576/G576)&gt;=10,"N.M.",H576/(-G576)))),IF(H576=0,0,IF(OR(G576=0,F576=0),"N.M.",IF(ABS(H576/G576)&gt;=10,"N.M.",H576/G576))))</f>
        <v>-0.66167061859397658</v>
      </c>
    </row>
    <row r="577" spans="1:9" s="25" customFormat="1" ht="0.75" hidden="1" customHeight="1" outlineLevel="2" x14ac:dyDescent="0.3">
      <c r="A577" s="22"/>
      <c r="B577" s="49"/>
      <c r="C577" s="47"/>
      <c r="D577" s="104"/>
      <c r="E577" s="104"/>
      <c r="F577" s="26"/>
      <c r="G577" s="26"/>
      <c r="H577" s="42"/>
      <c r="I577" s="67"/>
    </row>
    <row r="578" spans="1:9" s="62" customFormat="1" hidden="1" outlineLevel="2" x14ac:dyDescent="0.25">
      <c r="A578" s="57" t="s">
        <v>780</v>
      </c>
      <c r="B578" s="58" t="s">
        <v>1238</v>
      </c>
      <c r="C578" s="59" t="s">
        <v>1645</v>
      </c>
      <c r="D578" s="60"/>
      <c r="E578" s="61"/>
      <c r="F578" s="130">
        <v>53.39</v>
      </c>
      <c r="G578" s="130">
        <v>0</v>
      </c>
      <c r="H578" s="84">
        <f>+F578-G578</f>
        <v>53.39</v>
      </c>
      <c r="I578" s="69" t="str">
        <f>IF(G578&lt;0,IF(H578=0,0,IF(OR(G578=0,F578=0),"N.M.",IF(ABS(H578/G578)&gt;=10,"N.M.",H578/(-G578)))),IF(H578=0,0,IF(OR(G578=0,F578=0),"N.M.",IF(ABS(H578/G578)&gt;=10,"N.M.",H578/G578))))</f>
        <v>N.M.</v>
      </c>
    </row>
    <row r="579" spans="1:9" s="25" customFormat="1" ht="13" collapsed="1" x14ac:dyDescent="0.3">
      <c r="A579" s="22" t="s">
        <v>231</v>
      </c>
      <c r="B579" s="49" t="s">
        <v>112</v>
      </c>
      <c r="C579" s="48" t="s">
        <v>113</v>
      </c>
      <c r="D579" s="113"/>
      <c r="E579" s="113"/>
      <c r="F579" s="32">
        <v>53.39</v>
      </c>
      <c r="G579" s="32">
        <v>0</v>
      </c>
      <c r="H579" s="64">
        <f>+F579-G579</f>
        <v>53.39</v>
      </c>
      <c r="I579" s="68" t="str">
        <f>IF(G579&lt;0,IF(H579=0,0,IF(OR(G579=0,F579=0),"N.M.",IF(ABS(H579/G579)&gt;=10,"N.M.",H579/(-G579)))),IF(H579=0,0,IF(OR(G579=0,F579=0),"N.M.",IF(ABS(H579/G579)&gt;=10,"N.M.",H579/G579))))</f>
        <v>N.M.</v>
      </c>
    </row>
    <row r="580" spans="1:9" s="25" customFormat="1" ht="0.75" hidden="1" customHeight="1" outlineLevel="2" x14ac:dyDescent="0.3">
      <c r="A580" s="22"/>
      <c r="B580" s="49"/>
      <c r="C580" s="47"/>
      <c r="D580" s="104"/>
      <c r="E580" s="104"/>
      <c r="F580" s="26"/>
      <c r="G580" s="26"/>
      <c r="H580" s="42"/>
      <c r="I580" s="67"/>
    </row>
    <row r="581" spans="1:9" s="25" customFormat="1" ht="13" collapsed="1" x14ac:dyDescent="0.3">
      <c r="A581" s="22"/>
      <c r="B581" s="49" t="s">
        <v>114</v>
      </c>
      <c r="C581" s="30" t="s">
        <v>319</v>
      </c>
      <c r="D581" s="114"/>
      <c r="E581" s="114"/>
      <c r="F581" s="31">
        <f>SUM(F549,-F551,F554,-F558,F562,F564,F568,F571,F576,F579)</f>
        <v>3482401.45</v>
      </c>
      <c r="G581" s="31">
        <f>SUM(G549,-G551,G554,-G558,G562,G564,G568,G571,G576,G579)</f>
        <v>2070533.1200000001</v>
      </c>
      <c r="H581" s="98">
        <f>+F581-G581</f>
        <v>1411868.33</v>
      </c>
      <c r="I581" s="115">
        <f>IF(G581&lt;0,IF(H581=0,0,IF(OR(G581=0,F581=0),"N.M.",IF(ABS(H581/G581)&gt;=10,"N.M.",H581/(-G581)))),IF(H581=0,0,IF(OR(G581=0,F581=0),"N.M.",IF(ABS(H581/G581)&gt;=10,"N.M.",H581/G581))))</f>
        <v>0.6818863781324106</v>
      </c>
    </row>
    <row r="582" spans="1:9" s="22" customFormat="1" ht="13" x14ac:dyDescent="0.3">
      <c r="B582" s="49" t="s">
        <v>115</v>
      </c>
      <c r="C582" s="124" t="s">
        <v>39</v>
      </c>
      <c r="D582" s="125"/>
      <c r="E582" s="125"/>
      <c r="F582" s="126"/>
      <c r="G582" s="126"/>
      <c r="H582" s="126"/>
      <c r="I582" s="126"/>
    </row>
    <row r="583" spans="1:9" s="25" customFormat="1" ht="13" hidden="1" outlineLevel="2" x14ac:dyDescent="0.3">
      <c r="A583" s="22"/>
      <c r="B583" s="49"/>
      <c r="C583" s="116"/>
      <c r="D583" s="117"/>
      <c r="E583" s="117"/>
      <c r="F583" s="21"/>
      <c r="G583" s="21"/>
      <c r="H583" s="21"/>
      <c r="I583" s="118"/>
    </row>
    <row r="584" spans="1:9" s="62" customFormat="1" hidden="1" outlineLevel="2" x14ac:dyDescent="0.25">
      <c r="A584" s="57" t="s">
        <v>781</v>
      </c>
      <c r="B584" s="58" t="s">
        <v>1239</v>
      </c>
      <c r="C584" s="59" t="s">
        <v>1646</v>
      </c>
      <c r="D584" s="60"/>
      <c r="E584" s="61"/>
      <c r="F584" s="130">
        <v>0</v>
      </c>
      <c r="G584" s="130">
        <v>1602.056</v>
      </c>
      <c r="H584" s="84">
        <f>+F584-G584</f>
        <v>-1602.056</v>
      </c>
      <c r="I584" s="69" t="str">
        <f>IF(G584&lt;0,IF(H584=0,0,IF(OR(G584=0,F584=0),"N.M.",IF(ABS(H584/G584)&gt;=10,"N.M.",H584/(-G584)))),IF(H584=0,0,IF(OR(G584=0,F584=0),"N.M.",IF(ABS(H584/G584)&gt;=10,"N.M.",H584/G584))))</f>
        <v>N.M.</v>
      </c>
    </row>
    <row r="585" spans="1:9" s="25" customFormat="1" ht="13" collapsed="1" x14ac:dyDescent="0.3">
      <c r="A585" s="22" t="s">
        <v>232</v>
      </c>
      <c r="B585" s="49" t="s">
        <v>116</v>
      </c>
      <c r="C585" s="47" t="s">
        <v>117</v>
      </c>
      <c r="D585" s="104"/>
      <c r="E585" s="104"/>
      <c r="F585" s="26">
        <v>0</v>
      </c>
      <c r="G585" s="26">
        <v>1602.056</v>
      </c>
      <c r="H585" s="42">
        <f>+F585-G585</f>
        <v>-1602.056</v>
      </c>
      <c r="I585" s="67" t="str">
        <f>IF(G585&lt;0,IF(H585=0,0,IF(OR(G585=0,F585=0),"N.M.",IF(ABS(H585/G585)&gt;=10,"N.M.",H585/(-G585)))),IF(H585=0,0,IF(OR(G585=0,F585=0),"N.M.",IF(ABS(H585/G585)&gt;=10,"N.M.",H585/G585))))</f>
        <v>N.M.</v>
      </c>
    </row>
    <row r="586" spans="1:9" s="25" customFormat="1" ht="0.75" hidden="1" customHeight="1" outlineLevel="2" x14ac:dyDescent="0.3">
      <c r="A586" s="22"/>
      <c r="B586" s="49"/>
      <c r="C586" s="47"/>
      <c r="D586" s="104"/>
      <c r="E586" s="104"/>
      <c r="F586" s="26"/>
      <c r="G586" s="26"/>
      <c r="H586" s="42"/>
      <c r="I586" s="67"/>
    </row>
    <row r="587" spans="1:9" s="25" customFormat="1" ht="13" collapsed="1" x14ac:dyDescent="0.3">
      <c r="A587" s="22" t="s">
        <v>233</v>
      </c>
      <c r="B587" s="49" t="s">
        <v>118</v>
      </c>
      <c r="C587" s="47" t="s">
        <v>119</v>
      </c>
      <c r="D587" s="104"/>
      <c r="E587" s="104"/>
      <c r="F587" s="26">
        <v>0</v>
      </c>
      <c r="G587" s="26">
        <v>0</v>
      </c>
      <c r="H587" s="42">
        <f>+F587-G587</f>
        <v>0</v>
      </c>
      <c r="I587" s="67">
        <f>IF(G587&lt;0,IF(H587=0,0,IF(OR(G587=0,F587=0),"N.M.",IF(ABS(H587/G587)&gt;=10,"N.M.",H587/(-G587)))),IF(H587=0,0,IF(OR(G587=0,F587=0),"N.M.",IF(ABS(H587/G587)&gt;=10,"N.M.",H587/G587))))</f>
        <v>0</v>
      </c>
    </row>
    <row r="588" spans="1:9" s="25" customFormat="1" ht="0.75" hidden="1" customHeight="1" outlineLevel="2" x14ac:dyDescent="0.3">
      <c r="A588" s="22"/>
      <c r="B588" s="49"/>
      <c r="C588" s="47"/>
      <c r="D588" s="104"/>
      <c r="E588" s="104"/>
      <c r="F588" s="26"/>
      <c r="G588" s="26"/>
      <c r="H588" s="42"/>
      <c r="I588" s="67"/>
    </row>
    <row r="589" spans="1:9" s="62" customFormat="1" hidden="1" outlineLevel="2" x14ac:dyDescent="0.25">
      <c r="A589" s="57" t="s">
        <v>782</v>
      </c>
      <c r="B589" s="58" t="s">
        <v>1240</v>
      </c>
      <c r="C589" s="59" t="s">
        <v>1647</v>
      </c>
      <c r="D589" s="60"/>
      <c r="E589" s="61"/>
      <c r="F589" s="130">
        <v>1702420.97</v>
      </c>
      <c r="G589" s="130">
        <v>1219040.9100000001</v>
      </c>
      <c r="H589" s="84">
        <f>+F589-G589</f>
        <v>483380.05999999982</v>
      </c>
      <c r="I589" s="69">
        <f>IF(G589&lt;0,IF(H589=0,0,IF(OR(G589=0,F589=0),"N.M.",IF(ABS(H589/G589)&gt;=10,"N.M.",H589/(-G589)))),IF(H589=0,0,IF(OR(G589=0,F589=0),"N.M.",IF(ABS(H589/G589)&gt;=10,"N.M.",H589/G589))))</f>
        <v>0.39652488774966521</v>
      </c>
    </row>
    <row r="590" spans="1:9" s="25" customFormat="1" ht="13" collapsed="1" x14ac:dyDescent="0.3">
      <c r="A590" s="22" t="s">
        <v>234</v>
      </c>
      <c r="B590" s="49" t="s">
        <v>120</v>
      </c>
      <c r="C590" s="47" t="s">
        <v>121</v>
      </c>
      <c r="D590" s="104"/>
      <c r="E590" s="104"/>
      <c r="F590" s="26">
        <v>1702420.97</v>
      </c>
      <c r="G590" s="26">
        <v>1219040.9100000001</v>
      </c>
      <c r="H590" s="42">
        <f>+F590-G590</f>
        <v>483380.05999999982</v>
      </c>
      <c r="I590" s="67">
        <f>IF(G590&lt;0,IF(H590=0,0,IF(OR(G590=0,F590=0),"N.M.",IF(ABS(H590/G590)&gt;=10,"N.M.",H590/(-G590)))),IF(H590=0,0,IF(OR(G590=0,F590=0),"N.M.",IF(ABS(H590/G590)&gt;=10,"N.M.",H590/G590))))</f>
        <v>0.39652488774966521</v>
      </c>
    </row>
    <row r="591" spans="1:9" s="25" customFormat="1" ht="0.75" hidden="1" customHeight="1" outlineLevel="2" x14ac:dyDescent="0.3">
      <c r="A591" s="22"/>
      <c r="B591" s="49"/>
      <c r="C591" s="47"/>
      <c r="D591" s="104"/>
      <c r="E591" s="104"/>
      <c r="F591" s="26"/>
      <c r="G591" s="26"/>
      <c r="H591" s="42"/>
      <c r="I591" s="67"/>
    </row>
    <row r="592" spans="1:9" s="25" customFormat="1" ht="13" collapsed="1" x14ac:dyDescent="0.3">
      <c r="A592" s="22" t="s">
        <v>235</v>
      </c>
      <c r="B592" s="49" t="s">
        <v>122</v>
      </c>
      <c r="C592" s="47" t="s">
        <v>123</v>
      </c>
      <c r="D592" s="104"/>
      <c r="E592" s="104"/>
      <c r="F592" s="23">
        <v>0</v>
      </c>
      <c r="G592" s="23">
        <v>0</v>
      </c>
      <c r="H592" s="42">
        <f>+F592-G592</f>
        <v>0</v>
      </c>
      <c r="I592" s="67">
        <f>IF(G592&lt;0,IF(H592=0,0,IF(OR(G592=0,F592=0),"N.M.",IF(ABS(H592/G592)&gt;=10,"N.M.",H592/(-G592)))),IF(H592=0,0,IF(OR(G592=0,F592=0),"N.M.",IF(ABS(H592/G592)&gt;=10,"N.M.",H592/G592))))</f>
        <v>0</v>
      </c>
    </row>
    <row r="593" spans="1:9" s="25" customFormat="1" ht="0.75" hidden="1" customHeight="1" outlineLevel="2" x14ac:dyDescent="0.3">
      <c r="A593" s="22"/>
      <c r="B593" s="49"/>
      <c r="C593" s="47"/>
      <c r="D593" s="104"/>
      <c r="E593" s="104"/>
      <c r="F593" s="23"/>
      <c r="G593" s="23"/>
      <c r="H593" s="42"/>
      <c r="I593" s="67"/>
    </row>
    <row r="594" spans="1:9" s="62" customFormat="1" hidden="1" outlineLevel="2" x14ac:dyDescent="0.25">
      <c r="A594" s="57" t="s">
        <v>783</v>
      </c>
      <c r="B594" s="58" t="s">
        <v>1241</v>
      </c>
      <c r="C594" s="59" t="s">
        <v>1648</v>
      </c>
      <c r="D594" s="60"/>
      <c r="E594" s="61"/>
      <c r="F594" s="130">
        <v>4931.97</v>
      </c>
      <c r="G594" s="130">
        <v>392.57</v>
      </c>
      <c r="H594" s="84">
        <f>+F594-G594</f>
        <v>4539.4000000000005</v>
      </c>
      <c r="I594" s="69" t="str">
        <f>IF(G594&lt;0,IF(H594=0,0,IF(OR(G594=0,F594=0),"N.M.",IF(ABS(H594/G594)&gt;=10,"N.M.",H594/(-G594)))),IF(H594=0,0,IF(OR(G594=0,F594=0),"N.M.",IF(ABS(H594/G594)&gt;=10,"N.M.",H594/G594))))</f>
        <v>N.M.</v>
      </c>
    </row>
    <row r="595" spans="1:9" s="62" customFormat="1" hidden="1" outlineLevel="2" x14ac:dyDescent="0.25">
      <c r="A595" s="57" t="s">
        <v>784</v>
      </c>
      <c r="B595" s="58" t="s">
        <v>1242</v>
      </c>
      <c r="C595" s="59" t="s">
        <v>1649</v>
      </c>
      <c r="D595" s="60"/>
      <c r="E595" s="61"/>
      <c r="F595" s="130">
        <v>-11745</v>
      </c>
      <c r="G595" s="130">
        <v>0</v>
      </c>
      <c r="H595" s="84">
        <f>+F595-G595</f>
        <v>-11745</v>
      </c>
      <c r="I595" s="69" t="str">
        <f>IF(G595&lt;0,IF(H595=0,0,IF(OR(G595=0,F595=0),"N.M.",IF(ABS(H595/G595)&gt;=10,"N.M.",H595/(-G595)))),IF(H595=0,0,IF(OR(G595=0,F595=0),"N.M.",IF(ABS(H595/G595)&gt;=10,"N.M.",H595/G595))))</f>
        <v>N.M.</v>
      </c>
    </row>
    <row r="596" spans="1:9" s="25" customFormat="1" ht="13" collapsed="1" x14ac:dyDescent="0.3">
      <c r="A596" s="22" t="s">
        <v>236</v>
      </c>
      <c r="B596" s="49" t="s">
        <v>124</v>
      </c>
      <c r="C596" s="47" t="s">
        <v>125</v>
      </c>
      <c r="D596" s="104"/>
      <c r="E596" s="104"/>
      <c r="F596" s="23">
        <v>-6813.03</v>
      </c>
      <c r="G596" s="23">
        <v>392.57</v>
      </c>
      <c r="H596" s="42">
        <f>+F596-G596</f>
        <v>-7205.5999999999995</v>
      </c>
      <c r="I596" s="67" t="str">
        <f>IF(G596&lt;0,IF(H596=0,0,IF(OR(G596=0,F596=0),"N.M.",IF(ABS(H596/G596)&gt;=10,"N.M.",H596/(-G596)))),IF(H596=0,0,IF(OR(G596=0,F596=0),"N.M.",IF(ABS(H596/G596)&gt;=10,"N.M.",H596/G596))))</f>
        <v>N.M.</v>
      </c>
    </row>
    <row r="597" spans="1:9" s="25" customFormat="1" ht="0.75" hidden="1" customHeight="1" outlineLevel="2" x14ac:dyDescent="0.3">
      <c r="A597" s="22"/>
      <c r="B597" s="49"/>
      <c r="C597" s="47"/>
      <c r="D597" s="104"/>
      <c r="E597" s="104"/>
      <c r="F597" s="23"/>
      <c r="G597" s="23"/>
      <c r="H597" s="42"/>
      <c r="I597" s="67"/>
    </row>
    <row r="598" spans="1:9" s="62" customFormat="1" hidden="1" outlineLevel="2" x14ac:dyDescent="0.25">
      <c r="A598" s="57" t="s">
        <v>785</v>
      </c>
      <c r="B598" s="58" t="s">
        <v>1243</v>
      </c>
      <c r="C598" s="59" t="s">
        <v>1650</v>
      </c>
      <c r="D598" s="60"/>
      <c r="E598" s="61"/>
      <c r="F598" s="130">
        <v>196649.16</v>
      </c>
      <c r="G598" s="130">
        <v>159414.06</v>
      </c>
      <c r="H598" s="84">
        <f>+F598-G598</f>
        <v>37235.100000000006</v>
      </c>
      <c r="I598" s="69">
        <f>IF(G598&lt;0,IF(H598=0,0,IF(OR(G598=0,F598=0),"N.M.",IF(ABS(H598/G598)&gt;=10,"N.M.",H598/(-G598)))),IF(H598=0,0,IF(OR(G598=0,F598=0),"N.M.",IF(ABS(H598/G598)&gt;=10,"N.M.",H598/G598))))</f>
        <v>0.23357475494946936</v>
      </c>
    </row>
    <row r="599" spans="1:9" s="62" customFormat="1" hidden="1" outlineLevel="2" x14ac:dyDescent="0.25">
      <c r="A599" s="57" t="s">
        <v>786</v>
      </c>
      <c r="B599" s="58" t="s">
        <v>1244</v>
      </c>
      <c r="C599" s="59" t="s">
        <v>1651</v>
      </c>
      <c r="D599" s="60"/>
      <c r="E599" s="61"/>
      <c r="F599" s="130">
        <v>29390.510000000002</v>
      </c>
      <c r="G599" s="130">
        <v>32456.15</v>
      </c>
      <c r="H599" s="84">
        <f>+F599-G599</f>
        <v>-3065.6399999999994</v>
      </c>
      <c r="I599" s="69">
        <f>IF(G599&lt;0,IF(H599=0,0,IF(OR(G599=0,F599=0),"N.M.",IF(ABS(H599/G599)&gt;=10,"N.M.",H599/(-G599)))),IF(H599=0,0,IF(OR(G599=0,F599=0),"N.M.",IF(ABS(H599/G599)&gt;=10,"N.M.",H599/G599))))</f>
        <v>-9.4454825972889553E-2</v>
      </c>
    </row>
    <row r="600" spans="1:9" s="25" customFormat="1" ht="13" collapsed="1" x14ac:dyDescent="0.3">
      <c r="A600" s="22" t="s">
        <v>237</v>
      </c>
      <c r="B600" s="49" t="s">
        <v>126</v>
      </c>
      <c r="C600" s="47" t="s">
        <v>127</v>
      </c>
      <c r="D600" s="104"/>
      <c r="E600" s="104"/>
      <c r="F600" s="23">
        <v>226039.66999999998</v>
      </c>
      <c r="G600" s="23">
        <v>191870.21</v>
      </c>
      <c r="H600" s="42">
        <f>+F600-G600</f>
        <v>34169.459999999992</v>
      </c>
      <c r="I600" s="67">
        <f>IF(G600&lt;0,IF(H600=0,0,IF(OR(G600=0,F600=0),"N.M.",IF(ABS(H600/G600)&gt;=10,"N.M.",H600/(-G600)))),IF(H600=0,0,IF(OR(G600=0,F600=0),"N.M.",IF(ABS(H600/G600)&gt;=10,"N.M.",H600/G600))))</f>
        <v>0.17808632199860516</v>
      </c>
    </row>
    <row r="601" spans="1:9" s="25" customFormat="1" ht="0.75" hidden="1" customHeight="1" outlineLevel="2" x14ac:dyDescent="0.3">
      <c r="A601" s="22"/>
      <c r="B601" s="49"/>
      <c r="C601" s="47"/>
      <c r="D601" s="104"/>
      <c r="E601" s="104"/>
      <c r="F601" s="23"/>
      <c r="G601" s="23"/>
      <c r="H601" s="42"/>
      <c r="I601" s="67"/>
    </row>
    <row r="602" spans="1:9" s="62" customFormat="1" hidden="1" outlineLevel="2" x14ac:dyDescent="0.25">
      <c r="A602" s="57" t="s">
        <v>787</v>
      </c>
      <c r="B602" s="58" t="s">
        <v>1245</v>
      </c>
      <c r="C602" s="59" t="s">
        <v>1652</v>
      </c>
      <c r="D602" s="60"/>
      <c r="E602" s="61"/>
      <c r="F602" s="130">
        <v>545542.65</v>
      </c>
      <c r="G602" s="130">
        <v>870605.87000000011</v>
      </c>
      <c r="H602" s="84">
        <f t="shared" ref="H602:H607" si="38">+F602-G602</f>
        <v>-325063.22000000009</v>
      </c>
      <c r="I602" s="69">
        <f t="shared" ref="I602:I607" si="39">IF(G602&lt;0,IF(H602=0,0,IF(OR(G602=0,F602=0),"N.M.",IF(ABS(H602/G602)&gt;=10,"N.M.",H602/(-G602)))),IF(H602=0,0,IF(OR(G602=0,F602=0),"N.M.",IF(ABS(H602/G602)&gt;=10,"N.M.",H602/G602))))</f>
        <v>-0.37337586524657829</v>
      </c>
    </row>
    <row r="603" spans="1:9" s="62" customFormat="1" hidden="1" outlineLevel="2" x14ac:dyDescent="0.25">
      <c r="A603" s="57" t="s">
        <v>788</v>
      </c>
      <c r="B603" s="58" t="s">
        <v>1246</v>
      </c>
      <c r="C603" s="59" t="s">
        <v>1653</v>
      </c>
      <c r="D603" s="60"/>
      <c r="E603" s="61"/>
      <c r="F603" s="130">
        <v>101861.31</v>
      </c>
      <c r="G603" s="130">
        <v>31554.93</v>
      </c>
      <c r="H603" s="84">
        <f t="shared" si="38"/>
        <v>70306.38</v>
      </c>
      <c r="I603" s="69">
        <f t="shared" si="39"/>
        <v>2.2280632535074552</v>
      </c>
    </row>
    <row r="604" spans="1:9" s="62" customFormat="1" hidden="1" outlineLevel="2" x14ac:dyDescent="0.25">
      <c r="A604" s="57" t="s">
        <v>789</v>
      </c>
      <c r="B604" s="58" t="s">
        <v>1247</v>
      </c>
      <c r="C604" s="59" t="s">
        <v>1654</v>
      </c>
      <c r="D604" s="60"/>
      <c r="E604" s="61"/>
      <c r="F604" s="130">
        <v>4386.4400000000005</v>
      </c>
      <c r="G604" s="130">
        <v>5183.3900000000003</v>
      </c>
      <c r="H604" s="84">
        <f t="shared" si="38"/>
        <v>-796.94999999999982</v>
      </c>
      <c r="I604" s="69">
        <f t="shared" si="39"/>
        <v>-0.15375073069940709</v>
      </c>
    </row>
    <row r="605" spans="1:9" s="62" customFormat="1" hidden="1" outlineLevel="2" x14ac:dyDescent="0.25">
      <c r="A605" s="57" t="s">
        <v>756</v>
      </c>
      <c r="B605" s="58" t="s">
        <v>1214</v>
      </c>
      <c r="C605" s="59" t="s">
        <v>1622</v>
      </c>
      <c r="D605" s="60"/>
      <c r="E605" s="61"/>
      <c r="F605" s="130">
        <v>3336658.47</v>
      </c>
      <c r="G605" s="130">
        <v>2318843.61</v>
      </c>
      <c r="H605" s="84">
        <f t="shared" si="38"/>
        <v>1017814.8600000003</v>
      </c>
      <c r="I605" s="69">
        <f t="shared" si="39"/>
        <v>0.43893208477306511</v>
      </c>
    </row>
    <row r="606" spans="1:9" s="62" customFormat="1" hidden="1" outlineLevel="2" x14ac:dyDescent="0.25">
      <c r="A606" s="57" t="s">
        <v>757</v>
      </c>
      <c r="B606" s="58" t="s">
        <v>1215</v>
      </c>
      <c r="C606" s="59" t="s">
        <v>1623</v>
      </c>
      <c r="D606" s="60"/>
      <c r="E606" s="61"/>
      <c r="F606" s="130">
        <v>1171191.1499999999</v>
      </c>
      <c r="G606" s="130">
        <v>1966372.74</v>
      </c>
      <c r="H606" s="84">
        <f t="shared" si="38"/>
        <v>-795181.59000000008</v>
      </c>
      <c r="I606" s="69">
        <f t="shared" si="39"/>
        <v>-0.40439005984185894</v>
      </c>
    </row>
    <row r="607" spans="1:9" s="25" customFormat="1" ht="13" collapsed="1" x14ac:dyDescent="0.3">
      <c r="A607" s="22" t="s">
        <v>238</v>
      </c>
      <c r="B607" s="49" t="s">
        <v>128</v>
      </c>
      <c r="C607" s="48" t="s">
        <v>129</v>
      </c>
      <c r="D607" s="113"/>
      <c r="E607" s="113"/>
      <c r="F607" s="32">
        <v>5159640.0200000005</v>
      </c>
      <c r="G607" s="32">
        <v>5192560.5399999991</v>
      </c>
      <c r="H607" s="64">
        <f t="shared" si="38"/>
        <v>-32920.519999998622</v>
      </c>
      <c r="I607" s="68">
        <f t="shared" si="39"/>
        <v>-6.3399395628420787E-3</v>
      </c>
    </row>
    <row r="608" spans="1:9" s="25" customFormat="1" ht="0.75" hidden="1" customHeight="1" outlineLevel="2" x14ac:dyDescent="0.3">
      <c r="A608" s="22"/>
      <c r="B608" s="49"/>
      <c r="C608" s="47"/>
      <c r="D608" s="104"/>
      <c r="E608" s="104"/>
      <c r="F608" s="23"/>
      <c r="G608" s="23"/>
      <c r="H608" s="42"/>
      <c r="I608" s="67"/>
    </row>
    <row r="609" spans="1:9" s="25" customFormat="1" ht="13" collapsed="1" x14ac:dyDescent="0.3">
      <c r="A609" s="22"/>
      <c r="B609" s="49" t="s">
        <v>130</v>
      </c>
      <c r="C609" s="30" t="s">
        <v>320</v>
      </c>
      <c r="D609" s="114"/>
      <c r="E609" s="114"/>
      <c r="F609" s="31">
        <f>+F607+F600+F596+F592+F590+F587+F585</f>
        <v>7081287.6299999999</v>
      </c>
      <c r="G609" s="31">
        <f>+G607+G600+G596+G592+G590+G587+G585</f>
        <v>6605466.2859999994</v>
      </c>
      <c r="H609" s="98">
        <f>+F609-G609</f>
        <v>475821.34400000051</v>
      </c>
      <c r="I609" s="115">
        <f>IF(G609&lt;0,IF(H609=0,0,IF(OR(G609=0,F609=0),"N.M.",IF(ABS(H609/G609)&gt;=10,"N.M.",H609/(-G609)))),IF(H609=0,0,IF(OR(G609=0,F609=0),"N.M.",IF(ABS(H609/G609)&gt;=10,"N.M.",H609/G609))))</f>
        <v>7.203448226031875E-2</v>
      </c>
    </row>
    <row r="610" spans="1:9" s="22" customFormat="1" ht="13" x14ac:dyDescent="0.3">
      <c r="B610" s="49" t="s">
        <v>131</v>
      </c>
      <c r="C610" s="124" t="s">
        <v>321</v>
      </c>
      <c r="D610" s="125"/>
      <c r="E610" s="125"/>
      <c r="F610" s="126"/>
      <c r="G610" s="126"/>
      <c r="H610" s="126"/>
      <c r="I610" s="126"/>
    </row>
    <row r="611" spans="1:9" s="25" customFormat="1" ht="0.75" hidden="1" customHeight="1" outlineLevel="2" x14ac:dyDescent="0.3">
      <c r="A611" s="22"/>
      <c r="B611" s="49"/>
      <c r="C611" s="116"/>
      <c r="D611" s="117"/>
      <c r="E611" s="117"/>
      <c r="F611" s="21"/>
      <c r="G611" s="21"/>
      <c r="H611" s="21"/>
      <c r="I611" s="118"/>
    </row>
    <row r="612" spans="1:9" s="62" customFormat="1" hidden="1" outlineLevel="2" x14ac:dyDescent="0.25">
      <c r="A612" s="57" t="s">
        <v>790</v>
      </c>
      <c r="B612" s="58" t="s">
        <v>1248</v>
      </c>
      <c r="C612" s="59" t="s">
        <v>1607</v>
      </c>
      <c r="D612" s="60"/>
      <c r="E612" s="61"/>
      <c r="F612" s="130">
        <v>0</v>
      </c>
      <c r="G612" s="130">
        <v>-15088.2</v>
      </c>
      <c r="H612" s="84">
        <f>+F612-G612</f>
        <v>15088.2</v>
      </c>
      <c r="I612" s="69" t="str">
        <f>IF(G612&lt;0,IF(H612=0,0,IF(OR(G612=0,F612=0),"N.M.",IF(ABS(H612/G612)&gt;=10,"N.M.",H612/(-G612)))),IF(H612=0,0,IF(OR(G612=0,F612=0),"N.M.",IF(ABS(H612/G612)&gt;=10,"N.M.",H612/G612))))</f>
        <v>N.M.</v>
      </c>
    </row>
    <row r="613" spans="1:9" s="62" customFormat="1" hidden="1" outlineLevel="2" x14ac:dyDescent="0.25">
      <c r="A613" s="57" t="s">
        <v>791</v>
      </c>
      <c r="B613" s="58" t="s">
        <v>1249</v>
      </c>
      <c r="C613" s="59" t="s">
        <v>1607</v>
      </c>
      <c r="D613" s="60"/>
      <c r="E613" s="61"/>
      <c r="F613" s="130">
        <v>11220.98</v>
      </c>
      <c r="G613" s="130">
        <v>60387</v>
      </c>
      <c r="H613" s="84">
        <f>+F613-G613</f>
        <v>-49166.020000000004</v>
      </c>
      <c r="I613" s="69">
        <f>IF(G613&lt;0,IF(H613=0,0,IF(OR(G613=0,F613=0),"N.M.",IF(ABS(H613/G613)&gt;=10,"N.M.",H613/(-G613)))),IF(H613=0,0,IF(OR(G613=0,F613=0),"N.M.",IF(ABS(H613/G613)&gt;=10,"N.M.",H613/G613))))</f>
        <v>-0.8141821915312899</v>
      </c>
    </row>
    <row r="614" spans="1:9" s="62" customFormat="1" hidden="1" outlineLevel="2" x14ac:dyDescent="0.25">
      <c r="A614" s="57" t="s">
        <v>792</v>
      </c>
      <c r="B614" s="58" t="s">
        <v>1250</v>
      </c>
      <c r="C614" s="59" t="s">
        <v>1607</v>
      </c>
      <c r="D614" s="60"/>
      <c r="E614" s="61"/>
      <c r="F614" s="130">
        <v>79262</v>
      </c>
      <c r="G614" s="130">
        <v>0</v>
      </c>
      <c r="H614" s="84">
        <f>+F614-G614</f>
        <v>79262</v>
      </c>
      <c r="I614" s="69" t="str">
        <f>IF(G614&lt;0,IF(H614=0,0,IF(OR(G614=0,F614=0),"N.M.",IF(ABS(H614/G614)&gt;=10,"N.M.",H614/(-G614)))),IF(H614=0,0,IF(OR(G614=0,F614=0),"N.M.",IF(ABS(H614/G614)&gt;=10,"N.M.",H614/G614))))</f>
        <v>N.M.</v>
      </c>
    </row>
    <row r="615" spans="1:9" s="25" customFormat="1" ht="13" collapsed="1" x14ac:dyDescent="0.3">
      <c r="A615" s="22" t="s">
        <v>239</v>
      </c>
      <c r="B615" s="49" t="s">
        <v>132</v>
      </c>
      <c r="C615" s="47" t="s">
        <v>133</v>
      </c>
      <c r="D615" s="104"/>
      <c r="E615" s="104"/>
      <c r="F615" s="23">
        <v>90482.98</v>
      </c>
      <c r="G615" s="23">
        <v>45298.8</v>
      </c>
      <c r="H615" s="42">
        <f>+F615-G615</f>
        <v>45184.179999999993</v>
      </c>
      <c r="I615" s="67">
        <f>IF(G615&lt;0,IF(H615=0,0,IF(OR(G615=0,F615=0),"N.M.",IF(ABS(H615/G615)&gt;=10,"N.M.",H615/(-G615)))),IF(H615=0,0,IF(OR(G615=0,F615=0),"N.M.",IF(ABS(H615/G615)&gt;=10,"N.M.",H615/G615))))</f>
        <v>0.99746969014631715</v>
      </c>
    </row>
    <row r="616" spans="1:9" s="25" customFormat="1" ht="0.75" hidden="1" customHeight="1" outlineLevel="2" x14ac:dyDescent="0.3">
      <c r="A616" s="22"/>
      <c r="B616" s="49"/>
      <c r="C616" s="47"/>
      <c r="D616" s="104"/>
      <c r="E616" s="104"/>
      <c r="F616" s="23"/>
      <c r="G616" s="23"/>
      <c r="H616" s="42"/>
      <c r="I616" s="67"/>
    </row>
    <row r="617" spans="1:9" s="123" customFormat="1" ht="13" hidden="1" outlineLevel="2" x14ac:dyDescent="0.3">
      <c r="A617" s="105"/>
      <c r="B617" s="106"/>
      <c r="C617" s="119"/>
      <c r="D617" s="108"/>
      <c r="E617" s="108"/>
      <c r="F617" s="109"/>
      <c r="G617" s="109"/>
      <c r="H617" s="110"/>
      <c r="I617" s="111"/>
    </row>
    <row r="618" spans="1:9" s="62" customFormat="1" hidden="1" outlineLevel="2" x14ac:dyDescent="0.25">
      <c r="A618" s="57" t="s">
        <v>793</v>
      </c>
      <c r="B618" s="58" t="s">
        <v>1251</v>
      </c>
      <c r="C618" s="59" t="s">
        <v>1655</v>
      </c>
      <c r="D618" s="60"/>
      <c r="E618" s="61"/>
      <c r="F618" s="130">
        <v>-346130.08</v>
      </c>
      <c r="G618" s="130">
        <v>-292059.38</v>
      </c>
      <c r="H618" s="84">
        <f t="shared" ref="H618:H624" si="40">+F618-G618</f>
        <v>-54070.700000000012</v>
      </c>
      <c r="I618" s="69">
        <f t="shared" ref="I618:I624" si="41">IF(G618&lt;0,IF(H618=0,0,IF(OR(G618=0,F618=0),"N.M.",IF(ABS(H618/G618)&gt;=10,"N.M.",H618/(-G618)))),IF(H618=0,0,IF(OR(G618=0,F618=0),"N.M.",IF(ABS(H618/G618)&gt;=10,"N.M.",H618/G618))))</f>
        <v>-0.18513598159388003</v>
      </c>
    </row>
    <row r="619" spans="1:9" s="123" customFormat="1" ht="13" hidden="1" outlineLevel="2" x14ac:dyDescent="0.3">
      <c r="A619" s="105" t="s">
        <v>240</v>
      </c>
      <c r="B619" s="106"/>
      <c r="C619" s="107" t="s">
        <v>134</v>
      </c>
      <c r="D619" s="108"/>
      <c r="E619" s="108"/>
      <c r="F619" s="109">
        <v>-346130.08</v>
      </c>
      <c r="G619" s="109">
        <v>-292059.38</v>
      </c>
      <c r="H619" s="110">
        <f t="shared" si="40"/>
        <v>-54070.700000000012</v>
      </c>
      <c r="I619" s="111">
        <f t="shared" si="41"/>
        <v>-0.18513598159388003</v>
      </c>
    </row>
    <row r="620" spans="1:9" s="62" customFormat="1" hidden="1" outlineLevel="2" x14ac:dyDescent="0.25">
      <c r="A620" s="57" t="s">
        <v>756</v>
      </c>
      <c r="B620" s="58" t="s">
        <v>1214</v>
      </c>
      <c r="C620" s="59" t="s">
        <v>1622</v>
      </c>
      <c r="D620" s="60"/>
      <c r="E620" s="61"/>
      <c r="F620" s="130">
        <v>3336658.47</v>
      </c>
      <c r="G620" s="130">
        <v>2318843.61</v>
      </c>
      <c r="H620" s="84">
        <f t="shared" si="40"/>
        <v>1017814.8600000003</v>
      </c>
      <c r="I620" s="69">
        <f t="shared" si="41"/>
        <v>0.43893208477306511</v>
      </c>
    </row>
    <row r="621" spans="1:9" s="62" customFormat="1" hidden="1" outlineLevel="2" x14ac:dyDescent="0.25">
      <c r="A621" s="57" t="s">
        <v>757</v>
      </c>
      <c r="B621" s="58" t="s">
        <v>1215</v>
      </c>
      <c r="C621" s="59" t="s">
        <v>1623</v>
      </c>
      <c r="D621" s="60"/>
      <c r="E621" s="61"/>
      <c r="F621" s="130">
        <v>1171191.1499999999</v>
      </c>
      <c r="G621" s="130">
        <v>1966372.74</v>
      </c>
      <c r="H621" s="84">
        <f t="shared" si="40"/>
        <v>-795181.59000000008</v>
      </c>
      <c r="I621" s="69">
        <f t="shared" si="41"/>
        <v>-0.40439005984185894</v>
      </c>
    </row>
    <row r="622" spans="1:9" s="123" customFormat="1" ht="13" hidden="1" outlineLevel="2" x14ac:dyDescent="0.3">
      <c r="A622" s="22" t="s">
        <v>212</v>
      </c>
      <c r="B622" s="106"/>
      <c r="C622" s="112" t="s">
        <v>67</v>
      </c>
      <c r="D622" s="108"/>
      <c r="E622" s="108"/>
      <c r="F622" s="109">
        <v>4507849.62</v>
      </c>
      <c r="G622" s="109">
        <v>4285216.3499999996</v>
      </c>
      <c r="H622" s="110">
        <f t="shared" si="40"/>
        <v>222633.27000000048</v>
      </c>
      <c r="I622" s="111">
        <f t="shared" si="41"/>
        <v>5.1953799252166227E-2</v>
      </c>
    </row>
    <row r="623" spans="1:9" s="123" customFormat="1" ht="13" hidden="1" outlineLevel="2" x14ac:dyDescent="0.3">
      <c r="A623" s="22"/>
      <c r="B623" s="106"/>
      <c r="C623" s="107" t="s">
        <v>334</v>
      </c>
      <c r="D623" s="108"/>
      <c r="E623" s="108"/>
      <c r="F623" s="109">
        <f>F622*0.21</f>
        <v>946648.42019999993</v>
      </c>
      <c r="G623" s="109">
        <f>G622*0.21</f>
        <v>899895.43349999993</v>
      </c>
      <c r="H623" s="110">
        <f t="shared" si="40"/>
        <v>46752.986700000009</v>
      </c>
      <c r="I623" s="111">
        <f t="shared" si="41"/>
        <v>5.195379925216613E-2</v>
      </c>
    </row>
    <row r="624" spans="1:9" s="25" customFormat="1" ht="13" collapsed="1" x14ac:dyDescent="0.3">
      <c r="A624" s="22"/>
      <c r="B624" s="49" t="s">
        <v>135</v>
      </c>
      <c r="C624" s="47" t="s">
        <v>136</v>
      </c>
      <c r="D624" s="104"/>
      <c r="E624" s="104"/>
      <c r="F624" s="23">
        <f>F619-F623</f>
        <v>-1292778.5001999999</v>
      </c>
      <c r="G624" s="23">
        <f>G619-G623</f>
        <v>-1191954.8134999999</v>
      </c>
      <c r="H624" s="42">
        <f t="shared" si="40"/>
        <v>-100823.68669999996</v>
      </c>
      <c r="I624" s="67">
        <f t="shared" si="41"/>
        <v>-8.4586836311307839E-2</v>
      </c>
    </row>
    <row r="625" spans="1:9" s="25" customFormat="1" ht="0.75" hidden="1" customHeight="1" outlineLevel="2" x14ac:dyDescent="0.3">
      <c r="A625" s="22"/>
      <c r="B625" s="49"/>
      <c r="C625" s="47"/>
      <c r="D625" s="104"/>
      <c r="E625" s="104"/>
      <c r="F625" s="23"/>
      <c r="G625" s="23"/>
      <c r="H625" s="42"/>
      <c r="I625" s="67"/>
    </row>
    <row r="626" spans="1:9" s="62" customFormat="1" hidden="1" outlineLevel="2" x14ac:dyDescent="0.25">
      <c r="A626" s="57" t="s">
        <v>794</v>
      </c>
      <c r="B626" s="58" t="s">
        <v>1252</v>
      </c>
      <c r="C626" s="59" t="s">
        <v>1656</v>
      </c>
      <c r="D626" s="60"/>
      <c r="E626" s="61"/>
      <c r="F626" s="130">
        <v>-123068.93000000001</v>
      </c>
      <c r="G626" s="130">
        <v>0</v>
      </c>
      <c r="H626" s="84">
        <f>+F626-G626</f>
        <v>-123068.93000000001</v>
      </c>
      <c r="I626" s="69" t="str">
        <f>IF(G626&lt;0,IF(H626=0,0,IF(OR(G626=0,F626=0),"N.M.",IF(ABS(H626/G626)&gt;=10,"N.M.",H626/(-G626)))),IF(H626=0,0,IF(OR(G626=0,F626=0),"N.M.",IF(ABS(H626/G626)&gt;=10,"N.M.",H626/G626))))</f>
        <v>N.M.</v>
      </c>
    </row>
    <row r="627" spans="1:9" s="62" customFormat="1" hidden="1" outlineLevel="2" x14ac:dyDescent="0.25">
      <c r="A627" s="57" t="s">
        <v>795</v>
      </c>
      <c r="B627" s="58" t="s">
        <v>1253</v>
      </c>
      <c r="C627" s="59" t="s">
        <v>1657</v>
      </c>
      <c r="D627" s="60"/>
      <c r="E627" s="61"/>
      <c r="F627" s="130">
        <v>0</v>
      </c>
      <c r="G627" s="130">
        <v>-454.61</v>
      </c>
      <c r="H627" s="84">
        <f>+F627-G627</f>
        <v>454.61</v>
      </c>
      <c r="I627" s="69" t="str">
        <f>IF(G627&lt;0,IF(H627=0,0,IF(OR(G627=0,F627=0),"N.M.",IF(ABS(H627/G627)&gt;=10,"N.M.",H627/(-G627)))),IF(H627=0,0,IF(OR(G627=0,F627=0),"N.M.",IF(ABS(H627/G627)&gt;=10,"N.M.",H627/G627))))</f>
        <v>N.M.</v>
      </c>
    </row>
    <row r="628" spans="1:9" s="62" customFormat="1" hidden="1" outlineLevel="2" x14ac:dyDescent="0.25">
      <c r="A628" s="57" t="s">
        <v>796</v>
      </c>
      <c r="B628" s="58" t="s">
        <v>1254</v>
      </c>
      <c r="C628" s="59" t="s">
        <v>1657</v>
      </c>
      <c r="D628" s="60"/>
      <c r="E628" s="61"/>
      <c r="F628" s="130">
        <v>36065.599999999999</v>
      </c>
      <c r="G628" s="130">
        <v>-72798.600000000006</v>
      </c>
      <c r="H628" s="84">
        <f>+F628-G628</f>
        <v>108864.20000000001</v>
      </c>
      <c r="I628" s="69">
        <f>IF(G628&lt;0,IF(H628=0,0,IF(OR(G628=0,F628=0),"N.M.",IF(ABS(H628/G628)&gt;=10,"N.M.",H628/(-G628)))),IF(H628=0,0,IF(OR(G628=0,F628=0),"N.M.",IF(ABS(H628/G628)&gt;=10,"N.M.",H628/G628))))</f>
        <v>1.4954161206396828</v>
      </c>
    </row>
    <row r="629" spans="1:9" s="25" customFormat="1" ht="13" collapsed="1" x14ac:dyDescent="0.3">
      <c r="A629" s="22" t="s">
        <v>241</v>
      </c>
      <c r="B629" s="49" t="s">
        <v>137</v>
      </c>
      <c r="C629" s="47" t="s">
        <v>138</v>
      </c>
      <c r="D629" s="104"/>
      <c r="E629" s="104"/>
      <c r="F629" s="26">
        <v>-87003.330000000016</v>
      </c>
      <c r="G629" s="26">
        <v>-73253.209999999992</v>
      </c>
      <c r="H629" s="42">
        <f>+F629-G629</f>
        <v>-13750.120000000024</v>
      </c>
      <c r="I629" s="67">
        <f>IF(G629&lt;0,IF(H629=0,0,IF(OR(G629=0,F629=0),"N.M.",IF(ABS(H629/G629)&gt;=10,"N.M.",H629/(-G629)))),IF(H629=0,0,IF(OR(G629=0,F629=0),"N.M.",IF(ABS(H629/G629)&gt;=10,"N.M.",H629/G629))))</f>
        <v>-0.18770672302278665</v>
      </c>
    </row>
    <row r="630" spans="1:9" s="25" customFormat="1" ht="0.75" hidden="1" customHeight="1" outlineLevel="2" x14ac:dyDescent="0.3">
      <c r="A630" s="22"/>
      <c r="B630" s="49"/>
      <c r="C630" s="47"/>
      <c r="D630" s="104"/>
      <c r="E630" s="104"/>
      <c r="F630" s="26"/>
      <c r="G630" s="26"/>
      <c r="H630" s="42"/>
      <c r="I630" s="67"/>
    </row>
    <row r="631" spans="1:9" s="62" customFormat="1" hidden="1" outlineLevel="2" x14ac:dyDescent="0.25">
      <c r="A631" s="57" t="s">
        <v>797</v>
      </c>
      <c r="B631" s="58" t="s">
        <v>1255</v>
      </c>
      <c r="C631" s="59" t="s">
        <v>1658</v>
      </c>
      <c r="D631" s="60"/>
      <c r="E631" s="61"/>
      <c r="F631" s="130">
        <v>0</v>
      </c>
      <c r="G631" s="130">
        <v>3077117.53</v>
      </c>
      <c r="H631" s="84">
        <f>+F631-G631</f>
        <v>-3077117.53</v>
      </c>
      <c r="I631" s="69" t="str">
        <f>IF(G631&lt;0,IF(H631=0,0,IF(OR(G631=0,F631=0),"N.M.",IF(ABS(H631/G631)&gt;=10,"N.M.",H631/(-G631)))),IF(H631=0,0,IF(OR(G631=0,F631=0),"N.M.",IF(ABS(H631/G631)&gt;=10,"N.M.",H631/G631))))</f>
        <v>N.M.</v>
      </c>
    </row>
    <row r="632" spans="1:9" s="62" customFormat="1" hidden="1" outlineLevel="2" x14ac:dyDescent="0.25">
      <c r="A632" s="57" t="s">
        <v>798</v>
      </c>
      <c r="B632" s="58" t="s">
        <v>1256</v>
      </c>
      <c r="C632" s="59" t="s">
        <v>1659</v>
      </c>
      <c r="D632" s="60"/>
      <c r="E632" s="61"/>
      <c r="F632" s="130">
        <v>0</v>
      </c>
      <c r="G632" s="130">
        <v>14743.1</v>
      </c>
      <c r="H632" s="84">
        <f>+F632-G632</f>
        <v>-14743.1</v>
      </c>
      <c r="I632" s="69" t="str">
        <f>IF(G632&lt;0,IF(H632=0,0,IF(OR(G632=0,F632=0),"N.M.",IF(ABS(H632/G632)&gt;=10,"N.M.",H632/(-G632)))),IF(H632=0,0,IF(OR(G632=0,F632=0),"N.M.",IF(ABS(H632/G632)&gt;=10,"N.M.",H632/G632))))</f>
        <v>N.M.</v>
      </c>
    </row>
    <row r="633" spans="1:9" s="25" customFormat="1" ht="13" collapsed="1" x14ac:dyDescent="0.3">
      <c r="A633" s="22" t="s">
        <v>242</v>
      </c>
      <c r="B633" s="49" t="s">
        <v>139</v>
      </c>
      <c r="C633" s="47" t="s">
        <v>140</v>
      </c>
      <c r="D633" s="104"/>
      <c r="E633" s="104"/>
      <c r="F633" s="23">
        <v>0</v>
      </c>
      <c r="G633" s="23">
        <v>3091860.63</v>
      </c>
      <c r="H633" s="42">
        <f>+F633-G633</f>
        <v>-3091860.63</v>
      </c>
      <c r="I633" s="67" t="str">
        <f>IF(G633&lt;0,IF(H633=0,0,IF(OR(G633=0,F633=0),"N.M.",IF(ABS(H633/G633)&gt;=10,"N.M.",H633/(-G633)))),IF(H633=0,0,IF(OR(G633=0,F633=0),"N.M.",IF(ABS(H633/G633)&gt;=10,"N.M.",H633/G633))))</f>
        <v>N.M.</v>
      </c>
    </row>
    <row r="634" spans="1:9" s="25" customFormat="1" ht="0.75" hidden="1" customHeight="1" outlineLevel="2" x14ac:dyDescent="0.3">
      <c r="A634" s="22"/>
      <c r="B634" s="49"/>
      <c r="C634" s="47"/>
      <c r="D634" s="104"/>
      <c r="E634" s="104"/>
      <c r="F634" s="23"/>
      <c r="G634" s="23"/>
      <c r="H634" s="42"/>
      <c r="I634" s="67"/>
    </row>
    <row r="635" spans="1:9" s="62" customFormat="1" hidden="1" outlineLevel="2" x14ac:dyDescent="0.25">
      <c r="A635" s="57" t="s">
        <v>799</v>
      </c>
      <c r="B635" s="58" t="s">
        <v>1257</v>
      </c>
      <c r="C635" s="59" t="s">
        <v>1660</v>
      </c>
      <c r="D635" s="60"/>
      <c r="E635" s="61"/>
      <c r="F635" s="130">
        <v>0</v>
      </c>
      <c r="G635" s="130">
        <v>2037584.78</v>
      </c>
      <c r="H635" s="84">
        <f>+F635-G635</f>
        <v>-2037584.78</v>
      </c>
      <c r="I635" s="69" t="str">
        <f>IF(G635&lt;0,IF(H635=0,0,IF(OR(G635=0,F635=0),"N.M.",IF(ABS(H635/G635)&gt;=10,"N.M.",H635/(-G635)))),IF(H635=0,0,IF(OR(G635=0,F635=0),"N.M.",IF(ABS(H635/G635)&gt;=10,"N.M.",H635/G635))))</f>
        <v>N.M.</v>
      </c>
    </row>
    <row r="636" spans="1:9" s="25" customFormat="1" ht="13" collapsed="1" x14ac:dyDescent="0.3">
      <c r="A636" s="22" t="s">
        <v>243</v>
      </c>
      <c r="B636" s="49" t="s">
        <v>141</v>
      </c>
      <c r="C636" s="47" t="s">
        <v>142</v>
      </c>
      <c r="D636" s="104"/>
      <c r="E636" s="104"/>
      <c r="F636" s="26">
        <v>0</v>
      </c>
      <c r="G636" s="26">
        <v>2037584.78</v>
      </c>
      <c r="H636" s="42">
        <f>+F636-G636</f>
        <v>-2037584.78</v>
      </c>
      <c r="I636" s="67" t="str">
        <f>IF(G636&lt;0,IF(H636=0,0,IF(OR(G636=0,F636=0),"N.M.",IF(ABS(H636/G636)&gt;=10,"N.M.",H636/(-G636)))),IF(H636=0,0,IF(OR(G636=0,F636=0),"N.M.",IF(ABS(H636/G636)&gt;=10,"N.M.",H636/G636))))</f>
        <v>N.M.</v>
      </c>
    </row>
    <row r="637" spans="1:9" s="25" customFormat="1" ht="0.75" hidden="1" customHeight="1" outlineLevel="2" x14ac:dyDescent="0.3">
      <c r="A637" s="22"/>
      <c r="B637" s="49"/>
      <c r="C637" s="47"/>
      <c r="D637" s="104"/>
      <c r="E637" s="104"/>
      <c r="F637" s="26"/>
      <c r="G637" s="26"/>
      <c r="H637" s="42"/>
      <c r="I637" s="67"/>
    </row>
    <row r="638" spans="1:9" s="25" customFormat="1" ht="13" collapsed="1" x14ac:dyDescent="0.3">
      <c r="A638" s="22" t="s">
        <v>244</v>
      </c>
      <c r="B638" s="49" t="s">
        <v>143</v>
      </c>
      <c r="C638" s="47" t="s">
        <v>144</v>
      </c>
      <c r="D638" s="104"/>
      <c r="E638" s="104"/>
      <c r="F638" s="23">
        <v>0</v>
      </c>
      <c r="G638" s="23">
        <v>0</v>
      </c>
      <c r="H638" s="42">
        <f>+F638-G638</f>
        <v>0</v>
      </c>
      <c r="I638" s="67">
        <f>IF(G638&lt;0,IF(H638=0,0,IF(OR(G638=0,F638=0),"N.M.",IF(ABS(H638/G638)&gt;=10,"N.M.",H638/(-G638)))),IF(H638=0,0,IF(OR(G638=0,F638=0),"N.M.",IF(ABS(H638/G638)&gt;=10,"N.M.",H638/G638))))</f>
        <v>0</v>
      </c>
    </row>
    <row r="639" spans="1:9" s="25" customFormat="1" ht="0.75" hidden="1" customHeight="1" outlineLevel="2" x14ac:dyDescent="0.3">
      <c r="A639" s="22"/>
      <c r="B639" s="49"/>
      <c r="C639" s="47"/>
      <c r="D639" s="104"/>
      <c r="E639" s="104"/>
      <c r="F639" s="23"/>
      <c r="G639" s="23"/>
      <c r="H639" s="42"/>
      <c r="I639" s="67"/>
    </row>
    <row r="640" spans="1:9" s="25" customFormat="1" ht="13" collapsed="1" x14ac:dyDescent="0.3">
      <c r="A640" s="22" t="s">
        <v>245</v>
      </c>
      <c r="B640" s="49" t="s">
        <v>145</v>
      </c>
      <c r="C640" s="48" t="s">
        <v>146</v>
      </c>
      <c r="D640" s="113"/>
      <c r="E640" s="113"/>
      <c r="F640" s="32">
        <v>0</v>
      </c>
      <c r="G640" s="32">
        <v>0</v>
      </c>
      <c r="H640" s="64">
        <f>+F640-G640</f>
        <v>0</v>
      </c>
      <c r="I640" s="68">
        <f>IF(G640&lt;0,IF(H640=0,0,IF(OR(G640=0,F640=0),"N.M.",IF(ABS(H640/G640)&gt;=10,"N.M.",H640/(-G640)))),IF(H640=0,0,IF(OR(G640=0,F640=0),"N.M.",IF(ABS(H640/G640)&gt;=10,"N.M.",H640/G640))))</f>
        <v>0</v>
      </c>
    </row>
    <row r="641" spans="1:9" s="25" customFormat="1" ht="0.75" hidden="1" customHeight="1" outlineLevel="2" x14ac:dyDescent="0.3">
      <c r="A641" s="22"/>
      <c r="B641" s="49"/>
      <c r="C641" s="47"/>
      <c r="D641" s="104"/>
      <c r="E641" s="104"/>
      <c r="F641" s="26"/>
      <c r="G641" s="26"/>
      <c r="H641" s="42"/>
      <c r="I641" s="67"/>
    </row>
    <row r="642" spans="1:9" s="25" customFormat="1" ht="13" collapsed="1" x14ac:dyDescent="0.3">
      <c r="A642" s="22"/>
      <c r="B642" s="49" t="s">
        <v>147</v>
      </c>
      <c r="C642" s="30" t="s">
        <v>322</v>
      </c>
      <c r="D642" s="114"/>
      <c r="E642" s="114"/>
      <c r="F642" s="31">
        <f>SUM(F615,F624,F629,F633,-F636,F638,F640)</f>
        <v>-1289298.8502</v>
      </c>
      <c r="G642" s="31">
        <f>SUM(G615,G624,G629,G633,-G636,G638,G640)</f>
        <v>-165633.37349999999</v>
      </c>
      <c r="H642" s="98">
        <f>+F642-G642</f>
        <v>-1123665.4767</v>
      </c>
      <c r="I642" s="115">
        <f>IF(G642&lt;0,IF(H642=0,0,IF(OR(G642=0,F642=0),"N.M.",IF(ABS(H642/G642)&gt;=10,"N.M.",H642/(-G642)))),IF(H642=0,0,IF(OR(G642=0,F642=0),"N.M.",IF(ABS(H642/G642)&gt;=10,"N.M.",H642/G642))))</f>
        <v>-6.7840523498122201</v>
      </c>
    </row>
    <row r="643" spans="1:9" s="25" customFormat="1" ht="13" x14ac:dyDescent="0.3">
      <c r="A643" s="22"/>
      <c r="B643" s="49" t="s">
        <v>148</v>
      </c>
      <c r="C643" s="34" t="s">
        <v>323</v>
      </c>
      <c r="D643" s="114"/>
      <c r="E643" s="114"/>
      <c r="F643" s="31">
        <f>+F581-F609-F642</f>
        <v>-2309587.3297999995</v>
      </c>
      <c r="G643" s="31">
        <f>+G581-G609-G642</f>
        <v>-4369299.7924999995</v>
      </c>
      <c r="H643" s="98">
        <f>+F643-G643</f>
        <v>2059712.4627</v>
      </c>
      <c r="I643" s="115">
        <f>IF(G643&lt;0,IF(H643=0,0,IF(OR(G643=0,F643=0),"N.M.",IF(ABS(H643/G643)&gt;=10,"N.M.",H643/(-G643)))),IF(H643=0,0,IF(OR(G643=0,F643=0),"N.M.",IF(ABS(H643/G643)&gt;=10,"N.M.",H643/G643))))</f>
        <v>0.47140561657855162</v>
      </c>
    </row>
    <row r="644" spans="1:9" s="22" customFormat="1" ht="13" x14ac:dyDescent="0.3">
      <c r="B644" s="49" t="s">
        <v>149</v>
      </c>
      <c r="C644" s="124" t="s">
        <v>324</v>
      </c>
      <c r="D644" s="125"/>
      <c r="E644" s="125"/>
      <c r="F644" s="126"/>
      <c r="G644" s="126"/>
      <c r="H644" s="126"/>
      <c r="I644" s="126"/>
    </row>
    <row r="645" spans="1:9" s="25" customFormat="1" ht="0.75" hidden="1" customHeight="1" outlineLevel="2" x14ac:dyDescent="0.3">
      <c r="A645" s="22"/>
      <c r="B645" s="49"/>
      <c r="C645" s="120"/>
      <c r="D645" s="117"/>
      <c r="E645" s="117"/>
      <c r="F645" s="21"/>
      <c r="G645" s="21"/>
      <c r="H645" s="21"/>
      <c r="I645" s="118"/>
    </row>
    <row r="646" spans="1:9" s="62" customFormat="1" hidden="1" outlineLevel="2" x14ac:dyDescent="0.25">
      <c r="A646" s="57" t="s">
        <v>800</v>
      </c>
      <c r="B646" s="58" t="s">
        <v>1258</v>
      </c>
      <c r="C646" s="59" t="s">
        <v>1661</v>
      </c>
      <c r="D646" s="60"/>
      <c r="E646" s="61"/>
      <c r="F646" s="130">
        <v>3055000</v>
      </c>
      <c r="G646" s="130">
        <v>2974381.94</v>
      </c>
      <c r="H646" s="84">
        <f>+F646-G646</f>
        <v>80618.060000000056</v>
      </c>
      <c r="I646" s="69">
        <f>IF(G646&lt;0,IF(H646=0,0,IF(OR(G646=0,F646=0),"N.M.",IF(ABS(H646/G646)&gt;=10,"N.M.",H646/(-G646)))),IF(H646=0,0,IF(OR(G646=0,F646=0),"N.M.",IF(ABS(H646/G646)&gt;=10,"N.M.",H646/G646))))</f>
        <v>2.7104138481959736E-2</v>
      </c>
    </row>
    <row r="647" spans="1:9" s="62" customFormat="1" hidden="1" outlineLevel="2" x14ac:dyDescent="0.25">
      <c r="A647" s="57" t="s">
        <v>801</v>
      </c>
      <c r="B647" s="58" t="s">
        <v>1259</v>
      </c>
      <c r="C647" s="59" t="s">
        <v>1662</v>
      </c>
      <c r="D647" s="60"/>
      <c r="E647" s="61"/>
      <c r="F647" s="130">
        <v>12157831.83</v>
      </c>
      <c r="G647" s="130">
        <v>17589680.07</v>
      </c>
      <c r="H647" s="84">
        <f>+F647-G647</f>
        <v>-5431848.2400000002</v>
      </c>
      <c r="I647" s="69">
        <f>IF(G647&lt;0,IF(H647=0,0,IF(OR(G647=0,F647=0),"N.M.",IF(ABS(H647/G647)&gt;=10,"N.M.",H647/(-G647)))),IF(H647=0,0,IF(OR(G647=0,F647=0),"N.M.",IF(ABS(H647/G647)&gt;=10,"N.M.",H647/G647))))</f>
        <v>-0.30880881393995702</v>
      </c>
    </row>
    <row r="648" spans="1:9" s="62" customFormat="1" hidden="1" outlineLevel="2" x14ac:dyDescent="0.25">
      <c r="A648" s="57" t="s">
        <v>802</v>
      </c>
      <c r="B648" s="58" t="s">
        <v>1260</v>
      </c>
      <c r="C648" s="59" t="s">
        <v>1663</v>
      </c>
      <c r="D648" s="60"/>
      <c r="E648" s="61"/>
      <c r="F648" s="130">
        <v>56105040.269999996</v>
      </c>
      <c r="G648" s="130">
        <v>45974999.979999997</v>
      </c>
      <c r="H648" s="84">
        <f>+F648-G648</f>
        <v>10130040.289999999</v>
      </c>
      <c r="I648" s="69">
        <f>IF(G648&lt;0,IF(H648=0,0,IF(OR(G648=0,F648=0),"N.M.",IF(ABS(H648/G648)&gt;=10,"N.M.",H648/(-G648)))),IF(H648=0,0,IF(OR(G648=0,F648=0),"N.M.",IF(ABS(H648/G648)&gt;=10,"N.M.",H648/G648))))</f>
        <v>0.22033801619155541</v>
      </c>
    </row>
    <row r="649" spans="1:9" s="25" customFormat="1" ht="13" collapsed="1" x14ac:dyDescent="0.3">
      <c r="A649" s="22" t="s">
        <v>246</v>
      </c>
      <c r="B649" s="49" t="s">
        <v>150</v>
      </c>
      <c r="C649" s="101" t="s">
        <v>151</v>
      </c>
      <c r="D649" s="104"/>
      <c r="E649" s="104"/>
      <c r="F649" s="23">
        <v>71317872.099999994</v>
      </c>
      <c r="G649" s="23">
        <v>66539061.990000002</v>
      </c>
      <c r="H649" s="42">
        <f>+F649-G649</f>
        <v>4778810.109999992</v>
      </c>
      <c r="I649" s="67">
        <f>IF(G649&lt;0,IF(H649=0,0,IF(OR(G649=0,F649=0),"N.M.",IF(ABS(H649/G649)&gt;=10,"N.M.",H649/(-G649)))),IF(H649=0,0,IF(OR(G649=0,F649=0),"N.M.",IF(ABS(H649/G649)&gt;=10,"N.M.",H649/G649))))</f>
        <v>7.1819619439753873E-2</v>
      </c>
    </row>
    <row r="650" spans="1:9" s="25" customFormat="1" ht="0.75" hidden="1" customHeight="1" outlineLevel="2" x14ac:dyDescent="0.3">
      <c r="A650" s="22"/>
      <c r="B650" s="49"/>
      <c r="C650" s="101"/>
      <c r="D650" s="104"/>
      <c r="E650" s="104"/>
      <c r="F650" s="23"/>
      <c r="G650" s="23"/>
      <c r="H650" s="42"/>
      <c r="I650" s="67"/>
    </row>
    <row r="651" spans="1:9" s="62" customFormat="1" hidden="1" outlineLevel="2" x14ac:dyDescent="0.25">
      <c r="A651" s="57" t="s">
        <v>803</v>
      </c>
      <c r="B651" s="58" t="s">
        <v>1261</v>
      </c>
      <c r="C651" s="59" t="s">
        <v>1664</v>
      </c>
      <c r="D651" s="60"/>
      <c r="E651" s="61"/>
      <c r="F651" s="130">
        <v>172580.52000000002</v>
      </c>
      <c r="G651" s="130">
        <v>234684.7</v>
      </c>
      <c r="H651" s="84">
        <f>+F651-G651</f>
        <v>-62104.179999999993</v>
      </c>
      <c r="I651" s="69">
        <f>IF(G651&lt;0,IF(H651=0,0,IF(OR(G651=0,F651=0),"N.M.",IF(ABS(H651/G651)&gt;=10,"N.M.",H651/(-G651)))),IF(H651=0,0,IF(OR(G651=0,F651=0),"N.M.",IF(ABS(H651/G651)&gt;=10,"N.M.",H651/G651))))</f>
        <v>-0.26462815854633892</v>
      </c>
    </row>
    <row r="652" spans="1:9" s="62" customFormat="1" hidden="1" outlineLevel="2" x14ac:dyDescent="0.25">
      <c r="A652" s="57" t="s">
        <v>804</v>
      </c>
      <c r="B652" s="58" t="s">
        <v>1262</v>
      </c>
      <c r="C652" s="59" t="s">
        <v>1665</v>
      </c>
      <c r="D652" s="60"/>
      <c r="E652" s="61"/>
      <c r="F652" s="130">
        <v>13315.27</v>
      </c>
      <c r="G652" s="130">
        <v>52325.82</v>
      </c>
      <c r="H652" s="84">
        <f>+F652-G652</f>
        <v>-39010.550000000003</v>
      </c>
      <c r="I652" s="69">
        <f>IF(G652&lt;0,IF(H652=0,0,IF(OR(G652=0,F652=0),"N.M.",IF(ABS(H652/G652)&gt;=10,"N.M.",H652/(-G652)))),IF(H652=0,0,IF(OR(G652=0,F652=0),"N.M.",IF(ABS(H652/G652)&gt;=10,"N.M.",H652/G652))))</f>
        <v>-0.74553155593166054</v>
      </c>
    </row>
    <row r="653" spans="1:9" s="62" customFormat="1" hidden="1" outlineLevel="2" x14ac:dyDescent="0.25">
      <c r="A653" s="57" t="s">
        <v>805</v>
      </c>
      <c r="B653" s="58" t="s">
        <v>1263</v>
      </c>
      <c r="C653" s="59" t="s">
        <v>1666</v>
      </c>
      <c r="D653" s="60"/>
      <c r="E653" s="61"/>
      <c r="F653" s="130">
        <v>580226.19999999995</v>
      </c>
      <c r="G653" s="130">
        <v>440775.11</v>
      </c>
      <c r="H653" s="84">
        <f>+F653-G653</f>
        <v>139451.08999999997</v>
      </c>
      <c r="I653" s="69">
        <f>IF(G653&lt;0,IF(H653=0,0,IF(OR(G653=0,F653=0),"N.M.",IF(ABS(H653/G653)&gt;=10,"N.M.",H653/(-G653)))),IF(H653=0,0,IF(OR(G653=0,F653=0),"N.M.",IF(ABS(H653/G653)&gt;=10,"N.M.",H653/G653))))</f>
        <v>0.31637696148496219</v>
      </c>
    </row>
    <row r="654" spans="1:9" s="25" customFormat="1" ht="13" collapsed="1" x14ac:dyDescent="0.3">
      <c r="A654" s="22" t="s">
        <v>247</v>
      </c>
      <c r="B654" s="49" t="s">
        <v>152</v>
      </c>
      <c r="C654" s="101" t="s">
        <v>153</v>
      </c>
      <c r="D654" s="104"/>
      <c r="E654" s="104"/>
      <c r="F654" s="23">
        <v>766121.99</v>
      </c>
      <c r="G654" s="23">
        <v>727785.63</v>
      </c>
      <c r="H654" s="42">
        <f>+F654-G654</f>
        <v>38336.359999999986</v>
      </c>
      <c r="I654" s="67">
        <f>IF(G654&lt;0,IF(H654=0,0,IF(OR(G654=0,F654=0),"N.M.",IF(ABS(H654/G654)&gt;=10,"N.M.",H654/(-G654)))),IF(H654=0,0,IF(OR(G654=0,F654=0),"N.M.",IF(ABS(H654/G654)&gt;=10,"N.M.",H654/G654))))</f>
        <v>5.2675346173020735E-2</v>
      </c>
    </row>
    <row r="655" spans="1:9" s="25" customFormat="1" ht="0.75" hidden="1" customHeight="1" outlineLevel="2" x14ac:dyDescent="0.3">
      <c r="A655" s="22"/>
      <c r="B655" s="49"/>
      <c r="C655" s="101"/>
      <c r="D655" s="104"/>
      <c r="E655" s="104"/>
      <c r="F655" s="23"/>
      <c r="G655" s="23"/>
      <c r="H655" s="42"/>
      <c r="I655" s="67"/>
    </row>
    <row r="656" spans="1:9" s="62" customFormat="1" hidden="1" outlineLevel="2" x14ac:dyDescent="0.25">
      <c r="A656" s="57" t="s">
        <v>806</v>
      </c>
      <c r="B656" s="58" t="s">
        <v>1264</v>
      </c>
      <c r="C656" s="59" t="s">
        <v>1667</v>
      </c>
      <c r="D656" s="60"/>
      <c r="E656" s="61"/>
      <c r="F656" s="130">
        <v>33650.94</v>
      </c>
      <c r="G656" s="130">
        <v>33650.76</v>
      </c>
      <c r="H656" s="84">
        <f>+F656-G656</f>
        <v>0.18000000000029104</v>
      </c>
      <c r="I656" s="69">
        <f>IF(G656&lt;0,IF(H656=0,0,IF(OR(G656=0,F656=0),"N.M.",IF(ABS(H656/G656)&gt;=10,"N.M.",H656/(-G656)))),IF(H656=0,0,IF(OR(G656=0,F656=0),"N.M.",IF(ABS(H656/G656)&gt;=10,"N.M.",H656/G656))))</f>
        <v>5.3490619528441863E-6</v>
      </c>
    </row>
    <row r="657" spans="1:9" s="25" customFormat="1" ht="13" collapsed="1" x14ac:dyDescent="0.3">
      <c r="A657" s="22" t="s">
        <v>248</v>
      </c>
      <c r="B657" s="49" t="s">
        <v>154</v>
      </c>
      <c r="C657" s="101" t="s">
        <v>155</v>
      </c>
      <c r="D657" s="104"/>
      <c r="E657" s="104"/>
      <c r="F657" s="23">
        <v>33650.94</v>
      </c>
      <c r="G657" s="23">
        <v>33650.76</v>
      </c>
      <c r="H657" s="42">
        <f>+F657-G657</f>
        <v>0.18000000000029104</v>
      </c>
      <c r="I657" s="67">
        <f>IF(G657&lt;0,IF(H657=0,0,IF(OR(G657=0,F657=0),"N.M.",IF(ABS(H657/G657)&gt;=10,"N.M.",H657/(-G657)))),IF(H657=0,0,IF(OR(G657=0,F657=0),"N.M.",IF(ABS(H657/G657)&gt;=10,"N.M.",H657/G657))))</f>
        <v>5.3490619528441863E-6</v>
      </c>
    </row>
    <row r="658" spans="1:9" s="25" customFormat="1" ht="0.75" hidden="1" customHeight="1" outlineLevel="2" x14ac:dyDescent="0.3">
      <c r="A658" s="22"/>
      <c r="B658" s="49"/>
      <c r="C658" s="101"/>
      <c r="D658" s="104"/>
      <c r="E658" s="104"/>
      <c r="F658" s="23"/>
      <c r="G658" s="23"/>
      <c r="H658" s="42"/>
      <c r="I658" s="67"/>
    </row>
    <row r="659" spans="1:9" s="25" customFormat="1" ht="13" collapsed="1" x14ac:dyDescent="0.3">
      <c r="A659" s="22" t="s">
        <v>249</v>
      </c>
      <c r="B659" s="49" t="s">
        <v>156</v>
      </c>
      <c r="C659" s="101" t="s">
        <v>157</v>
      </c>
      <c r="D659" s="104"/>
      <c r="E659" s="104"/>
      <c r="F659" s="23">
        <v>0</v>
      </c>
      <c r="G659" s="23">
        <v>0</v>
      </c>
      <c r="H659" s="42">
        <f>+F659-G659</f>
        <v>0</v>
      </c>
      <c r="I659" s="67">
        <f>IF(G659&lt;0,IF(H659=0,0,IF(OR(G659=0,F659=0),"N.M.",IF(ABS(H659/G659)&gt;=10,"N.M.",H659/(-G659)))),IF(H659=0,0,IF(OR(G659=0,F659=0),"N.M.",IF(ABS(H659/G659)&gt;=10,"N.M.",H659/G659))))</f>
        <v>0</v>
      </c>
    </row>
    <row r="660" spans="1:9" s="25" customFormat="1" ht="0.75" hidden="1" customHeight="1" outlineLevel="2" x14ac:dyDescent="0.3">
      <c r="A660" s="22"/>
      <c r="B660" s="49"/>
      <c r="C660" s="101"/>
      <c r="D660" s="104"/>
      <c r="E660" s="104"/>
      <c r="F660" s="23"/>
      <c r="G660" s="23"/>
      <c r="H660" s="42"/>
      <c r="I660" s="67"/>
    </row>
    <row r="661" spans="1:9" s="25" customFormat="1" ht="13" collapsed="1" x14ac:dyDescent="0.3">
      <c r="A661" s="22" t="s">
        <v>250</v>
      </c>
      <c r="B661" s="49" t="s">
        <v>158</v>
      </c>
      <c r="C661" s="101" t="s">
        <v>159</v>
      </c>
      <c r="D661" s="104"/>
      <c r="E661" s="104"/>
      <c r="F661" s="23">
        <v>0</v>
      </c>
      <c r="G661" s="23">
        <v>0</v>
      </c>
      <c r="H661" s="42">
        <f>+F661-G661</f>
        <v>0</v>
      </c>
      <c r="I661" s="67">
        <f>IF(G661&lt;0,IF(H661=0,0,IF(OR(G661=0,F661=0),"N.M.",IF(ABS(H661/G661)&gt;=10,"N.M.",H661/(-G661)))),IF(H661=0,0,IF(OR(G661=0,F661=0),"N.M.",IF(ABS(H661/G661)&gt;=10,"N.M.",H661/G661))))</f>
        <v>0</v>
      </c>
    </row>
    <row r="662" spans="1:9" s="25" customFormat="1" ht="0.75" hidden="1" customHeight="1" outlineLevel="2" x14ac:dyDescent="0.3">
      <c r="A662" s="22"/>
      <c r="B662" s="49"/>
      <c r="C662" s="101"/>
      <c r="D662" s="104"/>
      <c r="E662" s="104"/>
      <c r="F662" s="23"/>
      <c r="G662" s="23"/>
      <c r="H662" s="42"/>
      <c r="I662" s="67"/>
    </row>
    <row r="663" spans="1:9" s="62" customFormat="1" hidden="1" outlineLevel="2" x14ac:dyDescent="0.25">
      <c r="A663" s="57" t="s">
        <v>807</v>
      </c>
      <c r="B663" s="58" t="s">
        <v>1265</v>
      </c>
      <c r="C663" s="59" t="s">
        <v>1668</v>
      </c>
      <c r="D663" s="60"/>
      <c r="E663" s="61"/>
      <c r="F663" s="130">
        <v>290215.27</v>
      </c>
      <c r="G663" s="130">
        <v>1278416.67</v>
      </c>
      <c r="H663" s="84">
        <f>+F663-G663</f>
        <v>-988201.39999999991</v>
      </c>
      <c r="I663" s="69">
        <f>IF(G663&lt;0,IF(H663=0,0,IF(OR(G663=0,F663=0),"N.M.",IF(ABS(H663/G663)&gt;=10,"N.M.",H663/(-G663)))),IF(H663=0,0,IF(OR(G663=0,F663=0),"N.M.",IF(ABS(H663/G663)&gt;=10,"N.M.",H663/G663))))</f>
        <v>-0.77298851242294886</v>
      </c>
    </row>
    <row r="664" spans="1:9" s="62" customFormat="1" hidden="1" outlineLevel="2" x14ac:dyDescent="0.25">
      <c r="A664" s="57" t="s">
        <v>808</v>
      </c>
      <c r="B664" s="58" t="s">
        <v>1266</v>
      </c>
      <c r="C664" s="59" t="s">
        <v>1669</v>
      </c>
      <c r="D664" s="60"/>
      <c r="E664" s="61"/>
      <c r="F664" s="130">
        <v>4932777.0600000005</v>
      </c>
      <c r="G664" s="130">
        <v>5177117.91</v>
      </c>
      <c r="H664" s="84">
        <f>+F664-G664</f>
        <v>-244340.84999999963</v>
      </c>
      <c r="I664" s="69">
        <f>IF(G664&lt;0,IF(H664=0,0,IF(OR(G664=0,F664=0),"N.M.",IF(ABS(H664/G664)&gt;=10,"N.M.",H664/(-G664)))),IF(H664=0,0,IF(OR(G664=0,F664=0),"N.M.",IF(ABS(H664/G664)&gt;=10,"N.M.",H664/G664))))</f>
        <v>-4.7196307723267522E-2</v>
      </c>
    </row>
    <row r="665" spans="1:9" s="25" customFormat="1" ht="13" collapsed="1" x14ac:dyDescent="0.3">
      <c r="A665" s="22" t="s">
        <v>251</v>
      </c>
      <c r="B665" s="49" t="s">
        <v>160</v>
      </c>
      <c r="C665" s="101" t="s">
        <v>161</v>
      </c>
      <c r="D665" s="104"/>
      <c r="E665" s="104"/>
      <c r="F665" s="23">
        <v>5222992.33</v>
      </c>
      <c r="G665" s="23">
        <v>6455534.5800000001</v>
      </c>
      <c r="H665" s="42">
        <f>+F665-G665</f>
        <v>-1232542.25</v>
      </c>
      <c r="I665" s="67">
        <f>IF(G665&lt;0,IF(H665=0,0,IF(OR(G665=0,F665=0),"N.M.",IF(ABS(H665/G665)&gt;=10,"N.M.",H665/(-G665)))),IF(H665=0,0,IF(OR(G665=0,F665=0),"N.M.",IF(ABS(H665/G665)&gt;=10,"N.M.",H665/G665))))</f>
        <v>-0.19092799128031315</v>
      </c>
    </row>
    <row r="666" spans="1:9" s="25" customFormat="1" ht="0.75" hidden="1" customHeight="1" outlineLevel="2" x14ac:dyDescent="0.3">
      <c r="A666" s="22"/>
      <c r="B666" s="49"/>
      <c r="C666" s="101"/>
      <c r="D666" s="104"/>
      <c r="E666" s="104"/>
      <c r="F666" s="23"/>
      <c r="G666" s="23"/>
      <c r="H666" s="42"/>
      <c r="I666" s="67"/>
    </row>
    <row r="667" spans="1:9" s="62" customFormat="1" hidden="1" outlineLevel="2" x14ac:dyDescent="0.25">
      <c r="A667" s="57" t="s">
        <v>809</v>
      </c>
      <c r="B667" s="58" t="s">
        <v>1267</v>
      </c>
      <c r="C667" s="59" t="s">
        <v>1670</v>
      </c>
      <c r="D667" s="60"/>
      <c r="E667" s="61"/>
      <c r="F667" s="130">
        <v>-13056744.859999999</v>
      </c>
      <c r="G667" s="130">
        <v>-3688447.96</v>
      </c>
      <c r="H667" s="84">
        <f>+F667-G667</f>
        <v>-9368296.8999999985</v>
      </c>
      <c r="I667" s="69">
        <f>IF(G667&lt;0,IF(H667=0,0,IF(OR(G667=0,F667=0),"N.M.",IF(ABS(H667/G667)&gt;=10,"N.M.",H667/(-G667)))),IF(H667=0,0,IF(OR(G667=0,F667=0),"N.M.",IF(ABS(H667/G667)&gt;=10,"N.M.",H667/G667))))</f>
        <v>-2.5399021489786717</v>
      </c>
    </row>
    <row r="668" spans="1:9" s="62" customFormat="1" hidden="1" outlineLevel="2" x14ac:dyDescent="0.25">
      <c r="A668" s="57" t="s">
        <v>810</v>
      </c>
      <c r="B668" s="58" t="s">
        <v>1268</v>
      </c>
      <c r="C668" s="59" t="s">
        <v>1671</v>
      </c>
      <c r="D668" s="60"/>
      <c r="E668" s="61"/>
      <c r="F668" s="130">
        <v>1839861.6099999999</v>
      </c>
      <c r="G668" s="130">
        <v>1852900.78</v>
      </c>
      <c r="H668" s="84">
        <f>+F668-G668</f>
        <v>-13039.170000000158</v>
      </c>
      <c r="I668" s="69">
        <f>IF(G668&lt;0,IF(H668=0,0,IF(OR(G668=0,F668=0),"N.M.",IF(ABS(H668/G668)&gt;=10,"N.M.",H668/(-G668)))),IF(H668=0,0,IF(OR(G668=0,F668=0),"N.M.",IF(ABS(H668/G668)&gt;=10,"N.M.",H668/G668))))</f>
        <v>-7.0371658001029923E-3</v>
      </c>
    </row>
    <row r="669" spans="1:9" s="62" customFormat="1" hidden="1" outlineLevel="2" x14ac:dyDescent="0.25">
      <c r="A669" s="57" t="s">
        <v>811</v>
      </c>
      <c r="B669" s="58" t="s">
        <v>1269</v>
      </c>
      <c r="C669" s="59" t="s">
        <v>1672</v>
      </c>
      <c r="D669" s="60"/>
      <c r="E669" s="61"/>
      <c r="F669" s="130">
        <v>684535.59000000008</v>
      </c>
      <c r="G669" s="130">
        <v>501133.83999999997</v>
      </c>
      <c r="H669" s="84">
        <f>+F669-G669</f>
        <v>183401.75000000012</v>
      </c>
      <c r="I669" s="69">
        <f>IF(G669&lt;0,IF(H669=0,0,IF(OR(G669=0,F669=0),"N.M.",IF(ABS(H669/G669)&gt;=10,"N.M.",H669/(-G669)))),IF(H669=0,0,IF(OR(G669=0,F669=0),"N.M.",IF(ABS(H669/G669)&gt;=10,"N.M.",H669/G669))))</f>
        <v>0.36597358901167026</v>
      </c>
    </row>
    <row r="670" spans="1:9" s="25" customFormat="1" ht="13" collapsed="1" x14ac:dyDescent="0.3">
      <c r="A670" s="22" t="s">
        <v>252</v>
      </c>
      <c r="B670" s="49" t="s">
        <v>162</v>
      </c>
      <c r="C670" s="101" t="s">
        <v>163</v>
      </c>
      <c r="D670" s="104"/>
      <c r="E670" s="104"/>
      <c r="F670" s="23">
        <v>-10532347.66</v>
      </c>
      <c r="G670" s="23">
        <v>-1334413.3400000003</v>
      </c>
      <c r="H670" s="42">
        <f>+F670-G670</f>
        <v>-9197934.3200000003</v>
      </c>
      <c r="I670" s="67">
        <f>IF(G670&lt;0,IF(H670=0,0,IF(OR(G670=0,F670=0),"N.M.",IF(ABS(H670/G670)&gt;=10,"N.M.",H670/(-G670)))),IF(H670=0,0,IF(OR(G670=0,F670=0),"N.M.",IF(ABS(H670/G670)&gt;=10,"N.M.",H670/G670))))</f>
        <v>-6.8928674828745331</v>
      </c>
    </row>
    <row r="671" spans="1:9" s="25" customFormat="1" ht="0.75" hidden="1" customHeight="1" outlineLevel="2" x14ac:dyDescent="0.3">
      <c r="A671" s="22"/>
      <c r="B671" s="49"/>
      <c r="C671" s="101"/>
      <c r="D671" s="104"/>
      <c r="E671" s="104"/>
      <c r="F671" s="23"/>
      <c r="G671" s="23"/>
      <c r="H671" s="42"/>
      <c r="I671" s="67"/>
    </row>
    <row r="672" spans="1:9" s="62" customFormat="1" hidden="1" outlineLevel="2" x14ac:dyDescent="0.25">
      <c r="A672" s="57" t="s">
        <v>812</v>
      </c>
      <c r="B672" s="58" t="s">
        <v>1270</v>
      </c>
      <c r="C672" s="59" t="s">
        <v>1673</v>
      </c>
      <c r="D672" s="60"/>
      <c r="E672" s="61"/>
      <c r="F672" s="130">
        <v>3956847.44</v>
      </c>
      <c r="G672" s="130">
        <v>3989888.1499999994</v>
      </c>
      <c r="H672" s="84">
        <f>+F672-G672</f>
        <v>-33040.709999999497</v>
      </c>
      <c r="I672" s="69">
        <f>IF(G672&lt;0,IF(H672=0,0,IF(OR(G672=0,F672=0),"N.M.",IF(ABS(H672/G672)&gt;=10,"N.M.",H672/(-G672)))),IF(H672=0,0,IF(OR(G672=0,F672=0),"N.M.",IF(ABS(H672/G672)&gt;=10,"N.M.",H672/G672))))</f>
        <v>-8.281111840190182E-3</v>
      </c>
    </row>
    <row r="673" spans="1:9" s="25" customFormat="1" ht="13" collapsed="1" x14ac:dyDescent="0.3">
      <c r="A673" s="22" t="s">
        <v>253</v>
      </c>
      <c r="B673" s="49" t="s">
        <v>164</v>
      </c>
      <c r="C673" s="48" t="s">
        <v>325</v>
      </c>
      <c r="D673" s="113"/>
      <c r="E673" s="113"/>
      <c r="F673" s="32">
        <v>3956847.44</v>
      </c>
      <c r="G673" s="32">
        <v>3989888.1499999994</v>
      </c>
      <c r="H673" s="64">
        <f>+F673-G673</f>
        <v>-33040.709999999497</v>
      </c>
      <c r="I673" s="68">
        <f>IF(G673&lt;0,IF(H673=0,0,IF(OR(G673=0,F673=0),"N.M.",IF(ABS(H673/G673)&gt;=10,"N.M.",H673/(-G673)))),IF(H673=0,0,IF(OR(G673=0,F673=0),"N.M.",IF(ABS(H673/G673)&gt;=10,"N.M.",H673/G673))))</f>
        <v>-8.281111840190182E-3</v>
      </c>
    </row>
    <row r="674" spans="1:9" s="25" customFormat="1" ht="0.75" hidden="1" customHeight="1" outlineLevel="2" x14ac:dyDescent="0.3">
      <c r="A674" s="22"/>
      <c r="B674" s="49"/>
      <c r="C674" s="101"/>
      <c r="D674" s="104"/>
      <c r="E674" s="104"/>
      <c r="F674" s="23"/>
      <c r="G674" s="23"/>
      <c r="H674" s="42"/>
      <c r="I674" s="67"/>
    </row>
    <row r="675" spans="1:9" s="25" customFormat="1" ht="13" collapsed="1" x14ac:dyDescent="0.3">
      <c r="A675" s="22"/>
      <c r="B675" s="49" t="s">
        <v>165</v>
      </c>
      <c r="C675" s="30" t="s">
        <v>326</v>
      </c>
      <c r="D675" s="104"/>
      <c r="E675" s="104"/>
      <c r="F675" s="23">
        <f>SUM(F649,F654,F657,-F659,-F661,F665,F670,-F673)</f>
        <v>62851442.25999999</v>
      </c>
      <c r="G675" s="23">
        <f>SUM(G649,G654,G657,-G659,-G661,G665,G670,-G673)</f>
        <v>68431731.469999999</v>
      </c>
      <c r="H675" s="42">
        <f>+F675-G675</f>
        <v>-5580289.2100000083</v>
      </c>
      <c r="I675" s="67">
        <f>IF(G675&lt;0,IF(H675=0,0,IF(OR(G675=0,F675=0),"N.M.",IF(ABS(H675/G675)&gt;=10,"N.M.",H675/(-G675)))),IF(H675=0,0,IF(OR(G675=0,F675=0),"N.M.",IF(ABS(H675/G675)&gt;=10,"N.M.",H675/G675))))</f>
        <v>-8.1545345852404291E-2</v>
      </c>
    </row>
    <row r="676" spans="1:9" s="25" customFormat="1" ht="13" x14ac:dyDescent="0.3">
      <c r="A676" s="22"/>
      <c r="B676" s="49" t="s">
        <v>166</v>
      </c>
      <c r="C676" s="34" t="s">
        <v>327</v>
      </c>
      <c r="D676" s="104"/>
      <c r="E676" s="104"/>
      <c r="F676" s="23">
        <f>+F544+F643-F675</f>
        <v>32499087.080999985</v>
      </c>
      <c r="G676" s="23">
        <f>+G544+G643-G675</f>
        <v>36381517.58999984</v>
      </c>
      <c r="H676" s="42">
        <f>+F676-G676</f>
        <v>-3882430.5089998543</v>
      </c>
      <c r="I676" s="67">
        <f>IF(G676&lt;0,IF(H676=0,0,IF(OR(G676=0,F676=0),"N.M.",IF(ABS(H676/G676)&gt;=10,"N.M.",H676/(-G676)))),IF(H676=0,0,IF(OR(G676=0,F676=0),"N.M.",IF(ABS(H676/G676)&gt;=10,"N.M.",H676/G676))))</f>
        <v>-0.10671436394580239</v>
      </c>
    </row>
    <row r="677" spans="1:9" s="22" customFormat="1" ht="13" x14ac:dyDescent="0.3">
      <c r="B677" s="49" t="s">
        <v>167</v>
      </c>
      <c r="C677" s="124" t="s">
        <v>328</v>
      </c>
      <c r="D677" s="125"/>
      <c r="E677" s="125"/>
      <c r="F677" s="126"/>
      <c r="G677" s="126"/>
      <c r="H677" s="126"/>
      <c r="I677" s="126"/>
    </row>
    <row r="678" spans="1:9" s="25" customFormat="1" ht="0.75" hidden="1" customHeight="1" outlineLevel="2" x14ac:dyDescent="0.3">
      <c r="A678" s="22"/>
      <c r="B678" s="49"/>
      <c r="C678" s="47"/>
      <c r="D678" s="104"/>
      <c r="E678" s="104"/>
      <c r="F678" s="26"/>
      <c r="G678" s="26"/>
      <c r="H678" s="42"/>
      <c r="I678" s="67"/>
    </row>
    <row r="679" spans="1:9" s="25" customFormat="1" ht="13" collapsed="1" x14ac:dyDescent="0.3">
      <c r="A679" s="22" t="s">
        <v>254</v>
      </c>
      <c r="B679" s="22" t="s">
        <v>168</v>
      </c>
      <c r="C679" s="47" t="s">
        <v>169</v>
      </c>
      <c r="D679" s="104"/>
      <c r="E679" s="104"/>
      <c r="F679" s="26">
        <v>0</v>
      </c>
      <c r="G679" s="26">
        <v>0</v>
      </c>
      <c r="H679" s="42">
        <f>+F679-G679</f>
        <v>0</v>
      </c>
      <c r="I679" s="67">
        <f>IF(G679&lt;0,IF(H679=0,0,IF(OR(G679=0,F679=0),"N.M.",IF(ABS(H679/G679)&gt;=10,"N.M.",H679/(-G679)))),IF(H679=0,0,IF(OR(G679=0,F679=0),"N.M.",IF(ABS(H679/G679)&gt;=10,"N.M.",H679/G679))))</f>
        <v>0</v>
      </c>
    </row>
    <row r="680" spans="1:9" s="25" customFormat="1" ht="0.75" hidden="1" customHeight="1" outlineLevel="2" x14ac:dyDescent="0.3">
      <c r="A680" s="22"/>
      <c r="B680" s="49"/>
      <c r="C680" s="47"/>
      <c r="D680" s="104"/>
      <c r="E680" s="104"/>
      <c r="F680" s="26"/>
      <c r="G680" s="26"/>
      <c r="H680" s="42"/>
      <c r="I680" s="67"/>
    </row>
    <row r="681" spans="1:9" s="79" customFormat="1" ht="13" collapsed="1" x14ac:dyDescent="0.3">
      <c r="A681" s="78" t="s">
        <v>255</v>
      </c>
      <c r="B681" s="49" t="s">
        <v>170</v>
      </c>
      <c r="C681" s="48" t="s">
        <v>171</v>
      </c>
      <c r="D681" s="113"/>
      <c r="E681" s="113"/>
      <c r="F681" s="33">
        <v>0</v>
      </c>
      <c r="G681" s="33">
        <v>0</v>
      </c>
      <c r="H681" s="64">
        <f>+F681-G681</f>
        <v>0</v>
      </c>
      <c r="I681" s="68">
        <f>IF(G681&lt;0,IF(H681=0,0,IF(OR(G681=0,F681=0),"N.M.",IF(ABS(H681/G681)&gt;=10,"N.M.",H681/(-G681)))),IF(H681=0,0,IF(OR(G681=0,F681=0),"N.M.",IF(ABS(H681/G681)&gt;=10,"N.M.",H681/G681))))</f>
        <v>0</v>
      </c>
    </row>
    <row r="682" spans="1:9" s="25" customFormat="1" ht="0.75" hidden="1" customHeight="1" outlineLevel="2" x14ac:dyDescent="0.3">
      <c r="A682" s="22"/>
      <c r="B682" s="49"/>
      <c r="C682" s="47"/>
      <c r="D682" s="104"/>
      <c r="E682" s="104"/>
      <c r="F682" s="26"/>
      <c r="G682" s="26"/>
      <c r="H682" s="42"/>
      <c r="I682" s="67"/>
    </row>
    <row r="683" spans="1:9" s="25" customFormat="1" ht="13" collapsed="1" x14ac:dyDescent="0.3">
      <c r="A683" s="22"/>
      <c r="B683" s="49" t="s">
        <v>172</v>
      </c>
      <c r="C683" s="30" t="s">
        <v>329</v>
      </c>
      <c r="D683" s="114"/>
      <c r="E683" s="114"/>
      <c r="F683" s="31">
        <f>+F679-F681</f>
        <v>0</v>
      </c>
      <c r="G683" s="31">
        <f>+G679-G681</f>
        <v>0</v>
      </c>
      <c r="H683" s="98">
        <f>+F683-G683</f>
        <v>0</v>
      </c>
      <c r="I683" s="115">
        <f>IF(G683&lt;0,IF(H683=0,0,IF(OR(G683=0,F683=0),"N.M.",IF(ABS(H683/G683)&gt;=10,"N.M.",H683/(-G683)))),IF(H683=0,0,IF(OR(G683=0,F683=0),"N.M.",IF(ABS(H683/G683)&gt;=10,"N.M.",H683/G683))))</f>
        <v>0</v>
      </c>
    </row>
    <row r="684" spans="1:9" s="25" customFormat="1" ht="0.75" hidden="1" customHeight="1" outlineLevel="2" x14ac:dyDescent="0.3">
      <c r="A684" s="22"/>
      <c r="B684" s="49"/>
      <c r="C684" s="101"/>
      <c r="D684" s="104"/>
      <c r="E684" s="104"/>
      <c r="F684" s="23"/>
      <c r="G684" s="23"/>
      <c r="H684" s="42"/>
      <c r="I684" s="67"/>
    </row>
    <row r="685" spans="1:9" s="25" customFormat="1" ht="13" collapsed="1" x14ac:dyDescent="0.3">
      <c r="A685" s="22" t="s">
        <v>256</v>
      </c>
      <c r="B685" s="49" t="s">
        <v>173</v>
      </c>
      <c r="C685" s="80" t="s">
        <v>174</v>
      </c>
      <c r="D685" s="113"/>
      <c r="E685" s="113"/>
      <c r="F685" s="32">
        <v>0</v>
      </c>
      <c r="G685" s="32">
        <v>0</v>
      </c>
      <c r="H685" s="64">
        <f>+F685-G685</f>
        <v>0</v>
      </c>
      <c r="I685" s="68">
        <f>IF(G685&lt;0,IF(H685=0,0,IF(OR(G685=0,F685=0),"N.M.",IF(ABS(H685/G685)&gt;=10,"N.M.",H685/(-G685)))),IF(H685=0,0,IF(OR(G685=0,F685=0),"N.M.",IF(ABS(H685/G685)&gt;=10,"N.M.",H685/G685))))</f>
        <v>0</v>
      </c>
    </row>
    <row r="686" spans="1:9" s="25" customFormat="1" ht="0.75" hidden="1" customHeight="1" outlineLevel="2" x14ac:dyDescent="0.3">
      <c r="A686" s="22"/>
      <c r="B686" s="49"/>
      <c r="C686" s="121"/>
      <c r="D686" s="104"/>
      <c r="E686" s="104"/>
      <c r="F686" s="23"/>
      <c r="G686" s="23"/>
      <c r="H686" s="42"/>
      <c r="I686" s="67"/>
    </row>
    <row r="687" spans="1:9" s="25" customFormat="1" ht="13" collapsed="1" x14ac:dyDescent="0.3">
      <c r="A687" s="22"/>
      <c r="B687" s="49" t="s">
        <v>175</v>
      </c>
      <c r="C687" s="34" t="s">
        <v>330</v>
      </c>
      <c r="D687" s="114"/>
      <c r="E687" s="114"/>
      <c r="F687" s="31">
        <f>+F683-F685</f>
        <v>0</v>
      </c>
      <c r="G687" s="31">
        <f>+G683-G685</f>
        <v>0</v>
      </c>
      <c r="H687" s="98">
        <f>+F687-G687</f>
        <v>0</v>
      </c>
      <c r="I687" s="115">
        <f>IF(G687&lt;0,IF(H687=0,0,IF(OR(G687=0,F687=0),"N.M.",IF(ABS(H687/G687)&gt;=10,"N.M.",H687/(-G687)))),IF(H687=0,0,IF(OR(G687=0,F687=0),"N.M.",IF(ABS(H687/G687)&gt;=10,"N.M.",H687/G687))))</f>
        <v>0</v>
      </c>
    </row>
    <row r="688" spans="1:9" s="25" customFormat="1" ht="13" x14ac:dyDescent="0.3">
      <c r="A688" s="45"/>
      <c r="B688" s="49" t="s">
        <v>176</v>
      </c>
      <c r="C688" s="35" t="s">
        <v>331</v>
      </c>
      <c r="D688" s="114"/>
      <c r="E688" s="114"/>
      <c r="F688" s="31">
        <f>+F676+F687</f>
        <v>32499087.080999985</v>
      </c>
      <c r="G688" s="31">
        <f>+G676+G687</f>
        <v>36381517.58999984</v>
      </c>
      <c r="H688" s="98">
        <f>+F688-G688</f>
        <v>-3882430.5089998543</v>
      </c>
      <c r="I688" s="115">
        <f>IF(G688&lt;0,IF(H688=0,0,IF(OR(G688=0,F688=0),"N.M.",IF(ABS(H688/G688)&gt;=10,"N.M.",H688/(-G688)))),IF(H688=0,0,IF(OR(G688=0,F688=0),"N.M.",IF(ABS(H688/G688)&gt;=10,"N.M.",H688/G688))))</f>
        <v>-0.10671436394580239</v>
      </c>
    </row>
    <row r="689" spans="1:9" s="45" customFormat="1" ht="13" x14ac:dyDescent="0.3">
      <c r="D689" s="104"/>
      <c r="E689" s="104"/>
      <c r="F689" s="28"/>
      <c r="G689" s="28"/>
      <c r="H689" s="98"/>
      <c r="I689" s="115"/>
    </row>
    <row r="690" spans="1:9" s="45" customFormat="1" ht="13" x14ac:dyDescent="0.3">
      <c r="A690" s="45" t="s">
        <v>178</v>
      </c>
      <c r="D690" s="104"/>
      <c r="E690" s="104"/>
      <c r="F690" s="28"/>
      <c r="G690" s="28"/>
      <c r="H690" s="98"/>
      <c r="I690" s="115"/>
    </row>
    <row r="691" spans="1:9" s="37" customFormat="1" ht="13" hidden="1" outlineLevel="1" x14ac:dyDescent="0.3">
      <c r="A691" s="25" t="s">
        <v>261</v>
      </c>
      <c r="C691" s="37" t="s">
        <v>258</v>
      </c>
      <c r="D691" s="114"/>
      <c r="E691" s="114"/>
      <c r="F691" s="28">
        <v>-32499087.080999821</v>
      </c>
      <c r="G691" s="28">
        <v>-36381517.590000272</v>
      </c>
      <c r="H691" s="98"/>
      <c r="I691" s="115"/>
    </row>
    <row r="692" spans="1:9" s="45" customFormat="1" ht="13" collapsed="1" x14ac:dyDescent="0.3">
      <c r="C692" s="45" t="s">
        <v>260</v>
      </c>
      <c r="D692" s="104"/>
      <c r="E692" s="104"/>
      <c r="F692" s="122">
        <f>+F688+F691</f>
        <v>1.6391277313232422E-7</v>
      </c>
      <c r="G692" s="122">
        <f>+G688+G691</f>
        <v>-4.3213367462158203E-7</v>
      </c>
      <c r="H692" s="98"/>
      <c r="I692" s="115"/>
    </row>
    <row r="693" spans="1:9" s="27" customFormat="1" ht="13" x14ac:dyDescent="0.3">
      <c r="D693" s="53"/>
      <c r="E693" s="28"/>
      <c r="F693" s="96"/>
      <c r="G693" s="96"/>
      <c r="H693" s="96"/>
      <c r="I693" s="28"/>
    </row>
    <row r="694" spans="1:9" s="41" customFormat="1" x14ac:dyDescent="0.25">
      <c r="B694" s="45"/>
      <c r="C694" s="45"/>
      <c r="D694" s="54"/>
      <c r="E694" s="44"/>
      <c r="F694" s="77"/>
      <c r="G694" s="77"/>
      <c r="H694" s="128"/>
      <c r="I694" s="75"/>
    </row>
    <row r="695" spans="1:9" s="43" customFormat="1" x14ac:dyDescent="0.25">
      <c r="A695" s="41"/>
      <c r="B695" s="63"/>
      <c r="C695" s="55"/>
      <c r="D695" s="41"/>
      <c r="E695" s="44"/>
      <c r="F695" s="77"/>
      <c r="G695" s="77"/>
      <c r="H695" s="128"/>
      <c r="I695" s="75"/>
    </row>
    <row r="696" spans="1:9" s="38" customFormat="1" ht="13" x14ac:dyDescent="0.3">
      <c r="C696" s="83"/>
      <c r="D696" s="82"/>
      <c r="E696" s="40"/>
      <c r="F696" s="129"/>
      <c r="G696" s="128"/>
      <c r="H696" s="128"/>
    </row>
    <row r="697" spans="1:9" s="43" customFormat="1" x14ac:dyDescent="0.25">
      <c r="A697" s="41"/>
      <c r="B697" s="63"/>
      <c r="C697" s="41"/>
      <c r="D697" s="41"/>
      <c r="E697" s="65"/>
      <c r="F697" s="97"/>
      <c r="G697" s="97"/>
      <c r="H697" s="97"/>
      <c r="I697" s="75"/>
    </row>
    <row r="698" spans="1:9" s="135" customFormat="1" ht="12.75" hidden="1" customHeight="1" outlineLevel="1" x14ac:dyDescent="0.25">
      <c r="A698" s="136"/>
      <c r="B698" s="137" t="s">
        <v>20</v>
      </c>
      <c r="C698" s="138" t="s">
        <v>1674</v>
      </c>
      <c r="D698" s="134"/>
      <c r="E698" s="134"/>
      <c r="F698" s="97"/>
      <c r="G698" s="97"/>
      <c r="H698" s="97"/>
      <c r="I698" s="75"/>
    </row>
    <row r="699" spans="1:9" s="135" customFormat="1" ht="12.75" hidden="1" customHeight="1" outlineLevel="1" x14ac:dyDescent="0.25">
      <c r="A699" s="136"/>
      <c r="B699" s="135" t="s">
        <v>21</v>
      </c>
      <c r="C699" s="139">
        <v>1E-3</v>
      </c>
      <c r="D699" s="134"/>
      <c r="E699" s="134"/>
      <c r="F699" s="97"/>
      <c r="G699" s="97"/>
      <c r="H699" s="97"/>
      <c r="I699" s="75"/>
    </row>
    <row r="700" spans="1:9" s="135" customFormat="1" ht="12.75" hidden="1" customHeight="1" outlineLevel="1" x14ac:dyDescent="0.25">
      <c r="A700" s="136"/>
      <c r="B700" s="135" t="s">
        <v>22</v>
      </c>
      <c r="C700" s="139" t="s">
        <v>23</v>
      </c>
      <c r="D700" s="134"/>
      <c r="E700" s="134"/>
      <c r="F700" s="97"/>
      <c r="G700" s="97"/>
      <c r="H700" s="97"/>
      <c r="I700" s="75"/>
    </row>
    <row r="701" spans="1:9" s="135" customFormat="1" ht="12.75" hidden="1" customHeight="1" outlineLevel="1" x14ac:dyDescent="0.25">
      <c r="A701" s="136"/>
      <c r="B701" s="135" t="s">
        <v>22</v>
      </c>
      <c r="C701" s="139" t="s">
        <v>24</v>
      </c>
      <c r="D701" s="134"/>
      <c r="E701" s="134"/>
      <c r="F701" s="97"/>
      <c r="G701" s="97"/>
      <c r="H701" s="97"/>
      <c r="I701" s="75"/>
    </row>
    <row r="702" spans="1:9" s="135" customFormat="1" ht="12.75" hidden="1" customHeight="1" outlineLevel="1" x14ac:dyDescent="0.25">
      <c r="A702" s="136"/>
      <c r="B702" s="135" t="s">
        <v>25</v>
      </c>
      <c r="C702" s="139"/>
      <c r="D702" s="134"/>
      <c r="E702" s="134"/>
      <c r="F702" s="97"/>
      <c r="G702" s="97"/>
      <c r="H702" s="97"/>
      <c r="I702" s="75"/>
    </row>
    <row r="703" spans="1:9" s="135" customFormat="1" ht="12.75" hidden="1" customHeight="1" outlineLevel="1" x14ac:dyDescent="0.25">
      <c r="A703" s="136"/>
      <c r="B703" s="135" t="s">
        <v>25</v>
      </c>
      <c r="C703" s="139"/>
      <c r="D703" s="134"/>
      <c r="E703" s="134"/>
      <c r="F703" s="97"/>
      <c r="G703" s="97"/>
      <c r="H703" s="97"/>
      <c r="I703" s="75"/>
    </row>
    <row r="704" spans="1:9" s="135" customFormat="1" ht="12.75" hidden="1" customHeight="1" outlineLevel="1" x14ac:dyDescent="0.25">
      <c r="A704" s="136"/>
      <c r="B704" s="135" t="s">
        <v>26</v>
      </c>
      <c r="C704" s="139">
        <f>SUM(C702:C703)</f>
        <v>0</v>
      </c>
      <c r="D704" s="134"/>
      <c r="E704" s="134"/>
      <c r="F704" s="97"/>
      <c r="G704" s="97"/>
      <c r="H704" s="97"/>
      <c r="I704" s="75"/>
    </row>
    <row r="705" spans="1:9" s="135" customFormat="1" ht="12.75" hidden="1" customHeight="1" outlineLevel="1" x14ac:dyDescent="0.25">
      <c r="A705" s="136"/>
      <c r="B705" s="140" t="s">
        <v>40</v>
      </c>
      <c r="C705" s="141" t="s">
        <v>1675</v>
      </c>
      <c r="D705" s="134"/>
      <c r="E705" s="134"/>
      <c r="F705" s="97"/>
      <c r="G705" s="97"/>
      <c r="H705" s="97"/>
      <c r="I705" s="75"/>
    </row>
    <row r="706" spans="1:9" s="135" customFormat="1" ht="12.75" hidden="1" customHeight="1" outlineLevel="1" x14ac:dyDescent="0.25">
      <c r="A706" s="136"/>
      <c r="B706" s="140" t="s">
        <v>27</v>
      </c>
      <c r="C706" s="141" t="s">
        <v>1676</v>
      </c>
      <c r="D706" s="134"/>
      <c r="E706" s="134"/>
      <c r="F706" s="97"/>
      <c r="G706" s="97"/>
      <c r="H706" s="97"/>
      <c r="I706" s="75"/>
    </row>
    <row r="707" spans="1:9" s="135" customFormat="1" ht="12.75" hidden="1" customHeight="1" outlineLevel="1" x14ac:dyDescent="0.25">
      <c r="A707" s="136"/>
      <c r="B707" s="140" t="s">
        <v>28</v>
      </c>
      <c r="C707" s="141" t="s">
        <v>1676</v>
      </c>
      <c r="D707" s="134"/>
      <c r="E707" s="134"/>
      <c r="F707" s="97"/>
      <c r="G707" s="97"/>
      <c r="H707" s="97"/>
      <c r="I707" s="75"/>
    </row>
    <row r="708" spans="1:9" s="135" customFormat="1" ht="12.75" hidden="1" customHeight="1" outlineLevel="1" x14ac:dyDescent="0.25">
      <c r="A708" s="136"/>
      <c r="B708" s="142" t="s">
        <v>37</v>
      </c>
      <c r="C708" s="141" t="s">
        <v>1677</v>
      </c>
      <c r="D708" s="134"/>
      <c r="E708" s="134"/>
      <c r="F708" s="97"/>
      <c r="G708" s="97"/>
      <c r="H708" s="97"/>
      <c r="I708" s="75"/>
    </row>
    <row r="709" spans="1:9" s="135" customFormat="1" ht="12.75" hidden="1" customHeight="1" outlineLevel="1" x14ac:dyDescent="0.25">
      <c r="A709" s="136"/>
      <c r="B709" s="142" t="s">
        <v>29</v>
      </c>
      <c r="C709" s="141" t="s">
        <v>1678</v>
      </c>
      <c r="D709" s="134"/>
      <c r="E709" s="134"/>
      <c r="F709" s="97"/>
      <c r="G709" s="97"/>
      <c r="H709" s="97"/>
      <c r="I709" s="75"/>
    </row>
    <row r="710" spans="1:9" s="135" customFormat="1" ht="12.75" hidden="1" customHeight="1" outlineLevel="1" x14ac:dyDescent="0.25">
      <c r="A710" s="136"/>
      <c r="B710" s="142" t="s">
        <v>30</v>
      </c>
      <c r="C710" s="141" t="s">
        <v>1679</v>
      </c>
      <c r="D710" s="134"/>
      <c r="E710" s="134"/>
      <c r="F710" s="97"/>
      <c r="G710" s="97"/>
      <c r="H710" s="97"/>
      <c r="I710" s="75"/>
    </row>
    <row r="711" spans="1:9" s="135" customFormat="1" ht="12.75" hidden="1" customHeight="1" outlineLevel="1" x14ac:dyDescent="0.25">
      <c r="A711" s="136"/>
      <c r="B711" s="142" t="s">
        <v>31</v>
      </c>
      <c r="C711" s="141" t="s">
        <v>1680</v>
      </c>
      <c r="D711" s="134"/>
      <c r="E711" s="134"/>
      <c r="F711" s="97"/>
      <c r="G711" s="97"/>
      <c r="H711" s="97"/>
      <c r="I711" s="75"/>
    </row>
    <row r="712" spans="1:9" s="135" customFormat="1" ht="12.75" hidden="1" customHeight="1" outlineLevel="1" x14ac:dyDescent="0.25">
      <c r="A712" s="136"/>
      <c r="B712" s="142" t="s">
        <v>32</v>
      </c>
      <c r="C712" s="141" t="s">
        <v>1681</v>
      </c>
      <c r="D712" s="134"/>
      <c r="E712" s="134"/>
      <c r="F712" s="97"/>
      <c r="G712" s="97"/>
      <c r="H712" s="97"/>
      <c r="I712" s="75"/>
    </row>
    <row r="713" spans="1:9" s="135" customFormat="1" ht="12.75" hidden="1" customHeight="1" outlineLevel="1" x14ac:dyDescent="0.25">
      <c r="A713" s="136"/>
      <c r="B713" s="142" t="s">
        <v>33</v>
      </c>
      <c r="C713" s="141" t="s">
        <v>1682</v>
      </c>
      <c r="D713" s="134"/>
      <c r="E713" s="134"/>
      <c r="F713" s="97"/>
      <c r="G713" s="97"/>
      <c r="H713" s="97"/>
      <c r="I713" s="75"/>
    </row>
    <row r="714" spans="1:9" s="135" customFormat="1" ht="12.75" hidden="1" customHeight="1" outlineLevel="1" x14ac:dyDescent="0.25">
      <c r="A714" s="136"/>
      <c r="B714" s="142" t="s">
        <v>34</v>
      </c>
      <c r="C714" s="141" t="s">
        <v>1683</v>
      </c>
      <c r="D714" s="134"/>
      <c r="E714" s="134"/>
      <c r="F714" s="97"/>
      <c r="G714" s="97"/>
      <c r="H714" s="97"/>
      <c r="I714" s="75"/>
    </row>
    <row r="715" spans="1:9" s="135" customFormat="1" ht="12.75" hidden="1" customHeight="1" outlineLevel="1" x14ac:dyDescent="0.25">
      <c r="B715" s="142" t="s">
        <v>35</v>
      </c>
      <c r="C715" s="141" t="s">
        <v>1684</v>
      </c>
      <c r="D715" s="134"/>
      <c r="E715" s="134"/>
      <c r="F715" s="97"/>
      <c r="G715" s="97"/>
      <c r="H715" s="97"/>
      <c r="I715" s="75"/>
    </row>
    <row r="716" spans="1:9" s="135" customFormat="1" ht="12.75" hidden="1" customHeight="1" outlineLevel="1" x14ac:dyDescent="0.25">
      <c r="B716" s="143" t="s">
        <v>36</v>
      </c>
      <c r="C716" s="26" t="str">
        <f>UPPER(TEXT(NvsElapsedTime,"hh:mm:ss"))</f>
        <v>00:06:12</v>
      </c>
      <c r="D716" s="134"/>
      <c r="E716" s="134"/>
      <c r="F716" s="97"/>
      <c r="G716" s="97"/>
      <c r="H716" s="97"/>
      <c r="I716" s="75"/>
    </row>
    <row r="717" spans="1:9" s="135" customFormat="1" ht="12.75" hidden="1" customHeight="1" outlineLevel="1" x14ac:dyDescent="0.25">
      <c r="B717" s="42" t="s">
        <v>332</v>
      </c>
      <c r="C717" s="26" t="str">
        <f>NvsTree.GL_FERC_ACCT</f>
        <v>YSNYN</v>
      </c>
      <c r="D717" s="134"/>
      <c r="E717" s="134"/>
      <c r="F717" s="97"/>
      <c r="G717" s="97"/>
      <c r="H717" s="97"/>
      <c r="I717" s="75"/>
    </row>
    <row r="718" spans="1:9" s="135" customFormat="1" ht="12.75" hidden="1" customHeight="1" outlineLevel="1" x14ac:dyDescent="0.25">
      <c r="B718" s="42" t="s">
        <v>333</v>
      </c>
      <c r="C718" s="26" t="str">
        <f>NvsTree.GL_PRPT_CONS</f>
        <v>YSNYN</v>
      </c>
      <c r="D718" s="134"/>
      <c r="E718" s="134"/>
      <c r="F718" s="97"/>
      <c r="G718" s="97"/>
      <c r="H718" s="97"/>
      <c r="I718" s="75"/>
    </row>
    <row r="719" spans="1:9" s="135" customFormat="1" collapsed="1" x14ac:dyDescent="0.25">
      <c r="A719" s="131"/>
      <c r="B719" s="132" t="s">
        <v>19</v>
      </c>
      <c r="C719" s="133"/>
      <c r="D719" s="134"/>
      <c r="E719" s="134"/>
      <c r="F719" s="97"/>
      <c r="G719" s="97"/>
      <c r="H719" s="97"/>
      <c r="I719" s="75"/>
    </row>
    <row r="720" spans="1:9" s="131" customFormat="1" x14ac:dyDescent="0.25">
      <c r="D720" s="51"/>
      <c r="E720" s="144"/>
      <c r="F720" s="97"/>
      <c r="G720" s="97"/>
      <c r="H720" s="97"/>
      <c r="I720" s="75"/>
    </row>
  </sheetData>
  <phoneticPr fontId="0" type="noConversion"/>
  <conditionalFormatting sqref="C4">
    <cfRule type="cellIs" dxfId="0" priority="10" stopIfTrue="1" operator="equal">
      <formula>"REPORT HAS ERRORS"</formula>
    </cfRule>
  </conditionalFormatting>
  <printOptions horizontalCentered="1"/>
  <pageMargins left="0.25" right="0.25" top="0.5" bottom="0.5" header="0.25" footer="0.25"/>
  <pageSetup scale="10" fitToHeight="0" orientation="landscape" r:id="rId1"/>
  <headerFooter alignWithMargins="0">
    <oddFooter>&amp;L&amp;D&amp;CPage &amp;P of &amp;N&amp;R&amp;Z&amp;F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2:E19"/>
  <sheetViews>
    <sheetView workbookViewId="0">
      <selection activeCell="E19" sqref="E19"/>
    </sheetView>
  </sheetViews>
  <sheetFormatPr defaultColWidth="9.1796875" defaultRowHeight="12.5" x14ac:dyDescent="0.25"/>
  <cols>
    <col min="1" max="1" width="19.7265625" style="4" bestFit="1" customWidth="1"/>
    <col min="2" max="2" width="2.26953125" style="4" customWidth="1"/>
    <col min="3" max="3" width="44.453125" style="4" customWidth="1"/>
    <col min="4" max="4" width="1.7265625" style="4" customWidth="1"/>
    <col min="5" max="5" width="45.7265625" style="1" customWidth="1"/>
    <col min="6" max="16384" width="9.1796875" style="4"/>
  </cols>
  <sheetData>
    <row r="2" spans="1:3" x14ac:dyDescent="0.25">
      <c r="A2" s="4" t="s">
        <v>2</v>
      </c>
      <c r="C2" s="2" t="s">
        <v>41</v>
      </c>
    </row>
    <row r="3" spans="1:3" x14ac:dyDescent="0.25">
      <c r="A3" s="4" t="s">
        <v>3</v>
      </c>
      <c r="C3" s="2" t="s">
        <v>16</v>
      </c>
    </row>
    <row r="4" spans="1:3" x14ac:dyDescent="0.25">
      <c r="A4" s="4" t="s">
        <v>4</v>
      </c>
      <c r="C4" s="2" t="s">
        <v>17</v>
      </c>
    </row>
    <row r="5" spans="1:3" x14ac:dyDescent="0.25">
      <c r="A5" s="4" t="s">
        <v>5</v>
      </c>
      <c r="C5" s="2" t="s">
        <v>276</v>
      </c>
    </row>
    <row r="6" spans="1:3" x14ac:dyDescent="0.25">
      <c r="A6" s="4" t="s">
        <v>6</v>
      </c>
      <c r="C6" s="2" t="s">
        <v>41</v>
      </c>
    </row>
    <row r="7" spans="1:3" x14ac:dyDescent="0.25">
      <c r="A7" s="4" t="s">
        <v>7</v>
      </c>
      <c r="C7" s="3" t="s">
        <v>281</v>
      </c>
    </row>
    <row r="8" spans="1:3" x14ac:dyDescent="0.25">
      <c r="A8" s="4" t="s">
        <v>8</v>
      </c>
      <c r="C8" s="2" t="s">
        <v>277</v>
      </c>
    </row>
    <row r="9" spans="1:3" x14ac:dyDescent="0.25">
      <c r="A9" s="4" t="s">
        <v>9</v>
      </c>
      <c r="C9" s="2" t="s">
        <v>278</v>
      </c>
    </row>
    <row r="10" spans="1:3" x14ac:dyDescent="0.25">
      <c r="A10" s="4" t="s">
        <v>10</v>
      </c>
      <c r="C10" s="2" t="s">
        <v>279</v>
      </c>
    </row>
    <row r="11" spans="1:3" x14ac:dyDescent="0.25">
      <c r="A11" s="4" t="s">
        <v>11</v>
      </c>
      <c r="C11" s="2" t="s">
        <v>18</v>
      </c>
    </row>
    <row r="12" spans="1:3" ht="37.5" x14ac:dyDescent="0.25">
      <c r="A12" s="4" t="s">
        <v>12</v>
      </c>
      <c r="C12" s="2" t="s">
        <v>280</v>
      </c>
    </row>
    <row r="13" spans="1:3" x14ac:dyDescent="0.25">
      <c r="A13" s="4" t="s">
        <v>13</v>
      </c>
      <c r="C13" s="2"/>
    </row>
    <row r="14" spans="1:3" x14ac:dyDescent="0.25">
      <c r="A14" s="4" t="s">
        <v>14</v>
      </c>
      <c r="C14" s="2"/>
    </row>
    <row r="15" spans="1:3" x14ac:dyDescent="0.25">
      <c r="A15" s="4" t="s">
        <v>15</v>
      </c>
      <c r="C15" s="2"/>
    </row>
    <row r="18" spans="1:5" x14ac:dyDescent="0.25">
      <c r="A18" s="5">
        <v>42583</v>
      </c>
      <c r="C18" s="4" t="s">
        <v>16</v>
      </c>
      <c r="E18" s="1" t="s">
        <v>275</v>
      </c>
    </row>
    <row r="19" spans="1:5" ht="25" x14ac:dyDescent="0.25">
      <c r="A19" s="5">
        <v>43348</v>
      </c>
      <c r="C19" s="4" t="s">
        <v>16</v>
      </c>
      <c r="E19" s="1" t="s">
        <v>335</v>
      </c>
    </row>
  </sheetData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4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NzRmYjJhNjYtYTZhMC00NjcyLWI2YWQtNDg4ZTVhNDgyNWQ1IiB2YWx1ZT0iIiB4bWxucz0iaHR0cDovL3d3dy5ib2xkb25qYW1lcy5jb20vMjAwOC8wMS9zaWUvaW50ZXJuYWwvbGFiZWwiIC8+PGVsZW1lbnQgdWlkPSJkMTRmNWMzNi1mNDRhLTQzMTUtYjQzOC0wMDVjZmU4ZjA2OWYiIHZhbHVlPSIiIHhtbG5zPSJodHRwOi8vd3d3LmJvbGRvbmphbWVzLmNvbS8yMDA4LzAxL3NpZS9pbnRlcm5hbC9sYWJlbCIgLz48L3Npc2w+PFVzZXJOYW1lPkNPUlBcczM0NTM5NjwvVXNlck5hbWU+PERhdGVUaW1lPjIvMTQvMjAyMiAzOjQwOjQzIFBNPC9EYXRlVGltZT48TGFiZWxTdHJpbmc+QUVQIEludGVybmFsPC9MYWJlbFN0cmluZz48L2l0ZW0+PC9sYWJlbEhpc3Rvcnk+</Value>
</WrappedLabelHistory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74fb2a66-a6a0-4672-b6ad-488e5a4825d5" value=""/>
  <element uid="d14f5c36-f44a-4315-b438-005cfe8f069f" value=""/>
</sisl>
</file>

<file path=customXml/itemProps1.xml><?xml version="1.0" encoding="utf-8"?>
<ds:datastoreItem xmlns:ds="http://schemas.openxmlformats.org/officeDocument/2006/customXml" ds:itemID="{174AB91E-D640-496B-9DFB-FA4507B6B6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8ffb1c-9230-4705-a789-27bae69f5829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373E48-2F9A-401D-A5B3-E3702E0A2E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825057-8A02-4002-91EA-8930721DCC8E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  <ds:schemaRef ds:uri="b6888f76-1100-40b0-929b-1efe9044426d"/>
    <ds:schemaRef ds:uri="f88ffb1c-9230-4705-a789-27bae69f5829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B09B7769-1893-43B0-9716-193E609D6BEA}">
  <ds:schemaRefs>
    <ds:schemaRef ds:uri="http://www.w3.org/2001/XMLSchema"/>
    <ds:schemaRef ds:uri="http://www.boldonjames.com/2016/02/Classifier/internal/wrappedLabelHistory"/>
  </ds:schemaRefs>
</ds:datastoreItem>
</file>

<file path=customXml/itemProps5.xml><?xml version="1.0" encoding="utf-8"?>
<ds:datastoreItem xmlns:ds="http://schemas.openxmlformats.org/officeDocument/2006/customXml" ds:itemID="{BD2F1B69-97AF-4284-91EA-1D2D6779FB5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16</vt:i4>
      </vt:variant>
    </vt:vector>
  </HeadingPairs>
  <TitlesOfParts>
    <vt:vector size="18" baseType="lpstr">
      <vt:lpstr>FERC_IS1</vt:lpstr>
      <vt:lpstr>Modification History</vt:lpstr>
      <vt:lpstr>Account_tree</vt:lpstr>
      <vt:lpstr>BU_Name</vt:lpstr>
      <vt:lpstr>Business_Unit</vt:lpstr>
      <vt:lpstr>C_Begin</vt:lpstr>
      <vt:lpstr>Category</vt:lpstr>
      <vt:lpstr>Comments</vt:lpstr>
      <vt:lpstr>Contact_Person</vt:lpstr>
      <vt:lpstr>Department_Owner</vt:lpstr>
      <vt:lpstr>Keywords</vt:lpstr>
      <vt:lpstr>OPR_ID</vt:lpstr>
      <vt:lpstr>FERC_IS1!Print_Titles</vt:lpstr>
      <vt:lpstr>Report_Author</vt:lpstr>
      <vt:lpstr>Report_Comments</vt:lpstr>
      <vt:lpstr>Report_Description</vt:lpstr>
      <vt:lpstr>Report_Stmt_Type</vt:lpstr>
      <vt:lpstr>Report_Title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KYP Corp   FERC Financial Statements</dc:title>
  <dc:creator>Financial Reporting / Neal Hartley</dc:creator>
  <dc:description>Acct:   PRPT_ACCOUNT_x000d_
BU:     Scope-based_x000d_
Sunset: 12/4/2011 1:00:00 AM</dc:description>
  <cp:lastModifiedBy>Michelle Caldwell</cp:lastModifiedBy>
  <cp:lastPrinted>2016-12-07T15:30:59Z</cp:lastPrinted>
  <dcterms:created xsi:type="dcterms:W3CDTF">1997-11-19T15:48:19Z</dcterms:created>
  <dcterms:modified xsi:type="dcterms:W3CDTF">2025-09-12T20:54:15Z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act Person" linkTarget="Contact_Person">
    <vt:lpwstr>Neal Hartley</vt:lpwstr>
  </property>
  <property fmtid="{D5CDD505-2E9C-101B-9397-08002B2CF9AE}" pid="3" name="Department Owner" linkTarget="Department_Owner">
    <vt:lpwstr>Financial Reporting</vt:lpwstr>
  </property>
  <property fmtid="{D5CDD505-2E9C-101B-9397-08002B2CF9AE}" pid="4" name="Account Tree" linkTarget="Account_Tree">
    <vt:lpwstr>GL_FERC_ACCT</vt:lpwstr>
  </property>
  <property fmtid="{D5CDD505-2E9C-101B-9397-08002B2CF9AE}" pid="5" name="Business Unit Tree" linkTarget="Business_unit">
    <vt:lpwstr>Scope-based</vt:lpwstr>
  </property>
  <property fmtid="{D5CDD505-2E9C-101B-9397-08002B2CF9AE}" pid="6" name="Sunset Date" linkTarget="Sunset_date">
    <vt:lpwstr/>
  </property>
  <property fmtid="{D5CDD505-2E9C-101B-9397-08002B2CF9AE}" pid="7" name="Report Description" linkTarget="Report_Description">
    <vt:lpwstr>IS, BS, O&amp;M, and Trial Bal</vt:lpwstr>
  </property>
  <property fmtid="{D5CDD505-2E9C-101B-9397-08002B2CF9AE}" pid="8" name="Report BU Name" linkTarget="BU_Name">
    <vt:lpwstr>Scope-based</vt:lpwstr>
  </property>
  <property fmtid="{D5CDD505-2E9C-101B-9397-08002B2CF9AE}" pid="9" name="Report Statment Type" linkTarget="Report_Stmt_type">
    <vt:lpwstr>Reporting Package</vt:lpwstr>
  </property>
  <property fmtid="{D5CDD505-2E9C-101B-9397-08002B2CF9AE}" pid="10" name="docIndexRef">
    <vt:lpwstr>83269baf-6755-4626-bfd3-c9902f518bf7</vt:lpwstr>
  </property>
  <property fmtid="{D5CDD505-2E9C-101B-9397-08002B2CF9AE}" pid="11" name="bjSaver">
    <vt:lpwstr>3/cf+zOygu3nq3Agi5kHwmzITlbNugdP</vt:lpwstr>
  </property>
  <property fmtid="{D5CDD505-2E9C-101B-9397-08002B2CF9AE}" pid="12" name="bjDocumentSecurityLabel">
    <vt:lpwstr>AEP Internal</vt:lpwstr>
  </property>
  <property fmtid="{D5CDD505-2E9C-101B-9397-08002B2CF9AE}" pid="13" name="bjLabelHistoryID">
    <vt:lpwstr>{B09B7769-1893-43B0-9716-193E609D6BEA}</vt:lpwstr>
  </property>
  <property fmtid="{D5CDD505-2E9C-101B-9397-08002B2CF9AE}" pid="14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5" name="bjDocumentLabelXML-0">
    <vt:lpwstr>ames.com/2008/01/sie/internal/label"&gt;&lt;element uid="50c31824-0780-4910-87d1-eaaffd182d42" value="" /&gt;&lt;element uid="74fb2a66-a6a0-4672-b6ad-488e5a4825d5" value="" /&gt;&lt;element uid="d14f5c36-f44a-4315-b438-005cfe8f069f" value="" /&gt;&lt;/sisl&gt;</vt:lpwstr>
  </property>
  <property fmtid="{D5CDD505-2E9C-101B-9397-08002B2CF9AE}" pid="16" name="MSIP_Label_69f43042-6bda-44b2-91eb-eca3d3d484f4_SiteId">
    <vt:lpwstr>15f3c881-6b03-4ff6-8559-77bf5177818f</vt:lpwstr>
  </property>
  <property fmtid="{D5CDD505-2E9C-101B-9397-08002B2CF9AE}" pid="17" name="MSIP_Label_69f43042-6bda-44b2-91eb-eca3d3d484f4_Name">
    <vt:lpwstr>AEP Internal</vt:lpwstr>
  </property>
  <property fmtid="{D5CDD505-2E9C-101B-9397-08002B2CF9AE}" pid="18" name="MSIP_Label_69f43042-6bda-44b2-91eb-eca3d3d484f4_Enabled">
    <vt:lpwstr>true</vt:lpwstr>
  </property>
  <property fmtid="{D5CDD505-2E9C-101B-9397-08002B2CF9AE}" pid="19" name="bjClsUserRVM">
    <vt:lpwstr>[]</vt:lpwstr>
  </property>
  <property fmtid="{D5CDD505-2E9C-101B-9397-08002B2CF9AE}" pid="20" name="ContentTypeId">
    <vt:lpwstr>0x0101004DF805D1E1DA4A49A223477D3B105720</vt:lpwstr>
  </property>
  <property fmtid="{D5CDD505-2E9C-101B-9397-08002B2CF9AE}" pid="21" name="MediaServiceImageTags">
    <vt:lpwstr/>
  </property>
</Properties>
</file>