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Z:\pricing\Rate Cases\KPCo\2025 Base Case - TME 5-31-25 TY\Testimony\Spaeth\Rebuttal\"/>
    </mc:Choice>
  </mc:AlternateContent>
  <xr:revisionPtr revIDLastSave="0" documentId="13_ncr:1_{FF9FA387-0386-451D-B86C-1D4132D92011}" xr6:coauthVersionLast="47" xr6:coauthVersionMax="47" xr10:uidLastSave="{00000000-0000-0000-0000-000000000000}"/>
  <bookViews>
    <workbookView xWindow="-120" yWindow="-120" windowWidth="29040" windowHeight="15720" xr2:uid="{FD7003BB-ACD2-4266-827A-5340093B58D7}"/>
  </bookViews>
  <sheets>
    <sheet name="Form 2.0" sheetId="1" r:id="rId1"/>
  </sheets>
  <externalReferences>
    <externalReference r:id="rId2"/>
    <externalReference r:id="rId3"/>
    <externalReference r:id="rId4"/>
    <externalReference r:id="rId5"/>
  </externalReferences>
  <definedNames>
    <definedName name="ASD">#REF!</definedName>
    <definedName name="Begin_AP">#REF!</definedName>
    <definedName name="Begin_Print1">#REF!</definedName>
    <definedName name="BS_BEGIN">#REF!</definedName>
    <definedName name="BS_CAP">#REF!</definedName>
    <definedName name="BS_END">#REF!</definedName>
    <definedName name="C_Begin">#REF!</definedName>
    <definedName name="C_End">#REF!</definedName>
    <definedName name="CSA">#REF!</definedName>
    <definedName name="CSO">#REF!</definedName>
    <definedName name="End_AP">#REF!</definedName>
    <definedName name="Katy">#REF!</definedName>
    <definedName name="Marshall_Rate" localSheetId="0">'[1]Property Tax'!$B$2</definedName>
    <definedName name="Marshall_Rate">#REF!</definedName>
    <definedName name="NONUTILITY">#REF!</definedName>
    <definedName name="NvsASD">"V2017-08-31"</definedName>
    <definedName name="NvsAutoDrillOk">"VN"</definedName>
    <definedName name="NvsElapsedTime">0.00255787037167465</definedName>
    <definedName name="NvsEndTime">42990.6050462963</definedName>
    <definedName name="NvsInstanceHook">"""nvsMacro"""</definedName>
    <definedName name="NvsInstLang">"VENG"</definedName>
    <definedName name="NvsInstSpec">"%,FBUSINESS_UNIT,TGL_PRPT_CONS,NKYP_CORP_CONSOL"</definedName>
    <definedName name="NvsInstSpec1">","</definedName>
    <definedName name="NvsInstSpec2">","</definedName>
    <definedName name="NvsInstSpec3">","</definedName>
    <definedName name="NvsInstSpec4">","</definedName>
    <definedName name="NvsInstSpec5">","</definedName>
    <definedName name="NvsInstSpec6">","</definedName>
    <definedName name="NvsInstSpec7">","</definedName>
    <definedName name="NvsInstSpec8">","</definedName>
    <definedName name="NvsInstSpec9">","</definedName>
    <definedName name="NvsLayoutType">"M3"</definedName>
    <definedName name="NvsNplSpec">"%,X,RZF.ACCOUNT.,CNF.."</definedName>
    <definedName name="NvsPanelBusUnit">"V100"</definedName>
    <definedName name="NvsPanelEffdt">"V2099-01-01"</definedName>
    <definedName name="NvsPanelSetid">"VAEP"</definedName>
    <definedName name="NvsReqBU">"VX999"</definedName>
    <definedName name="NvsReqBUOnly">"VN"</definedName>
    <definedName name="NvsTransLed">"VN"</definedName>
    <definedName name="NvsTree.GL_PRPT_CONS">"NNNNN"</definedName>
    <definedName name="NvsTreeASD">"V2017-08-31"</definedName>
    <definedName name="NvsValTbl.ACCOUNT">"GL_ACCOUNT_TBL"</definedName>
    <definedName name="NvsValTbl.AEP_BENEFIT_LOC">"AEP_BEN_ALL_VW"</definedName>
    <definedName name="NvsValTbl.AFFILIATE">"AFFILIATE_VW"</definedName>
    <definedName name="NvsValTbl.BUSINESS_UNIT">"BUS_UNIT_TBL_FS"</definedName>
    <definedName name="NvsValTbl.CURRENCY_CD">"CURRENCY_CD_TBL"</definedName>
    <definedName name="NvsValTbl.DEPTID">"DEPARTMENT_TBL"</definedName>
    <definedName name="OPR_ID">#REF!</definedName>
    <definedName name="PC_Percent" localSheetId="0">'[1]Property Tax'!$B$6</definedName>
    <definedName name="PC_Percent">#REF!</definedName>
    <definedName name="_xlnm.Print_Area" localSheetId="0">'Form 2.0'!$B$1:$N$31</definedName>
    <definedName name="RESERVED">#REF!</definedName>
    <definedName name="Reserved_Section">#REF!</definedName>
    <definedName name="Rev_End">#REF!</definedName>
    <definedName name="search_directory_name">"R:\fcm90prd\nvision\rpts\Fin_Reports\"</definedName>
    <definedName name="tim" localSheetId="0">#REF!</definedName>
    <definedName name="tim">#REF!</definedName>
    <definedName name="WV_List" localSheetId="0">'[1]Property Tax'!$B$4</definedName>
    <definedName name="WV_List">#REF!</definedName>
    <definedName name="Z_0BD4BC22_E7A2_4140_8384_5A5B3339DEED_.wvu.PrintArea" localSheetId="0" hidden="1">'Form 2.0'!$B$1:$N$29</definedName>
    <definedName name="Z_4EF176FC_448F_4BD8_8859_C810312E84E7_.wvu.PrintArea" localSheetId="0" hidden="1">'Form 2.0'!$B$1:$N$29</definedName>
    <definedName name="Z_567BA860_460A_4CE0_A629_0EA7372574F1_.wvu.PrintArea" localSheetId="0" hidden="1">'Form 2.0'!$B$1:$N$29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9" i="1" l="1"/>
  <c r="G24" i="1" s="1"/>
  <c r="I24" i="1" s="1"/>
  <c r="D29" i="1"/>
  <c r="C29" i="1"/>
  <c r="H24" i="1" s="1"/>
  <c r="K24" i="1" s="1"/>
  <c r="I27" i="1"/>
  <c r="G27" i="1"/>
  <c r="F27" i="1"/>
  <c r="E27" i="1"/>
  <c r="C27" i="1"/>
  <c r="I26" i="1"/>
  <c r="G26" i="1"/>
  <c r="F26" i="1"/>
  <c r="E26" i="1"/>
  <c r="C26" i="1"/>
  <c r="I25" i="1"/>
  <c r="G25" i="1"/>
  <c r="F25" i="1"/>
  <c r="E25" i="1"/>
  <c r="C25" i="1"/>
  <c r="F24" i="1"/>
  <c r="E24" i="1"/>
  <c r="D24" i="1"/>
  <c r="C24" i="1"/>
  <c r="I23" i="1"/>
  <c r="H23" i="1"/>
  <c r="F23" i="1"/>
  <c r="G23" i="1" s="1"/>
  <c r="K23" i="1" s="1"/>
  <c r="M23" i="1" s="1"/>
  <c r="N23" i="1" s="1"/>
  <c r="E23" i="1"/>
  <c r="C23" i="1"/>
  <c r="G22" i="1"/>
  <c r="I22" i="1" s="1"/>
  <c r="F22" i="1"/>
  <c r="E22" i="1"/>
  <c r="D22" i="1"/>
  <c r="C22" i="1"/>
  <c r="I21" i="1"/>
  <c r="G21" i="1"/>
  <c r="F21" i="1"/>
  <c r="E21" i="1"/>
  <c r="C21" i="1"/>
  <c r="I20" i="1"/>
  <c r="G20" i="1"/>
  <c r="F20" i="1"/>
  <c r="E20" i="1"/>
  <c r="C20" i="1"/>
  <c r="I9" i="1"/>
  <c r="G9" i="1"/>
  <c r="M24" i="1" l="1"/>
  <c r="N24" i="1" s="1"/>
  <c r="H27" i="1"/>
  <c r="K27" i="1" s="1"/>
  <c r="M27" i="1" s="1"/>
  <c r="N27" i="1" s="1"/>
  <c r="H22" i="1"/>
  <c r="K22" i="1" s="1"/>
  <c r="M22" i="1" s="1"/>
  <c r="N22" i="1" s="1"/>
  <c r="H26" i="1"/>
  <c r="K26" i="1" s="1"/>
  <c r="M26" i="1" s="1"/>
  <c r="N26" i="1" s="1"/>
  <c r="H21" i="1"/>
  <c r="K21" i="1" s="1"/>
  <c r="M21" i="1" s="1"/>
  <c r="N21" i="1" s="1"/>
  <c r="H25" i="1"/>
  <c r="K25" i="1" s="1"/>
  <c r="M25" i="1" s="1"/>
  <c r="N25" i="1" s="1"/>
  <c r="H20" i="1"/>
  <c r="H29" i="1" s="1"/>
  <c r="G29" i="1"/>
  <c r="K20" i="1" l="1"/>
  <c r="M20" i="1" s="1"/>
  <c r="M29" i="1" l="1"/>
  <c r="N20" i="1"/>
  <c r="N29" i="1" s="1"/>
</calcChain>
</file>

<file path=xl/sharedStrings.xml><?xml version="1.0" encoding="utf-8"?>
<sst xmlns="http://schemas.openxmlformats.org/spreadsheetml/2006/main" count="52" uniqueCount="41">
  <si>
    <t>Kentucky Power Company</t>
  </si>
  <si>
    <t>Generation Rider Rate Design</t>
  </si>
  <si>
    <t>Generation Rider - Form 2.0</t>
  </si>
  <si>
    <t>Demand</t>
  </si>
  <si>
    <t>Energy</t>
  </si>
  <si>
    <t>Total</t>
  </si>
  <si>
    <t>KY Retail Jurisdiction</t>
  </si>
  <si>
    <r>
      <t>Revenue Requirement</t>
    </r>
    <r>
      <rPr>
        <vertAlign val="superscript"/>
        <sz val="12.6"/>
        <rFont val="Times New Roman"/>
        <family val="1"/>
      </rPr>
      <t>1</t>
    </r>
  </si>
  <si>
    <t>12 CP</t>
  </si>
  <si>
    <t>Allocated</t>
  </si>
  <si>
    <t>Test Year</t>
  </si>
  <si>
    <t>Billing</t>
  </si>
  <si>
    <t>CP / kWh</t>
  </si>
  <si>
    <t>Allocation</t>
  </si>
  <si>
    <t>Related</t>
  </si>
  <si>
    <t>$ / kW</t>
  </si>
  <si>
    <t>$ / kWh</t>
  </si>
  <si>
    <t>Revenue</t>
  </si>
  <si>
    <t>Class</t>
  </si>
  <si>
    <t>Ratio</t>
  </si>
  <si>
    <t>Factor</t>
  </si>
  <si>
    <t>Costs</t>
  </si>
  <si>
    <t>Rate</t>
  </si>
  <si>
    <t>Verification</t>
  </si>
  <si>
    <t>Difference</t>
  </si>
  <si>
    <t>(5) = (2) x (4)</t>
  </si>
  <si>
    <t>(8) = (6) / (3)</t>
  </si>
  <si>
    <t>(9) = (7) / (2)</t>
  </si>
  <si>
    <t>(11) =</t>
  </si>
  <si>
    <t>on (5)</t>
  </si>
  <si>
    <t>on (2)</t>
  </si>
  <si>
    <t>(10) - (6) - (7)</t>
  </si>
  <si>
    <t>RES</t>
  </si>
  <si>
    <t>GS (SGS/MGS)</t>
  </si>
  <si>
    <t>LGS</t>
  </si>
  <si>
    <t>LGS  LMTOD</t>
  </si>
  <si>
    <t xml:space="preserve">IGS </t>
  </si>
  <si>
    <t>MW</t>
  </si>
  <si>
    <t>OL</t>
  </si>
  <si>
    <t>SL</t>
  </si>
  <si>
    <t>1 All Mitchell Rider costs considered demand-related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</si>
</sst>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_);\(0\)"/>
    <numFmt numFmtId="166" formatCode="0.0000000%"/>
    <numFmt numFmtId="167" formatCode="&quot;$&quot;#,##0.00000"/>
    <numFmt numFmtId="168" formatCode="&quot;$&quot;#,##0"/>
    <numFmt numFmtId="169" formatCode="&quot;$&quot;#,##0.00"/>
    <numFmt numFmtId="170" formatCode="0.000000_);\(0.000000\)"/>
    <numFmt numFmtId="171" formatCode="_(&quot;$&quot;* #,##0_);_(&quot;$&quot;* \(#,##0\);_(&quot;$&quot;* &quot;-&quot;??_);_(@_)"/>
    <numFmt numFmtId="172" formatCode="0.000%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Times New Roman"/>
      <family val="1"/>
    </font>
    <font>
      <sz val="11"/>
      <color theme="1"/>
      <name val="Times New Roman"/>
      <family val="1"/>
    </font>
    <font>
      <sz val="11"/>
      <color rgb="FFFF0000"/>
      <name val="Times New Roman"/>
      <family val="1"/>
    </font>
    <font>
      <sz val="12"/>
      <name val="Times New Roman"/>
      <family val="1"/>
    </font>
    <font>
      <sz val="14"/>
      <name val="Times New Roman"/>
      <family val="1"/>
    </font>
    <font>
      <u/>
      <sz val="14"/>
      <name val="Times New Roman"/>
      <family val="1"/>
    </font>
    <font>
      <vertAlign val="superscript"/>
      <sz val="12.6"/>
      <name val="Times New Roman"/>
      <family val="1"/>
    </font>
    <font>
      <sz val="14"/>
      <color rgb="FFFF0000"/>
      <name val="Times New Roman"/>
      <family val="1"/>
    </font>
    <font>
      <sz val="10"/>
      <name val="Arial"/>
      <family val="2"/>
    </font>
    <font>
      <vertAlign val="superscript"/>
      <sz val="14"/>
      <name val="Times New Roman"/>
      <family val="1"/>
    </font>
    <font>
      <sz val="10"/>
      <name val="Times New Roman"/>
      <family val="1"/>
    </font>
    <font>
      <vertAlign val="superscript"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1">
    <xf numFmtId="0" fontId="0" fillId="0" borderId="0" xfId="0"/>
    <xf numFmtId="164" fontId="3" fillId="0" borderId="0" xfId="2" applyNumberFormat="1" applyFont="1" applyFill="1" applyAlignment="1">
      <alignment horizontal="right"/>
    </xf>
    <xf numFmtId="6" fontId="6" fillId="0" borderId="0" xfId="3" applyNumberFormat="1" applyFont="1" applyFill="1"/>
    <xf numFmtId="44" fontId="6" fillId="0" borderId="0" xfId="3" applyFont="1" applyFill="1"/>
    <xf numFmtId="167" fontId="6" fillId="0" borderId="0" xfId="3" applyNumberFormat="1" applyFont="1" applyFill="1"/>
    <xf numFmtId="168" fontId="6" fillId="0" borderId="0" xfId="3" applyNumberFormat="1" applyFont="1" applyFill="1"/>
    <xf numFmtId="38" fontId="6" fillId="0" borderId="0" xfId="3" applyNumberFormat="1" applyFont="1" applyFill="1"/>
    <xf numFmtId="164" fontId="5" fillId="0" borderId="0" xfId="5" applyNumberFormat="1" applyFont="1" applyFill="1"/>
    <xf numFmtId="171" fontId="5" fillId="0" borderId="0" xfId="3" applyNumberFormat="1" applyFont="1" applyFill="1" applyAlignment="1">
      <alignment horizontal="right"/>
    </xf>
    <xf numFmtId="172" fontId="12" fillId="0" borderId="0" xfId="6" applyNumberFormat="1" applyFont="1" applyFill="1"/>
    <xf numFmtId="164" fontId="3" fillId="0" borderId="0" xfId="2" applyNumberFormat="1" applyFont="1" applyFill="1"/>
    <xf numFmtId="0" fontId="2" fillId="0" borderId="0" xfId="1" applyFont="1" applyFill="1" applyAlignment="1">
      <alignment horizontal="center"/>
    </xf>
    <xf numFmtId="0" fontId="3" fillId="0" borderId="0" xfId="1" applyFont="1" applyFill="1"/>
    <xf numFmtId="0" fontId="4" fillId="0" borderId="0" xfId="1" applyFont="1" applyFill="1"/>
    <xf numFmtId="0" fontId="5" fillId="0" borderId="0" xfId="1" applyFont="1" applyFill="1"/>
    <xf numFmtId="0" fontId="6" fillId="0" borderId="0" xfId="1" applyFont="1" applyFill="1"/>
    <xf numFmtId="0" fontId="6" fillId="0" borderId="1" xfId="1" applyFont="1" applyFill="1" applyBorder="1"/>
    <xf numFmtId="0" fontId="6" fillId="0" borderId="2" xfId="1" applyFont="1" applyFill="1" applyBorder="1"/>
    <xf numFmtId="0" fontId="7" fillId="0" borderId="2" xfId="1" applyFont="1" applyFill="1" applyBorder="1" applyAlignment="1">
      <alignment horizontal="center"/>
    </xf>
    <xf numFmtId="0" fontId="7" fillId="0" borderId="3" xfId="1" applyFont="1" applyFill="1" applyBorder="1" applyAlignment="1">
      <alignment horizontal="center"/>
    </xf>
    <xf numFmtId="0" fontId="6" fillId="0" borderId="4" xfId="1" applyFont="1" applyFill="1" applyBorder="1"/>
    <xf numFmtId="0" fontId="7" fillId="0" borderId="0" xfId="1" applyFont="1" applyFill="1" applyAlignment="1">
      <alignment horizontal="center"/>
    </xf>
    <xf numFmtId="0" fontId="7" fillId="0" borderId="5" xfId="1" applyFont="1" applyFill="1" applyBorder="1" applyAlignment="1">
      <alignment horizontal="center"/>
    </xf>
    <xf numFmtId="0" fontId="6" fillId="0" borderId="6" xfId="1" applyFont="1" applyFill="1" applyBorder="1"/>
    <xf numFmtId="0" fontId="6" fillId="0" borderId="7" xfId="1" applyFont="1" applyFill="1" applyBorder="1"/>
    <xf numFmtId="5" fontId="6" fillId="0" borderId="7" xfId="1" applyNumberFormat="1" applyFont="1" applyFill="1" applyBorder="1"/>
    <xf numFmtId="5" fontId="6" fillId="0" borderId="8" xfId="1" applyNumberFormat="1" applyFont="1" applyFill="1" applyBorder="1"/>
    <xf numFmtId="0" fontId="9" fillId="0" borderId="0" xfId="1" applyFont="1" applyFill="1"/>
    <xf numFmtId="37" fontId="6" fillId="0" borderId="0" xfId="1" applyNumberFormat="1" applyFont="1" applyFill="1"/>
    <xf numFmtId="0" fontId="6" fillId="0" borderId="0" xfId="1" applyFont="1" applyFill="1" applyAlignment="1">
      <alignment horizontal="center"/>
    </xf>
    <xf numFmtId="165" fontId="6" fillId="0" borderId="0" xfId="1" applyNumberFormat="1" applyFont="1" applyFill="1" applyAlignment="1">
      <alignment horizontal="center"/>
    </xf>
    <xf numFmtId="165" fontId="6" fillId="0" borderId="0" xfId="1" quotePrefix="1" applyNumberFormat="1" applyFont="1" applyFill="1" applyAlignment="1">
      <alignment horizontal="center"/>
    </xf>
    <xf numFmtId="164" fontId="6" fillId="0" borderId="0" xfId="2" applyNumberFormat="1" applyFont="1" applyFill="1"/>
    <xf numFmtId="166" fontId="6" fillId="0" borderId="0" xfId="1" applyNumberFormat="1" applyFont="1" applyFill="1"/>
    <xf numFmtId="38" fontId="6" fillId="0" borderId="0" xfId="1" applyNumberFormat="1" applyFont="1" applyFill="1"/>
    <xf numFmtId="165" fontId="11" fillId="0" borderId="0" xfId="1" applyNumberFormat="1" applyFont="1" applyFill="1"/>
    <xf numFmtId="169" fontId="6" fillId="0" borderId="0" xfId="1" applyNumberFormat="1" applyFont="1" applyFill="1"/>
    <xf numFmtId="170" fontId="6" fillId="0" borderId="0" xfId="1" applyNumberFormat="1" applyFont="1" applyFill="1"/>
    <xf numFmtId="10" fontId="6" fillId="0" borderId="0" xfId="4" applyNumberFormat="1" applyFont="1" applyFill="1"/>
    <xf numFmtId="3" fontId="6" fillId="0" borderId="0" xfId="1" applyNumberFormat="1" applyFont="1" applyFill="1"/>
    <xf numFmtId="0" fontId="6" fillId="0" borderId="9" xfId="1" applyFont="1" applyFill="1" applyBorder="1"/>
    <xf numFmtId="38" fontId="6" fillId="0" borderId="9" xfId="1" applyNumberFormat="1" applyFont="1" applyFill="1" applyBorder="1"/>
    <xf numFmtId="3" fontId="6" fillId="0" borderId="9" xfId="1" applyNumberFormat="1" applyFont="1" applyFill="1" applyBorder="1"/>
    <xf numFmtId="6" fontId="6" fillId="0" borderId="9" xfId="1" applyNumberFormat="1" applyFont="1" applyFill="1" applyBorder="1"/>
    <xf numFmtId="37" fontId="5" fillId="0" borderId="0" xfId="1" applyNumberFormat="1" applyFont="1" applyFill="1"/>
    <xf numFmtId="0" fontId="12" fillId="0" borderId="0" xfId="1" applyFont="1" applyFill="1"/>
    <xf numFmtId="0" fontId="13" fillId="0" borderId="0" xfId="1" applyFont="1" applyFill="1"/>
    <xf numFmtId="38" fontId="12" fillId="0" borderId="0" xfId="1" applyNumberFormat="1" applyFont="1" applyFill="1"/>
    <xf numFmtId="165" fontId="13" fillId="0" borderId="0" xfId="1" applyNumberFormat="1" applyFont="1" applyFill="1"/>
    <xf numFmtId="6" fontId="12" fillId="0" borderId="0" xfId="1" applyNumberFormat="1" applyFont="1" applyFill="1"/>
    <xf numFmtId="38" fontId="3" fillId="0" borderId="0" xfId="1" applyNumberFormat="1" applyFont="1" applyFill="1"/>
  </cellXfs>
  <cellStyles count="7">
    <cellStyle name="Comma 10 4 4 2" xfId="5" xr:uid="{CCF2039C-FFBE-4657-8009-42E27AA90727}"/>
    <cellStyle name="Comma 46" xfId="2" xr:uid="{B32AD272-C1F1-4A83-B7E5-F93CE352B7C3}"/>
    <cellStyle name="Currency 4 4" xfId="3" xr:uid="{063436E0-35F3-4699-B4A4-A66DB205C818}"/>
    <cellStyle name="Normal" xfId="0" builtinId="0"/>
    <cellStyle name="Normal 24" xfId="1" xr:uid="{632219F3-26C8-43C8-95DC-E290895789DB}"/>
    <cellStyle name="Percent 2" xfId="4" xr:uid="{E8B4FA56-CB2C-46FD-9EA0-558C2403EAE8}"/>
    <cellStyle name="Percent 32" xfId="6" xr:uid="{223968AF-3339-43B2-94ED-695BD13293B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4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Relationship Id="rId14" Type="http://schemas.openxmlformats.org/officeDocument/2006/relationships/customXml" Target="../customXml/item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Internal\Regulatory%20Services\2014%20Compliance%20Plan\Workpapers\Mitchell%20Environmental%20Expenses,%201-1-14%20--%209-30-14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251635\AppData\Local\Microsoft\Windows\INetCache\Content.Outlook\JNGXXR2N\Mitchell%20Rider%20Revenue%20Using%20ES%20Mechanism%207-29-25.xlsm" TargetMode="External"/><Relationship Id="rId1" Type="http://schemas.openxmlformats.org/officeDocument/2006/relationships/externalLinkPath" Target="file:///C:\Users\s251635\AppData\Local\Microsoft\Windows\INetCache\Content.Outlook\JNGXXR2N\Mitchell%20Rider%20Revenue%20Using%20ES%20Mechanism%207-29-25.xlsm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R:\pricing\Rate%20Cases\KPCo\2025%20Base%20Case%20-%20TME%205-31-25%20TY\Revenue\Revenue%20Proofs%20Final%20Section%20II%20Exhibit%20I%20J%20-with%20Final%20Units%207-15-25.xlsx" TargetMode="External"/><Relationship Id="rId1" Type="http://schemas.openxmlformats.org/officeDocument/2006/relationships/externalLinkPath" Target="file:///R:\pricing\Rate%20Cases\KPCo\2025%20Base%20Case%20-%20TME%205-31-25%20TY\Revenue\Revenue%20Proofs%20Final%20Section%20II%20Exhibit%20I%20J%20-with%20Final%20Units%207-15-25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pricing\Rate%20Cases\KPCo\2025%20Base%20Case%20-%20TME%205-31-25%20TY\Testimony\Spaeth\Rebuttal\CP%20per%20kWh%20Ratio%20Calcs%202025%2012%20CP.xlsx" TargetMode="External"/><Relationship Id="rId1" Type="http://schemas.openxmlformats.org/officeDocument/2006/relationships/externalLinkPath" Target="CP%20per%20kWh%20Ratio%20Calcs%202025%2012%20C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y VY"/>
      <sheetName val="FGD"/>
      <sheetName val="Non-FGD"/>
      <sheetName val="Depreciation"/>
      <sheetName val="February"/>
      <sheetName val="March"/>
      <sheetName val="April"/>
      <sheetName val="May"/>
      <sheetName val="June"/>
      <sheetName val="July"/>
      <sheetName val="August"/>
      <sheetName val="September"/>
      <sheetName val="October"/>
      <sheetName val="ADFIT"/>
      <sheetName val="S2"/>
      <sheetName val="AN"/>
      <sheetName val="NOx"/>
      <sheetName val="Cash Working Capital"/>
      <sheetName val="Property Tax"/>
      <sheetName val="Summary"/>
      <sheetName val="Precipitator O &amp; 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2">
          <cell r="B2">
            <v>2.1464E-2</v>
          </cell>
        </row>
        <row r="4">
          <cell r="B4">
            <v>0.6</v>
          </cell>
        </row>
        <row r="6">
          <cell r="B6">
            <v>0.05</v>
          </cell>
        </row>
      </sheetData>
      <sheetData sheetId="19" refreshError="1"/>
      <sheetData sheetId="2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3.10"/>
      <sheetName val="Prop Tax"/>
      <sheetName val="WACC"/>
      <sheetName val="Form 2.0"/>
      <sheetName val="3.32"/>
      <sheetName val="Property Tax"/>
      <sheetName val="IN Tax Rates"/>
      <sheetName val="IN TAX Lookup"/>
      <sheetName val="Changes from Rate Case"/>
    </sheetNames>
    <sheetDataSet>
      <sheetData sheetId="0">
        <row r="24">
          <cell r="F24">
            <v>20288558.806355953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EAP"/>
      <sheetName val="Exhibit I"/>
      <sheetName val="Exhibit K"/>
      <sheetName val="Revenue Summary"/>
      <sheetName val="PB - ED"/>
      <sheetName val="PB Sum"/>
      <sheetName val="PB - SS"/>
      <sheetName val="PB - ES"/>
      <sheetName val="PB - BSRR"/>
      <sheetName val="PB - AF"/>
      <sheetName val="YEM"/>
      <sheetName val="Annualization Adj. P1"/>
      <sheetName val="Annualization Adj. P2"/>
      <sheetName val="SGS TOD NA"/>
      <sheetName val="CC Summary OLD"/>
      <sheetName val="RS"/>
      <sheetName val="RS LMTOD"/>
      <sheetName val="RS TOD"/>
      <sheetName val="SGS TOD"/>
      <sheetName val="GS-SEC"/>
      <sheetName val="GS-AF"/>
      <sheetName val="GS-NM"/>
      <sheetName val="GSLMTOD"/>
      <sheetName val="MGSTOD"/>
      <sheetName val="GS-PRI"/>
      <sheetName val="GS-SUB"/>
      <sheetName val="LGS-SEC"/>
      <sheetName val="LGS-PRI"/>
      <sheetName val="LGSLMTOD"/>
      <sheetName val="LGS-PRI TOD"/>
      <sheetName val="LGS-SUB"/>
      <sheetName val="LGS-TRAN"/>
      <sheetName val="LGS-SEC TOD"/>
      <sheetName val="PS-SEC"/>
      <sheetName val="PS-PRI"/>
      <sheetName val="IGS-SEC"/>
      <sheetName val="IGS-PRI"/>
      <sheetName val="IGS-SUB"/>
      <sheetName val="IGS-TRAN"/>
      <sheetName val="MW"/>
      <sheetName val="Final billing units by tariff"/>
      <sheetName val="Bill Units"/>
      <sheetName val="CS-IRP TRAN 321"/>
      <sheetName val="CS-IRP SUB 331"/>
      <sheetName val="OL"/>
      <sheetName val="SL"/>
      <sheetName val="Rate Input"/>
      <sheetName val="B&amp;A Surcharges"/>
      <sheetName val="Book2Bill"/>
      <sheetName val="Monthly # of Customers"/>
      <sheetName val="Envir FGD adj"/>
      <sheetName val="Proposed Rates"/>
      <sheetName val="Fuel Summary"/>
      <sheetName val="kW Demands"/>
      <sheetName val="WNLA"/>
      <sheetName val="Tariff Mapping"/>
      <sheetName val="12 Months TS"/>
      <sheetName val="Realizations"/>
    </sheetNames>
    <sheetDataSet>
      <sheetData sheetId="0"/>
      <sheetData sheetId="1">
        <row r="6">
          <cell r="C6">
            <v>1886853176.4246671</v>
          </cell>
        </row>
        <row r="7">
          <cell r="C7">
            <v>2799026.9737220891</v>
          </cell>
        </row>
        <row r="8">
          <cell r="C8">
            <v>197735.10489223854</v>
          </cell>
        </row>
        <row r="12">
          <cell r="C12">
            <v>596317296.1264714</v>
          </cell>
        </row>
        <row r="13">
          <cell r="C13">
            <v>1299575.3058361821</v>
          </cell>
        </row>
        <row r="14">
          <cell r="C14">
            <v>1499356.988962457</v>
          </cell>
        </row>
        <row r="15">
          <cell r="C15">
            <v>2616377.7760610711</v>
          </cell>
        </row>
        <row r="16">
          <cell r="C16">
            <v>7320966.0100227362</v>
          </cell>
        </row>
        <row r="17">
          <cell r="C17">
            <v>7251724.3396206647</v>
          </cell>
        </row>
        <row r="18">
          <cell r="C18">
            <v>461614104.71194345</v>
          </cell>
        </row>
        <row r="19">
          <cell r="C19">
            <v>878955.24659644801</v>
          </cell>
        </row>
        <row r="20">
          <cell r="C20">
            <v>8202110.6721417457</v>
          </cell>
        </row>
        <row r="22">
          <cell r="C22">
            <v>2293390283.1014886</v>
          </cell>
        </row>
        <row r="24">
          <cell r="C24">
            <v>1831693.9999999998</v>
          </cell>
        </row>
        <row r="25">
          <cell r="C25">
            <v>30809971.363413889</v>
          </cell>
        </row>
        <row r="26">
          <cell r="C26">
            <v>7836986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>
        <row r="44">
          <cell r="F44">
            <v>1443014.3246290712</v>
          </cell>
        </row>
        <row r="50">
          <cell r="H50">
            <v>3851548.8758610585</v>
          </cell>
        </row>
      </sheetData>
      <sheetData sheetId="54"/>
      <sheetData sheetId="55"/>
      <sheetData sheetId="56"/>
      <sheetData sheetId="5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orm 2.0"/>
      <sheetName val="2025 Table"/>
      <sheetName val="2025 CP to kWh Ratio"/>
      <sheetName val="--&gt; old 2023"/>
      <sheetName val="2023 Table"/>
      <sheetName val="2023 CP to kWh Ratio"/>
    </sheetNames>
    <sheetDataSet>
      <sheetData sheetId="0"/>
      <sheetData sheetId="1">
        <row r="4">
          <cell r="B4">
            <v>2.2273507647450086E-4</v>
          </cell>
        </row>
        <row r="5">
          <cell r="B5">
            <v>1.7460551523618281E-4</v>
          </cell>
        </row>
        <row r="6">
          <cell r="B6">
            <v>1.515718152561873E-4</v>
          </cell>
        </row>
        <row r="7">
          <cell r="B7">
            <v>1.1786538035569553E-4</v>
          </cell>
        </row>
        <row r="8">
          <cell r="B8">
            <v>1.1468406256110247E-4</v>
          </cell>
        </row>
        <row r="9">
          <cell r="B9">
            <v>3.6138531509521358E-5</v>
          </cell>
        </row>
        <row r="10">
          <cell r="B10">
            <v>3.5948185418088756E-5</v>
          </cell>
        </row>
      </sheetData>
      <sheetData sheetId="2">
        <row r="2">
          <cell r="B2">
            <v>463260.37140410999</v>
          </cell>
        </row>
        <row r="3">
          <cell r="B3">
            <v>117186.86062666691</v>
          </cell>
        </row>
        <row r="4">
          <cell r="B4">
            <v>1370.0926453154623</v>
          </cell>
        </row>
        <row r="5">
          <cell r="B5">
            <v>33.752927111266708</v>
          </cell>
        </row>
        <row r="6">
          <cell r="B6">
            <v>49032.452731524718</v>
          </cell>
        </row>
        <row r="7">
          <cell r="B7">
            <v>13964.201831856233</v>
          </cell>
        </row>
        <row r="8">
          <cell r="B8">
            <v>1105.0639150130628</v>
          </cell>
        </row>
        <row r="9">
          <cell r="B9">
            <v>233.25950781334311</v>
          </cell>
        </row>
        <row r="10">
          <cell r="B10">
            <v>13308.741150201182</v>
          </cell>
        </row>
        <row r="11">
          <cell r="B11">
            <v>321.27787684068511</v>
          </cell>
        </row>
        <row r="12">
          <cell r="B12">
            <v>2945.3943168610617</v>
          </cell>
        </row>
        <row r="13">
          <cell r="B13">
            <v>32109.965235431464</v>
          </cell>
        </row>
        <row r="14">
          <cell r="B14">
            <v>214450.83752240264</v>
          </cell>
        </row>
        <row r="15">
          <cell r="B15">
            <v>33643.284229813027</v>
          </cell>
        </row>
        <row r="16">
          <cell r="B16">
            <v>232.03523456660335</v>
          </cell>
        </row>
        <row r="17">
          <cell r="B17">
            <v>1258.141341417625</v>
          </cell>
        </row>
        <row r="18">
          <cell r="B18">
            <v>312.41900525116347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CF922D-0FFE-4408-8746-F53D0C8744CB}">
  <sheetPr>
    <tabColor rgb="FF92D050"/>
    <pageSetUpPr fitToPage="1"/>
  </sheetPr>
  <dimension ref="A1:P43"/>
  <sheetViews>
    <sheetView showGridLines="0" tabSelected="1" topLeftCell="A14" zoomScaleNormal="100" workbookViewId="0">
      <selection activeCell="B35" sqref="B35"/>
    </sheetView>
  </sheetViews>
  <sheetFormatPr defaultColWidth="9.140625" defaultRowHeight="15" x14ac:dyDescent="0.25"/>
  <cols>
    <col min="1" max="1" width="2.5703125" style="12" customWidth="1"/>
    <col min="2" max="2" width="30.5703125" style="12" customWidth="1"/>
    <col min="3" max="3" width="23.28515625" style="12" customWidth="1"/>
    <col min="4" max="4" width="19.42578125" style="12" bestFit="1" customWidth="1"/>
    <col min="5" max="5" width="17.140625" style="12" bestFit="1" customWidth="1"/>
    <col min="6" max="6" width="16.85546875" style="12" customWidth="1"/>
    <col min="7" max="7" width="21.85546875" style="12" customWidth="1"/>
    <col min="8" max="8" width="20.42578125" style="12" bestFit="1" customWidth="1"/>
    <col min="9" max="9" width="18" style="12" bestFit="1" customWidth="1"/>
    <col min="10" max="10" width="1.7109375" style="12" customWidth="1"/>
    <col min="11" max="11" width="15.28515625" style="12" customWidth="1"/>
    <col min="12" max="12" width="2.5703125" style="12" bestFit="1" customWidth="1"/>
    <col min="13" max="13" width="22.85546875" style="12" bestFit="1" customWidth="1"/>
    <col min="14" max="14" width="18.28515625" style="12" customWidth="1"/>
    <col min="15" max="15" width="17" style="12" customWidth="1"/>
    <col min="16" max="16" width="9.5703125" style="12" bestFit="1" customWidth="1"/>
    <col min="17" max="16384" width="9.140625" style="12"/>
  </cols>
  <sheetData>
    <row r="1" spans="2:15" ht="18.75" x14ac:dyDescent="0.3">
      <c r="B1" s="11" t="s">
        <v>0</v>
      </c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</row>
    <row r="2" spans="2:15" ht="18.75" x14ac:dyDescent="0.3">
      <c r="B2" s="11" t="s">
        <v>1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</row>
    <row r="3" spans="2:15" ht="20.45" customHeight="1" x14ac:dyDescent="0.3"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3"/>
    </row>
    <row r="4" spans="2:15" ht="15.6" customHeight="1" x14ac:dyDescent="0.25">
      <c r="N4" s="1" t="s">
        <v>2</v>
      </c>
    </row>
    <row r="5" spans="2:15" s="14" customFormat="1" ht="15.75" x14ac:dyDescent="0.25"/>
    <row r="6" spans="2:15" s="14" customFormat="1" ht="16.5" thickBot="1" x14ac:dyDescent="0.3"/>
    <row r="7" spans="2:15" s="15" customFormat="1" ht="18.75" x14ac:dyDescent="0.3">
      <c r="E7" s="16"/>
      <c r="F7" s="17"/>
      <c r="G7" s="18" t="s">
        <v>3</v>
      </c>
      <c r="H7" s="18" t="s">
        <v>4</v>
      </c>
      <c r="I7" s="18" t="s">
        <v>5</v>
      </c>
      <c r="J7" s="19"/>
    </row>
    <row r="8" spans="2:15" s="15" customFormat="1" ht="18.75" x14ac:dyDescent="0.3">
      <c r="E8" s="20" t="s">
        <v>6</v>
      </c>
      <c r="G8" s="21"/>
      <c r="H8" s="21"/>
      <c r="I8" s="21"/>
      <c r="J8" s="22"/>
    </row>
    <row r="9" spans="2:15" s="15" customFormat="1" ht="21" thickBot="1" x14ac:dyDescent="0.35">
      <c r="E9" s="23" t="s">
        <v>7</v>
      </c>
      <c r="F9" s="24"/>
      <c r="G9" s="25">
        <f>'[2]3.10'!F24</f>
        <v>20288558.806355953</v>
      </c>
      <c r="H9" s="25">
        <v>0</v>
      </c>
      <c r="I9" s="25">
        <f>G9+H9</f>
        <v>20288558.806355953</v>
      </c>
      <c r="J9" s="26"/>
      <c r="K9" s="27"/>
    </row>
    <row r="10" spans="2:15" s="15" customFormat="1" ht="18.75" x14ac:dyDescent="0.3">
      <c r="F10" s="28"/>
      <c r="G10" s="28"/>
      <c r="H10" s="28"/>
    </row>
    <row r="11" spans="2:15" s="15" customFormat="1" ht="18.75" x14ac:dyDescent="0.3"/>
    <row r="12" spans="2:15" s="15" customFormat="1" ht="18.75" x14ac:dyDescent="0.3"/>
    <row r="13" spans="2:15" s="15" customFormat="1" ht="18.75" x14ac:dyDescent="0.3">
      <c r="B13" s="29"/>
      <c r="E13" s="29"/>
      <c r="F13" s="29" t="s">
        <v>8</v>
      </c>
      <c r="G13" s="29" t="s">
        <v>9</v>
      </c>
      <c r="H13" s="29" t="s">
        <v>9</v>
      </c>
      <c r="K13" s="29"/>
      <c r="L13" s="29"/>
    </row>
    <row r="14" spans="2:15" s="15" customFormat="1" ht="18.75" x14ac:dyDescent="0.3">
      <c r="B14" s="29"/>
      <c r="C14" s="29"/>
      <c r="D14" s="29"/>
      <c r="E14" s="29" t="s">
        <v>10</v>
      </c>
      <c r="F14" s="29" t="s">
        <v>3</v>
      </c>
      <c r="G14" s="29" t="s">
        <v>3</v>
      </c>
      <c r="H14" s="29" t="s">
        <v>4</v>
      </c>
      <c r="K14" s="29"/>
      <c r="L14" s="29"/>
    </row>
    <row r="15" spans="2:15" s="15" customFormat="1" ht="18.75" x14ac:dyDescent="0.3">
      <c r="B15" s="29"/>
      <c r="C15" s="29" t="s">
        <v>11</v>
      </c>
      <c r="D15" s="29" t="s">
        <v>11</v>
      </c>
      <c r="E15" s="29" t="s">
        <v>12</v>
      </c>
      <c r="F15" s="29" t="s">
        <v>13</v>
      </c>
      <c r="G15" s="29" t="s">
        <v>14</v>
      </c>
      <c r="H15" s="29" t="s">
        <v>14</v>
      </c>
      <c r="I15" s="29" t="s">
        <v>15</v>
      </c>
      <c r="J15" s="29"/>
      <c r="K15" s="29" t="s">
        <v>16</v>
      </c>
      <c r="L15" s="29"/>
      <c r="M15" s="29" t="s">
        <v>17</v>
      </c>
    </row>
    <row r="16" spans="2:15" s="15" customFormat="1" ht="18.75" x14ac:dyDescent="0.3">
      <c r="B16" s="21" t="s">
        <v>18</v>
      </c>
      <c r="C16" s="21" t="s">
        <v>4</v>
      </c>
      <c r="D16" s="21" t="s">
        <v>3</v>
      </c>
      <c r="E16" s="21" t="s">
        <v>19</v>
      </c>
      <c r="F16" s="21" t="s">
        <v>20</v>
      </c>
      <c r="G16" s="21" t="s">
        <v>21</v>
      </c>
      <c r="H16" s="21" t="s">
        <v>21</v>
      </c>
      <c r="I16" s="21" t="s">
        <v>22</v>
      </c>
      <c r="J16" s="21"/>
      <c r="K16" s="21" t="s">
        <v>22</v>
      </c>
      <c r="L16" s="21"/>
      <c r="M16" s="21" t="s">
        <v>23</v>
      </c>
      <c r="N16" s="21" t="s">
        <v>24</v>
      </c>
    </row>
    <row r="17" spans="2:16" s="15" customFormat="1" ht="18.75" x14ac:dyDescent="0.3">
      <c r="B17" s="30">
        <v>-1</v>
      </c>
      <c r="C17" s="30">
        <v>-2</v>
      </c>
      <c r="D17" s="30">
        <v>-3</v>
      </c>
      <c r="E17" s="31">
        <v>-4</v>
      </c>
      <c r="F17" s="31" t="s">
        <v>25</v>
      </c>
      <c r="G17" s="30">
        <v>-6</v>
      </c>
      <c r="H17" s="30">
        <v>-7</v>
      </c>
      <c r="I17" s="31" t="s">
        <v>26</v>
      </c>
      <c r="J17" s="31"/>
      <c r="K17" s="31" t="s">
        <v>27</v>
      </c>
      <c r="L17" s="30"/>
      <c r="M17" s="30">
        <v>-10</v>
      </c>
      <c r="N17" s="31" t="s">
        <v>28</v>
      </c>
    </row>
    <row r="18" spans="2:16" s="15" customFormat="1" ht="18.75" x14ac:dyDescent="0.3">
      <c r="C18" s="30"/>
      <c r="D18" s="30"/>
      <c r="E18" s="31"/>
      <c r="G18" s="30" t="s">
        <v>29</v>
      </c>
      <c r="H18" s="30" t="s">
        <v>30</v>
      </c>
      <c r="K18" s="30"/>
      <c r="L18" s="30"/>
      <c r="N18" s="31" t="s">
        <v>31</v>
      </c>
    </row>
    <row r="19" spans="2:16" s="15" customFormat="1" ht="18" customHeight="1" x14ac:dyDescent="0.3"/>
    <row r="20" spans="2:16" s="15" customFormat="1" ht="22.5" customHeight="1" x14ac:dyDescent="0.3">
      <c r="B20" s="15" t="s">
        <v>32</v>
      </c>
      <c r="C20" s="32">
        <f>SUM('[3]Exhibit I'!$C$6:$C$8)</f>
        <v>1889849938.5032814</v>
      </c>
      <c r="D20" s="32"/>
      <c r="E20" s="33">
        <f>'[4]2025 Table'!B4</f>
        <v>2.2273507647450086E-4</v>
      </c>
      <c r="F20" s="34">
        <f>'[4]2025 CP to kWh Ratio'!B2</f>
        <v>463260.37140410999</v>
      </c>
      <c r="G20" s="2">
        <f>ROUND(G$9*(F20/F$29),0)</f>
        <v>9946948</v>
      </c>
      <c r="H20" s="2">
        <f>ROUND(H$9*(C20/C$29),0)</f>
        <v>0</v>
      </c>
      <c r="I20" s="3">
        <f>ROUND(IF(D20&gt;0,G20/D20,0),2)</f>
        <v>0</v>
      </c>
      <c r="J20" s="34"/>
      <c r="K20" s="4">
        <f>ROUND(IF(D20&gt;0,H20/C20,(G20+H20)/C20),5)+0</f>
        <v>5.2599999999999999E-3</v>
      </c>
      <c r="L20" s="35"/>
      <c r="M20" s="2">
        <f>(C20*K20)+(D20*I20)</f>
        <v>9940610.6765272599</v>
      </c>
      <c r="N20" s="5">
        <f>M20-H20-G20</f>
        <v>-6337.3234727401286</v>
      </c>
      <c r="O20" s="36"/>
    </row>
    <row r="21" spans="2:16" s="15" customFormat="1" ht="19.899999999999999" customHeight="1" x14ac:dyDescent="0.3">
      <c r="B21" s="15" t="s">
        <v>33</v>
      </c>
      <c r="C21" s="32">
        <f>SUM('[3]Exhibit I'!$C$12:$C$17)</f>
        <v>616305296.54697454</v>
      </c>
      <c r="D21" s="32"/>
      <c r="E21" s="33">
        <f>'[4]2025 Table'!B5</f>
        <v>1.7460551523618281E-4</v>
      </c>
      <c r="F21" s="34">
        <f>SUM('[4]2025 CP to kWh Ratio'!B3:B5)</f>
        <v>118590.70619909365</v>
      </c>
      <c r="G21" s="6">
        <f t="shared" ref="G21:G27" si="0">ROUND(G$9*(F21/F$29),0)</f>
        <v>2546334</v>
      </c>
      <c r="H21" s="6">
        <f t="shared" ref="H21:H27" si="1">ROUND(H$9*(C21/C$29),0)</f>
        <v>0</v>
      </c>
      <c r="I21" s="3">
        <f t="shared" ref="I21:I27" si="2">ROUND(IF(D21&gt;0,G21/D21,0),2)</f>
        <v>0</v>
      </c>
      <c r="J21" s="34"/>
      <c r="K21" s="4">
        <f>ROUND(IF(D21&gt;0,H21/C21,(G21+H21)/C21),5)</f>
        <v>4.13E-3</v>
      </c>
      <c r="L21" s="37"/>
      <c r="M21" s="6">
        <f>(C21*K21)+(D21*I21)</f>
        <v>2545340.8747390048</v>
      </c>
      <c r="N21" s="5">
        <f>M21-H21-G21</f>
        <v>-993.12526099523529</v>
      </c>
    </row>
    <row r="22" spans="2:16" s="15" customFormat="1" ht="19.899999999999999" customHeight="1" x14ac:dyDescent="0.3">
      <c r="B22" s="15" t="s">
        <v>34</v>
      </c>
      <c r="C22" s="32">
        <f>SUM('[3]Exhibit I'!$C$18,'[3]Exhibit I'!$C$20)</f>
        <v>469816215.38408518</v>
      </c>
      <c r="D22" s="32">
        <f>'[3]kW Demands'!$F$44</f>
        <v>1443014.3246290712</v>
      </c>
      <c r="E22" s="33">
        <f>'[4]2025 Table'!B6</f>
        <v>1.515718152561873E-4</v>
      </c>
      <c r="F22" s="34">
        <f>SUM('[4]2025 CP to kWh Ratio'!B6:B11)</f>
        <v>77964.997013249231</v>
      </c>
      <c r="G22" s="6">
        <f t="shared" si="0"/>
        <v>1674034</v>
      </c>
      <c r="H22" s="6">
        <f t="shared" si="1"/>
        <v>0</v>
      </c>
      <c r="I22" s="3">
        <f>ROUND(IF(D22&gt;0,G22/D22,0),2)</f>
        <v>1.1599999999999999</v>
      </c>
      <c r="J22" s="34"/>
      <c r="K22" s="4">
        <f>ROUND(IF(D22&gt;0,H22/C22,(G22+H22)/C22),5)</f>
        <v>0</v>
      </c>
      <c r="L22" s="35"/>
      <c r="M22" s="6">
        <f t="shared" ref="M22:M27" si="3">(C22*K22)+(D22*I22)</f>
        <v>1673896.6165697225</v>
      </c>
      <c r="N22" s="5">
        <f>M22-H22-G22</f>
        <v>-137.38343027746305</v>
      </c>
    </row>
    <row r="23" spans="2:16" s="15" customFormat="1" ht="18.75" x14ac:dyDescent="0.3">
      <c r="B23" s="15" t="s">
        <v>35</v>
      </c>
      <c r="C23" s="32">
        <f>'[3]Exhibit I'!$C$19</f>
        <v>878955.24659644801</v>
      </c>
      <c r="D23" s="32"/>
      <c r="E23" s="33">
        <f>E22</f>
        <v>1.515718152561873E-4</v>
      </c>
      <c r="F23" s="34">
        <f>C23*E23</f>
        <v>133.22484225557338</v>
      </c>
      <c r="G23" s="6">
        <f t="shared" si="0"/>
        <v>2861</v>
      </c>
      <c r="H23" s="6">
        <f t="shared" si="1"/>
        <v>0</v>
      </c>
      <c r="I23" s="3">
        <f t="shared" si="2"/>
        <v>0</v>
      </c>
      <c r="J23" s="34"/>
      <c r="K23" s="4">
        <f t="shared" ref="K23:K27" si="4">ROUND(IF(D23&gt;0,H23/C23,(G23+H23)/C23),5)</f>
        <v>3.2599999999999999E-3</v>
      </c>
      <c r="L23" s="37"/>
      <c r="M23" s="6">
        <f t="shared" si="3"/>
        <v>2865.3941039044203</v>
      </c>
      <c r="N23" s="5">
        <f t="shared" ref="N23:N27" si="5">M23-H23-G23</f>
        <v>4.3941039044202626</v>
      </c>
    </row>
    <row r="24" spans="2:16" s="15" customFormat="1" ht="22.5" x14ac:dyDescent="0.3">
      <c r="B24" s="15" t="s">
        <v>36</v>
      </c>
      <c r="C24" s="32">
        <f>'[3]Exhibit I'!$C$22</f>
        <v>2293390283.1014886</v>
      </c>
      <c r="D24" s="32">
        <f>'[3]kW Demands'!$H$50</f>
        <v>3851548.8758610585</v>
      </c>
      <c r="E24" s="33">
        <f>'[4]2025 Table'!B7</f>
        <v>1.1786538035569553E-4</v>
      </c>
      <c r="F24" s="34">
        <f>SUM('[4]2025 CP to kWh Ratio'!B12:B15)</f>
        <v>283149.48130450817</v>
      </c>
      <c r="G24" s="6">
        <f>ROUND(G$9*(F24/F$29),0)</f>
        <v>6079677</v>
      </c>
      <c r="H24" s="6">
        <f t="shared" si="1"/>
        <v>0</v>
      </c>
      <c r="I24" s="3">
        <f>ROUND(IF(D24&gt;0,G24/D24,0),2)</f>
        <v>1.58</v>
      </c>
      <c r="J24" s="34"/>
      <c r="K24" s="4">
        <f>ROUND(IF(D24&gt;0,H24/C24,(G24+H24)/C24),5)</f>
        <v>0</v>
      </c>
      <c r="L24" s="35"/>
      <c r="M24" s="6">
        <f t="shared" si="3"/>
        <v>6085447.2238604724</v>
      </c>
      <c r="N24" s="5">
        <f>M24-H24-G24</f>
        <v>5770.2238604724407</v>
      </c>
      <c r="P24" s="38"/>
    </row>
    <row r="25" spans="2:16" s="15" customFormat="1" ht="18.75" x14ac:dyDescent="0.3">
      <c r="B25" s="15" t="s">
        <v>37</v>
      </c>
      <c r="C25" s="32">
        <f>'[3]Exhibit I'!$C$24</f>
        <v>1831693.9999999998</v>
      </c>
      <c r="D25" s="32"/>
      <c r="E25" s="33">
        <f>'[4]2025 Table'!B8</f>
        <v>1.1468406256110247E-4</v>
      </c>
      <c r="F25" s="34">
        <f>SUM('[4]2025 CP to kWh Ratio'!B16)</f>
        <v>232.03523456660335</v>
      </c>
      <c r="G25" s="6">
        <f t="shared" si="0"/>
        <v>4982</v>
      </c>
      <c r="H25" s="6">
        <f t="shared" si="1"/>
        <v>0</v>
      </c>
      <c r="I25" s="3">
        <f t="shared" si="2"/>
        <v>0</v>
      </c>
      <c r="J25" s="34"/>
      <c r="K25" s="4">
        <f t="shared" si="4"/>
        <v>2.7200000000000002E-3</v>
      </c>
      <c r="L25" s="37"/>
      <c r="M25" s="6">
        <f t="shared" si="3"/>
        <v>4982.2076799999995</v>
      </c>
      <c r="N25" s="5">
        <f t="shared" si="5"/>
        <v>0.20767999999952735</v>
      </c>
    </row>
    <row r="26" spans="2:16" s="15" customFormat="1" ht="18.75" x14ac:dyDescent="0.3">
      <c r="B26" s="15" t="s">
        <v>38</v>
      </c>
      <c r="C26" s="32">
        <f>'[3]Exhibit I'!$C$25</f>
        <v>30809971.363413889</v>
      </c>
      <c r="D26" s="32"/>
      <c r="E26" s="33">
        <f>'[4]2025 Table'!B9</f>
        <v>3.6138531509521358E-5</v>
      </c>
      <c r="F26" s="34">
        <f>SUM('[4]2025 CP to kWh Ratio'!B17)</f>
        <v>1258.141341417625</v>
      </c>
      <c r="G26" s="6">
        <f t="shared" si="0"/>
        <v>27014</v>
      </c>
      <c r="H26" s="6">
        <f t="shared" si="1"/>
        <v>0</v>
      </c>
      <c r="I26" s="3">
        <f t="shared" si="2"/>
        <v>0</v>
      </c>
      <c r="J26" s="34"/>
      <c r="K26" s="4">
        <f t="shared" si="4"/>
        <v>8.8000000000000003E-4</v>
      </c>
      <c r="L26" s="37"/>
      <c r="M26" s="6">
        <f t="shared" si="3"/>
        <v>27112.774799804225</v>
      </c>
      <c r="N26" s="5">
        <f t="shared" si="5"/>
        <v>98.77479980422504</v>
      </c>
    </row>
    <row r="27" spans="2:16" s="15" customFormat="1" ht="18.75" x14ac:dyDescent="0.3">
      <c r="B27" s="15" t="s">
        <v>39</v>
      </c>
      <c r="C27" s="32">
        <f>'[3]Exhibit I'!$C$26</f>
        <v>7836986</v>
      </c>
      <c r="D27" s="32"/>
      <c r="E27" s="33">
        <f>'[4]2025 Table'!B10</f>
        <v>3.5948185418088756E-5</v>
      </c>
      <c r="F27" s="34">
        <f>SUM('[4]2025 CP to kWh Ratio'!B18)</f>
        <v>312.41900525116347</v>
      </c>
      <c r="G27" s="6">
        <f t="shared" si="0"/>
        <v>6708</v>
      </c>
      <c r="H27" s="6">
        <f t="shared" si="1"/>
        <v>0</v>
      </c>
      <c r="I27" s="3">
        <f t="shared" si="2"/>
        <v>0</v>
      </c>
      <c r="J27" s="34"/>
      <c r="K27" s="4">
        <f t="shared" si="4"/>
        <v>8.5999999999999998E-4</v>
      </c>
      <c r="L27" s="37"/>
      <c r="M27" s="6">
        <f t="shared" si="3"/>
        <v>6739.8079600000001</v>
      </c>
      <c r="N27" s="5">
        <f t="shared" si="5"/>
        <v>31.807960000000094</v>
      </c>
    </row>
    <row r="28" spans="2:16" s="15" customFormat="1" ht="18.75" x14ac:dyDescent="0.3">
      <c r="C28" s="34"/>
      <c r="D28" s="34"/>
      <c r="E28" s="39"/>
      <c r="F28" s="34"/>
      <c r="G28" s="34"/>
      <c r="H28" s="34"/>
      <c r="I28" s="34"/>
      <c r="J28" s="34"/>
      <c r="M28" s="34"/>
      <c r="N28" s="34"/>
    </row>
    <row r="29" spans="2:16" s="15" customFormat="1" ht="18.75" x14ac:dyDescent="0.3">
      <c r="B29" s="40" t="s">
        <v>5</v>
      </c>
      <c r="C29" s="41">
        <f>SUM(C20:C27)</f>
        <v>5310719340.1458397</v>
      </c>
      <c r="D29" s="41">
        <f>SUM(D20:D27)</f>
        <v>5294563.2004901301</v>
      </c>
      <c r="E29" s="42"/>
      <c r="F29" s="41">
        <f>SUM(F20:F27)</f>
        <v>944901.37634445191</v>
      </c>
      <c r="G29" s="43">
        <f>SUM(G20:G27)</f>
        <v>20288558</v>
      </c>
      <c r="H29" s="43">
        <f>SUM(H20:H27)</f>
        <v>0</v>
      </c>
      <c r="I29" s="43"/>
      <c r="J29" s="43"/>
      <c r="K29" s="40"/>
      <c r="L29" s="40"/>
      <c r="M29" s="43">
        <f>SUM(M20:M27)</f>
        <v>20286995.576240171</v>
      </c>
      <c r="N29" s="43">
        <f>SUM(N20:N27)</f>
        <v>-1562.4237598317413</v>
      </c>
    </row>
    <row r="30" spans="2:16" s="14" customFormat="1" ht="15.75" x14ac:dyDescent="0.25">
      <c r="C30" s="7"/>
      <c r="D30" s="7"/>
      <c r="M30" s="44"/>
      <c r="N30" s="44"/>
    </row>
    <row r="31" spans="2:16" s="14" customFormat="1" ht="15.75" x14ac:dyDescent="0.25">
      <c r="M31" s="8"/>
    </row>
    <row r="32" spans="2:16" s="45" customFormat="1" ht="12.75" x14ac:dyDescent="0.2">
      <c r="N32" s="9"/>
    </row>
    <row r="33" spans="1:13" s="45" customFormat="1" ht="15.75" x14ac:dyDescent="0.2">
      <c r="A33" s="46"/>
      <c r="H33" s="47"/>
    </row>
    <row r="34" spans="1:13" s="45" customFormat="1" ht="15.75" x14ac:dyDescent="0.2">
      <c r="A34" s="48"/>
      <c r="B34" s="45" t="s">
        <v>40</v>
      </c>
      <c r="M34" s="49"/>
    </row>
    <row r="35" spans="1:13" s="14" customFormat="1" ht="15.75" x14ac:dyDescent="0.25"/>
    <row r="36" spans="1:13" s="14" customFormat="1" ht="15.75" x14ac:dyDescent="0.25"/>
    <row r="37" spans="1:13" s="14" customFormat="1" ht="15.75" x14ac:dyDescent="0.25"/>
    <row r="41" spans="1:13" x14ac:dyDescent="0.25">
      <c r="C41" s="10"/>
      <c r="D41" s="10"/>
    </row>
    <row r="43" spans="1:13" x14ac:dyDescent="0.25">
      <c r="C43" s="50"/>
    </row>
  </sheetData>
  <mergeCells count="3">
    <mergeCell ref="B1:N1"/>
    <mergeCell ref="B2:N2"/>
    <mergeCell ref="B3:N3"/>
  </mergeCells>
  <printOptions horizontalCentered="1"/>
  <pageMargins left="0.75" right="0.75" top="1" bottom="1" header="0.5" footer="0.5"/>
  <pageSetup scale="53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WrappedLabelHistory xmlns:xsd="http://www.w3.org/2001/XMLSchema" xmlns:xsi="http://www.w3.org/2001/XMLSchema-instance" xmlns="http://www.boldonjames.com/2016/02/Classifier/internal/wrappedLabelHistory">
  <Value>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JlOWMwYjhkNy1iZGI0LTRmZDMtYjYyYS1mNTAzMjdhYWVmY2UiIG9yaWdpbj0idXNlclNlbGVjdGVkIj48ZWxlbWVudCB1aWQ9IjUwYzMxODI0LTA3ODAtNDkxMC04N2QxLWVhYWZmZDE4MmQ0MiIgdmFsdWU9IiIgeG1sbnM9Imh0dHA6Ly93d3cuYm9sZG9uamFtZXMuY29tLzIwMDgvMDEvc2llL2ludGVybmFsL2xhYmVsIiAvPjxlbGVtZW50IHVpZD0iZDE0ZjVjMzYtZjQ0YS00MzE1LWI0MzgtMDA1Y2ZlOGYwNjlmIiB2YWx1ZT0iIiB4bWxucz0iaHR0cDovL3d3dy5ib2xkb25qYW1lcy5jb20vMjAwOC8wMS9zaWUvaW50ZXJuYWwvbGFiZWwiIC8+PC9zaXNsPjxVc2VyTmFtZT5DT1JQXHMyNTE2MzU8L1VzZXJOYW1lPjxEYXRlVGltZT4xMi8xMi8yMDI1IDU6MDY6MjAgQU08L0RhdGVUaW1lPjxMYWJlbFN0cmluZz5BRVAgSW50ZXJuYWw8L0xhYmVsU3RyaW5nPjwvaXRlbT48L2xhYmVsSGlzdG9yeT4=</Value>
</WrappedLabelHistory>
</file>

<file path=customXml/item2.xml><?xml version="1.0" encoding="utf-8"?>
<sisl xmlns:xsd="http://www.w3.org/2001/XMLSchema" xmlns:xsi="http://www.w3.org/2001/XMLSchema-instance" xmlns="http://www.boldonjames.com/2008/01/sie/internal/label" sislVersion="0" policy="e9c0b8d7-bdb4-4fd3-b62a-f50327aaefce" origin="userSelected">
  <element uid="50c31824-0780-4910-87d1-eaaffd182d42" value=""/>
  <element uid="d14f5c36-f44a-4315-b438-005cfe8f069f" value=""/>
</sisl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DF805D1E1DA4A49A223477D3B105720" ma:contentTypeVersion="20" ma:contentTypeDescription="Create a new document." ma:contentTypeScope="" ma:versionID="9874817209665a0f397ebc2a2c5ec90c">
  <xsd:schema xmlns:xsd="http://www.w3.org/2001/XMLSchema" xmlns:xs="http://www.w3.org/2001/XMLSchema" xmlns:p="http://schemas.microsoft.com/office/2006/metadata/properties" xmlns:ns2="f88ffb1c-9230-4705-a789-27bae69f5829" xmlns:ns3="b6888f76-1100-40b0-929b-1efe9044426d" targetNamespace="http://schemas.microsoft.com/office/2006/metadata/properties" ma:root="true" ma:fieldsID="113e03866e97fbdf5adb82d5d7086c7b" ns2:_="" ns3:_="">
    <xsd:import namespace="f88ffb1c-9230-4705-a789-27bae69f5829"/>
    <xsd:import namespace="b6888f76-1100-40b0-929b-1efe9044426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Owner" minOccurs="0"/>
                <xsd:element ref="ns2:OriginalFileDate" minOccurs="0"/>
                <xsd:element ref="ns2:_Flow_SignoffStatu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8ffb1c-9230-4705-a789-27bae69f58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fefa54f2-5b03-49c6-9483-51c08a9736b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Owner" ma:index="22" nillable="true" ma:displayName="Owner" ma:format="Dropdown" ma:list="UserInfo" ma:SharePointGroup="0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OriginalFileDate" ma:index="23" nillable="true" ma:displayName="Original File Date" ma:format="DateOnly" ma:internalName="OriginalFileDate">
      <xsd:simpleType>
        <xsd:restriction base="dms:DateTime"/>
      </xsd:simpleType>
    </xsd:element>
    <xsd:element name="_Flow_SignoffStatus" ma:index="24" nillable="true" ma:displayName="Sign-off status" ma:internalName="_x0024_Resources_x003a_core_x002c_Signoff_Status">
      <xsd:simpleType>
        <xsd:restriction base="dms:Text"/>
      </xsd:simpleType>
    </xsd:element>
    <xsd:element name="MediaServiceLocation" ma:index="25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888f76-1100-40b0-929b-1efe9044426d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6b0cac33-65cc-488e-b290-aff2b08f7242}" ma:internalName="TaxCatchAll" ma:showField="CatchAllData" ma:web="b6888f76-1100-40b0-929b-1efe9044426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88ffb1c-9230-4705-a789-27bae69f5829">
      <Terms xmlns="http://schemas.microsoft.com/office/infopath/2007/PartnerControls"/>
    </lcf76f155ced4ddcb4097134ff3c332f>
    <TaxCatchAll xmlns="b6888f76-1100-40b0-929b-1efe9044426d" xsi:nil="true"/>
    <OriginalFileDate xmlns="f88ffb1c-9230-4705-a789-27bae69f5829" xsi:nil="true"/>
    <Owner xmlns="f88ffb1c-9230-4705-a789-27bae69f5829">
      <UserInfo>
        <DisplayName/>
        <AccountId xsi:nil="true"/>
        <AccountType/>
      </UserInfo>
    </Owner>
    <_Flow_SignoffStatus xmlns="f88ffb1c-9230-4705-a789-27bae69f5829" xsi:nil="true"/>
  </documentManagement>
</p:properties>
</file>

<file path=customXml/itemProps1.xml><?xml version="1.0" encoding="utf-8"?>
<ds:datastoreItem xmlns:ds="http://schemas.openxmlformats.org/officeDocument/2006/customXml" ds:itemID="{2C18D185-CB26-4CB2-8B20-6BF779C4274D}">
  <ds:schemaRefs>
    <ds:schemaRef ds:uri="http://www.w3.org/2001/XMLSchema"/>
    <ds:schemaRef ds:uri="http://www.boldonjames.com/2016/02/Classifier/internal/wrappedLabelHistory"/>
  </ds:schemaRefs>
</ds:datastoreItem>
</file>

<file path=customXml/itemProps2.xml><?xml version="1.0" encoding="utf-8"?>
<ds:datastoreItem xmlns:ds="http://schemas.openxmlformats.org/officeDocument/2006/customXml" ds:itemID="{9FFD8E77-11E4-40F4-A97E-D80DA63F2934}">
  <ds:schemaRefs>
    <ds:schemaRef ds:uri="http://www.w3.org/2001/XMLSchema"/>
    <ds:schemaRef ds:uri="http://www.boldonjames.com/2008/01/sie/internal/label"/>
  </ds:schemaRefs>
</ds:datastoreItem>
</file>

<file path=customXml/itemProps3.xml><?xml version="1.0" encoding="utf-8"?>
<ds:datastoreItem xmlns:ds="http://schemas.openxmlformats.org/officeDocument/2006/customXml" ds:itemID="{038F9C77-9EF7-444F-83B8-49E2B69C9039}"/>
</file>

<file path=customXml/itemProps4.xml><?xml version="1.0" encoding="utf-8"?>
<ds:datastoreItem xmlns:ds="http://schemas.openxmlformats.org/officeDocument/2006/customXml" ds:itemID="{2AB0D873-6BCA-48B2-B84E-E3BFD0E76811}"/>
</file>

<file path=customXml/itemProps5.xml><?xml version="1.0" encoding="utf-8"?>
<ds:datastoreItem xmlns:ds="http://schemas.openxmlformats.org/officeDocument/2006/customXml" ds:itemID="{D9A509D1-2A02-454C-BEE5-895A7A65528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Form 2.0</vt:lpstr>
      <vt:lpstr>'Form 2.0'!Print_Area</vt:lpstr>
    </vt:vector>
  </TitlesOfParts>
  <Company>American Electric Power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M Spaeth</dc:creator>
  <cp:lastModifiedBy>Michael M Spaeth</cp:lastModifiedBy>
  <dcterms:created xsi:type="dcterms:W3CDTF">2025-12-12T04:56:20Z</dcterms:created>
  <dcterms:modified xsi:type="dcterms:W3CDTF">2025-12-22T21:25:39Z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cd54f491-60b5-4b8b-ac3f-ae67337648f7</vt:lpwstr>
  </property>
  <property fmtid="{D5CDD505-2E9C-101B-9397-08002B2CF9AE}" pid="3" name="bjClsUserRVM">
    <vt:lpwstr>[]</vt:lpwstr>
  </property>
  <property fmtid="{D5CDD505-2E9C-101B-9397-08002B2CF9AE}" pid="4" name="bjSaver">
    <vt:lpwstr>MBoNR1BOdIAEXajrxbellUlEMYgLDW2x</vt:lpwstr>
  </property>
  <property fmtid="{D5CDD505-2E9C-101B-9397-08002B2CF9AE}" pid="5" name="bjDocumentLabelXML">
    <vt:lpwstr>&lt;?xml version="1.0" encoding="us-ascii"?&gt;&lt;sisl xmlns:xsd="http://www.w3.org/2001/XMLSchema" xmlns:xsi="http://www.w3.org/2001/XMLSchema-instance" sislVersion="0" policy="e9c0b8d7-bdb4-4fd3-b62a-f50327aaefce" origin="userSelected" xmlns="http://www.boldonj</vt:lpwstr>
  </property>
  <property fmtid="{D5CDD505-2E9C-101B-9397-08002B2CF9AE}" pid="6" name="bjDocumentLabelXML-0">
    <vt:lpwstr>ames.com/2008/01/sie/internal/label"&gt;&lt;element uid="50c31824-0780-4910-87d1-eaaffd182d42" value="" /&gt;&lt;element uid="d14f5c36-f44a-4315-b438-005cfe8f069f" value="" /&gt;&lt;/sisl&gt;</vt:lpwstr>
  </property>
  <property fmtid="{D5CDD505-2E9C-101B-9397-08002B2CF9AE}" pid="7" name="bjDocumentSecurityLabel">
    <vt:lpwstr>AEP Internal</vt:lpwstr>
  </property>
  <property fmtid="{D5CDD505-2E9C-101B-9397-08002B2CF9AE}" pid="8" name="MSIP_Label_69f43042-6bda-44b2-91eb-eca3d3d484f4_SiteId">
    <vt:lpwstr>15f3c881-6b03-4ff6-8559-77bf5177818f</vt:lpwstr>
  </property>
  <property fmtid="{D5CDD505-2E9C-101B-9397-08002B2CF9AE}" pid="9" name="MSIP_Label_69f43042-6bda-44b2-91eb-eca3d3d484f4_Name">
    <vt:lpwstr>AEP Internal</vt:lpwstr>
  </property>
  <property fmtid="{D5CDD505-2E9C-101B-9397-08002B2CF9AE}" pid="10" name="MSIP_Label_69f43042-6bda-44b2-91eb-eca3d3d484f4_Enabled">
    <vt:lpwstr>true</vt:lpwstr>
  </property>
  <property fmtid="{D5CDD505-2E9C-101B-9397-08002B2CF9AE}" pid="11" name="bjLabelHistoryID">
    <vt:lpwstr>{2C18D185-CB26-4CB2-8B20-6BF779C4274D}</vt:lpwstr>
  </property>
  <property fmtid="{D5CDD505-2E9C-101B-9397-08002B2CF9AE}" pid="12" name="bjpmDocIH">
    <vt:lpwstr>UlCBV6MZkbRiHma6CQZ9UtsxQkWfju0H</vt:lpwstr>
  </property>
  <property fmtid="{D5CDD505-2E9C-101B-9397-08002B2CF9AE}" pid="13" name="ContentTypeId">
    <vt:lpwstr>0x0101004DF805D1E1DA4A49A223477D3B105720</vt:lpwstr>
  </property>
  <property fmtid="{D5CDD505-2E9C-101B-9397-08002B2CF9AE}" pid="14" name="MediaServiceImageTags">
    <vt:lpwstr/>
  </property>
</Properties>
</file>