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Internal\01_Regulatory Services\02_Cases\2025 Cases\00_2025-00257 Base Case\08a_Ongoing Requirements\01_KPSC 1_14d Base Case Expense\01_September Update 10_XX_2025\"/>
    </mc:Choice>
  </mc:AlternateContent>
  <xr:revisionPtr revIDLastSave="0" documentId="13_ncr:1_{30F2D5E9-A6E3-47FC-A954-24520DF1A51B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KPSC 1-14" sheetId="3" r:id="rId1"/>
    <sheet name="Summary" sheetId="2" r:id="rId2"/>
    <sheet name="Stites &amp; Harbison" sheetId="1" r:id="rId3"/>
    <sheet name="Clearspring" sheetId="9" r:id="rId4"/>
    <sheet name="Gannett Fleming" sheetId="6" r:id="rId5"/>
    <sheet name="Scott Madden" sheetId="4" r:id="rId6"/>
    <sheet name="Financial Concepts" sheetId="8" r:id="rId7"/>
  </sheets>
  <definedNames>
    <definedName name="_xlnm.Print_Area" localSheetId="3">Clearspring!$A$1:$N$47</definedName>
    <definedName name="_xlnm.Print_Area" localSheetId="6">'Financial Concepts'!$A$1:$N$62</definedName>
    <definedName name="_xlnm.Print_Area" localSheetId="4">'Gannett Fleming'!$A$1:$N$54</definedName>
    <definedName name="_xlnm.Print_Area" localSheetId="5">'Scott Madden'!$A$1:$N$30</definedName>
    <definedName name="_xlnm.Print_Titles" localSheetId="4">'Gannett Fleming'!$1:$8</definedName>
    <definedName name="_xlnm.Print_Titles" localSheetId="1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54" i="6"/>
  <c r="F30" i="4"/>
  <c r="F27" i="8"/>
  <c r="H27" i="8"/>
  <c r="N33" i="1"/>
  <c r="J33" i="1"/>
  <c r="H33" i="1"/>
  <c r="N28" i="1"/>
  <c r="J31" i="1"/>
  <c r="J30" i="1"/>
  <c r="J29" i="1"/>
  <c r="J28" i="1"/>
  <c r="A41" i="2" l="1"/>
  <c r="J24" i="8"/>
  <c r="J25" i="8"/>
  <c r="N24" i="8" s="1"/>
  <c r="A9" i="2" l="1"/>
  <c r="A10" i="2" s="1"/>
  <c r="A11" i="2" s="1"/>
  <c r="A12" i="2" s="1"/>
  <c r="A13" i="2" s="1"/>
  <c r="A14" i="2" s="1"/>
  <c r="A16" i="2" s="1"/>
  <c r="G14" i="3"/>
  <c r="J26" i="1"/>
  <c r="J25" i="1"/>
  <c r="J24" i="1"/>
  <c r="J22" i="1"/>
  <c r="J21" i="1"/>
  <c r="J20" i="1"/>
  <c r="J18" i="1"/>
  <c r="J17" i="1"/>
  <c r="J16" i="1"/>
  <c r="J14" i="1"/>
  <c r="N14" i="1" s="1"/>
  <c r="J12" i="1"/>
  <c r="N12" i="1" s="1"/>
  <c r="N10" i="9"/>
  <c r="G19" i="3"/>
  <c r="J14" i="4"/>
  <c r="J26" i="4"/>
  <c r="J25" i="4"/>
  <c r="J23" i="4"/>
  <c r="J22" i="4"/>
  <c r="J20" i="4"/>
  <c r="J19" i="4"/>
  <c r="J17" i="4"/>
  <c r="J16" i="4"/>
  <c r="J13" i="4"/>
  <c r="J12" i="4"/>
  <c r="G18" i="3"/>
  <c r="J45" i="6"/>
  <c r="J50" i="6"/>
  <c r="J49" i="6"/>
  <c r="J48" i="6"/>
  <c r="J47" i="6"/>
  <c r="J44" i="6"/>
  <c r="J43" i="6"/>
  <c r="J42" i="6"/>
  <c r="J41" i="6"/>
  <c r="J40" i="6"/>
  <c r="J38" i="6"/>
  <c r="J37" i="6"/>
  <c r="J36" i="6"/>
  <c r="J35" i="6"/>
  <c r="J34" i="6"/>
  <c r="J32" i="6"/>
  <c r="J31" i="6"/>
  <c r="J30" i="6"/>
  <c r="J29" i="6"/>
  <c r="J28" i="6"/>
  <c r="J26" i="6"/>
  <c r="J25" i="6"/>
  <c r="J24" i="6"/>
  <c r="J23" i="6"/>
  <c r="J22" i="6"/>
  <c r="J20" i="6"/>
  <c r="J19" i="6"/>
  <c r="J18" i="6"/>
  <c r="J17" i="6"/>
  <c r="J16" i="6"/>
  <c r="J14" i="6"/>
  <c r="J13" i="6"/>
  <c r="J12" i="6"/>
  <c r="G20" i="3"/>
  <c r="J22" i="8"/>
  <c r="J21" i="8"/>
  <c r="J19" i="8"/>
  <c r="J18" i="8"/>
  <c r="J16" i="8"/>
  <c r="J15" i="8"/>
  <c r="J14" i="8"/>
  <c r="J12" i="8"/>
  <c r="N19" i="4" l="1"/>
  <c r="N47" i="6"/>
  <c r="N40" i="6"/>
  <c r="N16" i="1"/>
  <c r="N12" i="4"/>
  <c r="N24" i="1"/>
  <c r="N20" i="1"/>
  <c r="N25" i="4"/>
  <c r="N16" i="4"/>
  <c r="N22" i="4"/>
  <c r="N34" i="6"/>
  <c r="N28" i="6"/>
  <c r="N22" i="6"/>
  <c r="N16" i="6"/>
  <c r="N21" i="8"/>
  <c r="N18" i="8"/>
  <c r="N14" i="8"/>
  <c r="L12" i="9" l="1"/>
  <c r="H12" i="9"/>
  <c r="J12" i="9"/>
  <c r="B8" i="9"/>
  <c r="D8" i="9" s="1"/>
  <c r="F8" i="9" s="1"/>
  <c r="H8" i="9" s="1"/>
  <c r="J8" i="9" s="1"/>
  <c r="L8" i="9" s="1"/>
  <c r="N8" i="9" s="1"/>
  <c r="A18" i="2" l="1"/>
  <c r="K29" i="3"/>
  <c r="N12" i="9" l="1"/>
  <c r="I29" i="3"/>
  <c r="I47" i="2"/>
  <c r="L33" i="1" l="1"/>
  <c r="A19" i="2"/>
  <c r="A20" i="2" s="1"/>
  <c r="A21" i="2" l="1"/>
  <c r="A22" i="2" s="1"/>
  <c r="A23" i="2" s="1"/>
  <c r="A24" i="2" s="1"/>
  <c r="A26" i="2" s="1"/>
  <c r="L27" i="8"/>
  <c r="J11" i="8"/>
  <c r="J10" i="8"/>
  <c r="B8" i="8"/>
  <c r="D8" i="8" s="1"/>
  <c r="F8" i="8" s="1"/>
  <c r="H8" i="8" s="1"/>
  <c r="J8" i="8" s="1"/>
  <c r="L8" i="8" s="1"/>
  <c r="N8" i="8" s="1"/>
  <c r="N10" i="8" l="1"/>
  <c r="N27" i="8" s="1"/>
  <c r="E20" i="3"/>
  <c r="A27" i="2"/>
  <c r="A28" i="2" s="1"/>
  <c r="A29" i="2" s="1"/>
  <c r="A30" i="2" s="1"/>
  <c r="A31" i="2" s="1"/>
  <c r="A33" i="2" s="1"/>
  <c r="A34" i="2" s="1"/>
  <c r="A35" i="2" s="1"/>
  <c r="J27" i="8"/>
  <c r="A36" i="2" l="1"/>
  <c r="A37" i="2" s="1"/>
  <c r="A39" i="2" s="1"/>
  <c r="A43" i="2" s="1"/>
  <c r="E14" i="3"/>
  <c r="J10" i="1"/>
  <c r="N10" i="1" s="1"/>
  <c r="J10" i="4"/>
  <c r="N10" i="4" s="1"/>
  <c r="H54" i="6"/>
  <c r="E18" i="3" s="1"/>
  <c r="J11" i="6"/>
  <c r="J10" i="6"/>
  <c r="B8" i="6"/>
  <c r="D8" i="6" s="1"/>
  <c r="F8" i="6" s="1"/>
  <c r="H8" i="6" s="1"/>
  <c r="J8" i="6" s="1"/>
  <c r="L8" i="6" s="1"/>
  <c r="N8" i="6" s="1"/>
  <c r="N10" i="6" l="1"/>
  <c r="A45" i="2"/>
  <c r="J54" i="6"/>
  <c r="T29" i="3"/>
  <c r="L54" i="6"/>
  <c r="N54" i="6" l="1"/>
  <c r="L30" i="4"/>
  <c r="H30" i="4"/>
  <c r="E19" i="3" s="1"/>
  <c r="B8" i="4"/>
  <c r="D8" i="4" s="1"/>
  <c r="F8" i="4" s="1"/>
  <c r="H8" i="4" s="1"/>
  <c r="J8" i="4" s="1"/>
  <c r="L8" i="4" s="1"/>
  <c r="N8" i="4" s="1"/>
  <c r="A2" i="1"/>
  <c r="B8" i="1"/>
  <c r="D8" i="1" s="1"/>
  <c r="F8" i="1" s="1"/>
  <c r="H8" i="1" s="1"/>
  <c r="J8" i="1" s="1"/>
  <c r="L8" i="1" s="1"/>
  <c r="N8" i="1" s="1"/>
  <c r="A2" i="2"/>
  <c r="A3" i="2"/>
  <c r="C6" i="2"/>
  <c r="D6" i="2" s="1"/>
  <c r="E6" i="2" s="1"/>
  <c r="F6" i="2" s="1"/>
  <c r="G6" i="2" s="1"/>
  <c r="H6" i="2" s="1"/>
  <c r="I6" i="2" s="1"/>
  <c r="K6" i="2" s="1"/>
  <c r="C7" i="3"/>
  <c r="E7" i="3" s="1"/>
  <c r="G7" i="3" s="1"/>
  <c r="I7" i="3" s="1"/>
  <c r="K7" i="3" s="1"/>
  <c r="T7" i="3" s="1"/>
  <c r="J29" i="3"/>
  <c r="L29" i="3"/>
  <c r="M29" i="3"/>
  <c r="N29" i="3"/>
  <c r="O29" i="3"/>
  <c r="P29" i="3"/>
  <c r="Q29" i="3"/>
  <c r="R29" i="3"/>
  <c r="S29" i="3"/>
  <c r="J30" i="4" l="1"/>
  <c r="N30" i="4" l="1"/>
</calcChain>
</file>

<file path=xl/sharedStrings.xml><?xml version="1.0" encoding="utf-8"?>
<sst xmlns="http://schemas.openxmlformats.org/spreadsheetml/2006/main" count="387" uniqueCount="157">
  <si>
    <t>Timekeeper</t>
  </si>
  <si>
    <t>Rate</t>
  </si>
  <si>
    <t>Hours</t>
  </si>
  <si>
    <t>Fee</t>
  </si>
  <si>
    <t>Expenses</t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</si>
  <si>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</si>
  <si>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Subtotal</t>
  </si>
  <si>
    <t>Kentucky Power Company</t>
  </si>
  <si>
    <t>Summary of Legal Fees and Expenses</t>
  </si>
  <si>
    <t>Stites &amp; Haribson, PLLC</t>
  </si>
  <si>
    <t>Vendor</t>
  </si>
  <si>
    <t>Date</t>
  </si>
  <si>
    <t>Amount</t>
  </si>
  <si>
    <t>Description</t>
  </si>
  <si>
    <t>Legal</t>
  </si>
  <si>
    <t>Total</t>
  </si>
  <si>
    <t xml:space="preserve"> </t>
  </si>
  <si>
    <r>
      <t xml:space="preserve">Line                                          </t>
    </r>
    <r>
      <rPr>
        <u/>
        <sz val="10"/>
        <rFont val="Arial"/>
        <family val="2"/>
      </rPr>
      <t xml:space="preserve">  No</t>
    </r>
  </si>
  <si>
    <r>
      <t>As Filed</t>
    </r>
    <r>
      <rPr>
        <u/>
        <sz val="10"/>
        <rFont val="Arial"/>
        <family val="2"/>
      </rPr>
      <t xml:space="preserve"> Estimate</t>
    </r>
  </si>
  <si>
    <t>Engineering</t>
  </si>
  <si>
    <t>Accounting</t>
  </si>
  <si>
    <t>Consultants</t>
  </si>
  <si>
    <t>Publication Notices</t>
  </si>
  <si>
    <t>KPCo Miscellaneous Expenses</t>
  </si>
  <si>
    <t>Travel</t>
  </si>
  <si>
    <t>STITES &amp; HARBISON</t>
  </si>
  <si>
    <t>9280002</t>
  </si>
  <si>
    <t>0000006872</t>
  </si>
  <si>
    <r>
      <t>Amount Incurred During</t>
    </r>
    <r>
      <rPr>
        <u/>
        <sz val="10"/>
        <rFont val="Arial"/>
        <family val="2"/>
      </rPr>
      <t xml:space="preserve">        Test Year</t>
    </r>
  </si>
  <si>
    <t>`</t>
  </si>
  <si>
    <r>
      <t xml:space="preserve">Time        </t>
    </r>
    <r>
      <rPr>
        <u/>
        <sz val="10"/>
        <rFont val="Arial"/>
        <family val="2"/>
      </rPr>
      <t>Period</t>
    </r>
  </si>
  <si>
    <r>
      <t xml:space="preserve">Line                                            </t>
    </r>
    <r>
      <rPr>
        <b/>
        <u/>
        <sz val="10"/>
        <rFont val="Arial"/>
        <family val="2"/>
      </rPr>
      <t>No</t>
    </r>
  </si>
  <si>
    <r>
      <t xml:space="preserve">Account </t>
    </r>
    <r>
      <rPr>
        <b/>
        <u/>
        <sz val="10"/>
        <rFont val="Arial"/>
        <family val="2"/>
      </rPr>
      <t>Number</t>
    </r>
  </si>
  <si>
    <r>
      <t xml:space="preserve">Voucher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</si>
  <si>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Vendor                                                                     </t>
    </r>
    <r>
      <rPr>
        <b/>
        <u/>
        <sz val="10"/>
        <rFont val="Arial"/>
        <family val="2"/>
      </rPr>
      <t xml:space="preserve">  ID</t>
    </r>
  </si>
  <si>
    <r>
      <t xml:space="preserve">Invoice                                        </t>
    </r>
    <r>
      <rPr>
        <b/>
        <u/>
        <sz val="10"/>
        <rFont val="Arial"/>
        <family val="2"/>
      </rPr>
      <t xml:space="preserve"> ID</t>
    </r>
  </si>
  <si>
    <r>
      <t xml:space="preserve">Approximate Average </t>
    </r>
    <r>
      <rPr>
        <u/>
        <sz val="10"/>
        <rFont val="Arial"/>
        <family val="2"/>
      </rPr>
      <t>Hourly Rate</t>
    </r>
  </si>
  <si>
    <t>0000161803</t>
  </si>
  <si>
    <t>N/A</t>
  </si>
  <si>
    <t>Summary of Consultant Fees and Expenses</t>
  </si>
  <si>
    <r>
      <t xml:space="preserve">Line                                            </t>
    </r>
    <r>
      <rPr>
        <u/>
        <sz val="10"/>
        <rFont val="Arial"/>
        <family val="2"/>
      </rPr>
      <t>No</t>
    </r>
  </si>
  <si>
    <r>
      <t xml:space="preserve">Grand                                          </t>
    </r>
    <r>
      <rPr>
        <u/>
        <sz val="10"/>
        <rFont val="Arial"/>
        <family val="2"/>
      </rPr>
      <t>Total</t>
    </r>
  </si>
  <si>
    <t>KPSC Case No. 2023-00159</t>
  </si>
  <si>
    <t>CLEARSPRING ENERGY ADVISORS LLC</t>
  </si>
  <si>
    <t>0001022576</t>
  </si>
  <si>
    <t>GANNETT FLEMING VALUATION &amp; RATE</t>
  </si>
  <si>
    <t>0000316274</t>
  </si>
  <si>
    <t>SCOTT MADDEN INC</t>
  </si>
  <si>
    <t>0000100807</t>
  </si>
  <si>
    <t>Consultant - Zero Intercept</t>
  </si>
  <si>
    <t>Consultant - Depreciation Study</t>
  </si>
  <si>
    <t>Consultant - Rate Design</t>
  </si>
  <si>
    <t>Clearspring Energy Advisors LLC</t>
  </si>
  <si>
    <t>Gannett Fleming Valuation &amp; Rate</t>
  </si>
  <si>
    <t>Scott Madden Inc</t>
  </si>
  <si>
    <t>Gannett Fleming Valuation and Rate Consultants, LLC</t>
  </si>
  <si>
    <t>Scott Madden, Inc.</t>
  </si>
  <si>
    <t>N/A - Fixed Amount</t>
  </si>
  <si>
    <r>
      <t xml:space="preserve">Line </t>
    </r>
    <r>
      <rPr>
        <u/>
        <sz val="10"/>
        <rFont val="Arial"/>
        <family val="2"/>
      </rPr>
      <t>No</t>
    </r>
  </si>
  <si>
    <t>Stites &amp;  Harbison</t>
  </si>
  <si>
    <t>FINANCIAL CONCEPTS &amp; APPLICATIONS INC</t>
  </si>
  <si>
    <t>0000191902</t>
  </si>
  <si>
    <t>Consultant - ROE</t>
  </si>
  <si>
    <t>Financial Concepts &amp; Applications, Inc.</t>
  </si>
  <si>
    <t>Financial Concepts and Applications, Inc.</t>
  </si>
  <si>
    <t>Lodging</t>
  </si>
  <si>
    <t>Kentucky Press Association</t>
  </si>
  <si>
    <t>KPSC Case No. 2025-00257</t>
  </si>
  <si>
    <t>00027982</t>
  </si>
  <si>
    <t>00028074</t>
  </si>
  <si>
    <t>00028160</t>
  </si>
  <si>
    <t>00028228</t>
  </si>
  <si>
    <t>00028281</t>
  </si>
  <si>
    <t>00028315</t>
  </si>
  <si>
    <t>1731531</t>
  </si>
  <si>
    <t>1738396</t>
  </si>
  <si>
    <t>1746535</t>
  </si>
  <si>
    <t>1750996</t>
  </si>
  <si>
    <t>1753800</t>
  </si>
  <si>
    <t>1756620</t>
  </si>
  <si>
    <t>00028364</t>
  </si>
  <si>
    <t>CEA406139</t>
  </si>
  <si>
    <t>GANNETT FLEMING INC</t>
  </si>
  <si>
    <t>00028240</t>
  </si>
  <si>
    <t>00028318</t>
  </si>
  <si>
    <t>00028319</t>
  </si>
  <si>
    <t>00028373</t>
  </si>
  <si>
    <t>00343221</t>
  </si>
  <si>
    <t>00343427</t>
  </si>
  <si>
    <t>00344096</t>
  </si>
  <si>
    <t>0000278582</t>
  </si>
  <si>
    <t>0000052092</t>
  </si>
  <si>
    <t>0000054007</t>
  </si>
  <si>
    <t>0000054208</t>
  </si>
  <si>
    <t>0000055771</t>
  </si>
  <si>
    <t>0000045654</t>
  </si>
  <si>
    <t>00343054</t>
  </si>
  <si>
    <t>00343428</t>
  </si>
  <si>
    <t>00343806</t>
  </si>
  <si>
    <t>00028321</t>
  </si>
  <si>
    <t>00028363</t>
  </si>
  <si>
    <t>00028376</t>
  </si>
  <si>
    <t>PSINV106769</t>
  </si>
  <si>
    <t>PSINV106951</t>
  </si>
  <si>
    <t>PSINV107111</t>
  </si>
  <si>
    <t>INV107858</t>
  </si>
  <si>
    <t>INV108041</t>
  </si>
  <si>
    <t>INV108335</t>
  </si>
  <si>
    <t>00343674</t>
  </si>
  <si>
    <t>00028269</t>
  </si>
  <si>
    <t>00028320</t>
  </si>
  <si>
    <t>00028365</t>
  </si>
  <si>
    <t>0198821</t>
  </si>
  <si>
    <t>0198822</t>
  </si>
  <si>
    <t>0198823</t>
  </si>
  <si>
    <t>0198824</t>
  </si>
  <si>
    <t>BANK OF AMERICA</t>
  </si>
  <si>
    <t>00346260</t>
  </si>
  <si>
    <t>0000328757EX0001619515</t>
  </si>
  <si>
    <t>Bank of America</t>
  </si>
  <si>
    <t>Clearspring Energy Advisors, LLC.</t>
  </si>
  <si>
    <t>Invoice</t>
  </si>
  <si>
    <t>A. Mckenzie</t>
  </si>
  <si>
    <t>B. Heidebrecht</t>
  </si>
  <si>
    <t>J. Thompson</t>
  </si>
  <si>
    <t>J. Spanos</t>
  </si>
  <si>
    <t>Asst Analyst</t>
  </si>
  <si>
    <t>Asst Project Manager</t>
  </si>
  <si>
    <t>Senior Technician</t>
  </si>
  <si>
    <t>Support Staff</t>
  </si>
  <si>
    <t>0000046475</t>
  </si>
  <si>
    <t>0000048123</t>
  </si>
  <si>
    <t>Associate Analyst</t>
  </si>
  <si>
    <t>PS-INV107858</t>
  </si>
  <si>
    <t>T.Lyons</t>
  </si>
  <si>
    <t>L. Betances</t>
  </si>
  <si>
    <t>PS-INV106769</t>
  </si>
  <si>
    <t>PS-INV106951</t>
  </si>
  <si>
    <t>T. Sheikh</t>
  </si>
  <si>
    <t>PS-INV107111</t>
  </si>
  <si>
    <t>PS-INV108041</t>
  </si>
  <si>
    <t>PS-INV108335</t>
  </si>
  <si>
    <t>NA</t>
  </si>
  <si>
    <t>K. Glass</t>
  </si>
  <si>
    <t>K. Gish</t>
  </si>
  <si>
    <t>H. Havens</t>
  </si>
  <si>
    <t>00028395</t>
  </si>
  <si>
    <t>0198825</t>
  </si>
  <si>
    <t>KENTUCKY PRESS SERVICE INC</t>
  </si>
  <si>
    <t>00346614</t>
  </si>
  <si>
    <t>0000036308</t>
  </si>
  <si>
    <t>25092KK0</t>
  </si>
  <si>
    <t>00028390</t>
  </si>
  <si>
    <t>1761967</t>
  </si>
  <si>
    <t>Expenses As of September 30, 2025</t>
  </si>
  <si>
    <r>
      <t>Actual as of</t>
    </r>
    <r>
      <rPr>
        <u/>
        <sz val="10"/>
        <rFont val="Arial"/>
        <family val="2"/>
      </rPr>
      <t xml:space="preserve"> 
September 30, 2025</t>
    </r>
  </si>
  <si>
    <t>J. Dawson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</si>
</sst>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m/d/yyyy;@"/>
  </numFmts>
  <fonts count="1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MS Sans Serif"/>
    </font>
    <font>
      <b/>
      <sz val="10"/>
      <name val="MS Sans Serif"/>
    </font>
  </fonts>
  <fills count="3">
    <fill>
      <patternFill patternType="none"/>
    </fill>
    <fill>
      <patternFill patternType="gray125"/>
    </fill>
    <fill>
      <patternFill patternType="mediumGray">
        <fgColor indexed="22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1">
      <alignment horizontal="center"/>
    </xf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1" fillId="0" borderId="0"/>
    <xf numFmtId="0" fontId="11" fillId="0" borderId="0" applyNumberFormat="0" applyFont="0" applyFill="0" applyBorder="0" applyAlignment="0" applyProtection="0">
      <alignment horizontal="left"/>
    </xf>
    <xf numFmtId="15" fontId="11" fillId="0" borderId="0" applyFont="0" applyFill="0" applyBorder="0" applyAlignment="0" applyProtection="0"/>
    <xf numFmtId="4" fontId="11" fillId="0" borderId="0" applyFont="0" applyFill="0" applyBorder="0" applyAlignment="0" applyProtection="0"/>
    <xf numFmtId="0" fontId="12" fillId="0" borderId="1">
      <alignment horizontal="center"/>
    </xf>
    <xf numFmtId="3" fontId="11" fillId="0" borderId="0" applyFont="0" applyFill="0" applyBorder="0" applyAlignment="0" applyProtection="0"/>
    <xf numFmtId="0" fontId="11" fillId="2" borderId="0" applyNumberFormat="0" applyFont="0" applyBorder="0" applyAlignment="0" applyProtection="0"/>
    <xf numFmtId="43" fontId="11" fillId="0" borderId="0" applyFont="0" applyFill="0" applyBorder="0" applyAlignment="0" applyProtection="0"/>
  </cellStyleXfs>
  <cellXfs count="85">
    <xf numFmtId="0" fontId="0" fillId="0" borderId="0" xfId="0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37" fontId="0" fillId="0" borderId="0" xfId="0" applyNumberFormat="1" applyAlignment="1">
      <alignment horizontal="center"/>
    </xf>
    <xf numFmtId="7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0" fontId="4" fillId="0" borderId="0" xfId="0" applyFont="1"/>
    <xf numFmtId="165" fontId="0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7" fontId="3" fillId="0" borderId="0" xfId="0" applyNumberFormat="1" applyFont="1" applyAlignment="1">
      <alignment horizontal="right"/>
    </xf>
    <xf numFmtId="165" fontId="3" fillId="0" borderId="2" xfId="0" applyNumberFormat="1" applyFont="1" applyBorder="1"/>
    <xf numFmtId="165" fontId="3" fillId="0" borderId="0" xfId="0" applyNumberFormat="1" applyFont="1"/>
    <xf numFmtId="7" fontId="4" fillId="0" borderId="0" xfId="0" applyNumberFormat="1" applyFont="1" applyAlignment="1">
      <alignment horizontal="right"/>
    </xf>
    <xf numFmtId="7" fontId="0" fillId="0" borderId="0" xfId="0" applyNumberFormat="1"/>
    <xf numFmtId="7" fontId="3" fillId="0" borderId="3" xfId="0" applyNumberFormat="1" applyFont="1" applyBorder="1"/>
    <xf numFmtId="49" fontId="4" fillId="0" borderId="0" xfId="0" applyNumberFormat="1" applyFont="1" applyAlignment="1">
      <alignment wrapText="1"/>
    </xf>
    <xf numFmtId="14" fontId="0" fillId="0" borderId="0" xfId="0" applyNumberFormat="1"/>
    <xf numFmtId="44" fontId="0" fillId="0" borderId="0" xfId="0" applyNumberFormat="1"/>
    <xf numFmtId="164" fontId="3" fillId="0" borderId="3" xfId="0" applyNumberFormat="1" applyFont="1" applyBorder="1"/>
    <xf numFmtId="49" fontId="4" fillId="0" borderId="4" xfId="0" applyNumberFormat="1" applyFont="1" applyBorder="1" applyAlignment="1">
      <alignment wrapText="1"/>
    </xf>
    <xf numFmtId="0" fontId="0" fillId="0" borderId="4" xfId="5" applyFont="1" applyFill="1" applyBorder="1" applyAlignment="1"/>
    <xf numFmtId="0" fontId="4" fillId="0" borderId="4" xfId="0" applyFont="1" applyBorder="1"/>
    <xf numFmtId="168" fontId="0" fillId="0" borderId="4" xfId="6" quotePrefix="1" applyNumberFormat="1" applyFont="1" applyFill="1" applyBorder="1" applyAlignment="1">
      <alignment horizontal="center"/>
    </xf>
    <xf numFmtId="0" fontId="0" fillId="0" borderId="4" xfId="5" applyFont="1" applyFill="1" applyBorder="1" applyAlignment="1">
      <alignment horizontal="center"/>
    </xf>
    <xf numFmtId="49" fontId="9" fillId="0" borderId="0" xfId="0" applyNumberFormat="1" applyFont="1" applyAlignment="1">
      <alignment horizontal="center" wrapText="1"/>
    </xf>
    <xf numFmtId="37" fontId="0" fillId="0" borderId="0" xfId="0" applyNumberFormat="1"/>
    <xf numFmtId="168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49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37" fontId="4" fillId="0" borderId="4" xfId="0" applyNumberFormat="1" applyFont="1" applyBorder="1" applyAlignment="1">
      <alignment horizontal="center"/>
    </xf>
    <xf numFmtId="49" fontId="0" fillId="0" borderId="4" xfId="0" applyNumberFormat="1" applyBorder="1"/>
    <xf numFmtId="43" fontId="0" fillId="0" borderId="4" xfId="1" applyFont="1" applyFill="1" applyBorder="1"/>
    <xf numFmtId="0" fontId="0" fillId="0" borderId="4" xfId="5" quotePrefix="1" applyFont="1" applyFill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3" fillId="0" borderId="0" xfId="6" quotePrefix="1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166" fontId="3" fillId="0" borderId="2" xfId="2" applyNumberFormat="1" applyFont="1" applyFill="1" applyBorder="1"/>
    <xf numFmtId="166" fontId="4" fillId="0" borderId="0" xfId="0" applyNumberFormat="1" applyFont="1"/>
    <xf numFmtId="0" fontId="4" fillId="0" borderId="0" xfId="0" applyFont="1" applyAlignment="1">
      <alignment horizontal="right"/>
    </xf>
    <xf numFmtId="165" fontId="0" fillId="0" borderId="0" xfId="0" applyNumberFormat="1"/>
    <xf numFmtId="49" fontId="4" fillId="0" borderId="0" xfId="0" applyNumberFormat="1" applyFont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5" fontId="0" fillId="0" borderId="0" xfId="2" applyNumberFormat="1" applyFont="1" applyFill="1"/>
    <xf numFmtId="165" fontId="4" fillId="0" borderId="0" xfId="2" applyNumberFormat="1" applyFont="1" applyFill="1"/>
    <xf numFmtId="1" fontId="4" fillId="0" borderId="0" xfId="2" applyNumberFormat="1" applyFont="1" applyFill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wrapText="1"/>
    </xf>
    <xf numFmtId="165" fontId="4" fillId="0" borderId="0" xfId="2" applyNumberFormat="1" applyFont="1" applyFill="1" applyAlignment="1">
      <alignment horizontal="center"/>
    </xf>
    <xf numFmtId="39" fontId="0" fillId="0" borderId="0" xfId="0" applyNumberFormat="1" applyAlignment="1">
      <alignment horizontal="center"/>
    </xf>
    <xf numFmtId="39" fontId="3" fillId="0" borderId="3" xfId="0" applyNumberFormat="1" applyFont="1" applyBorder="1"/>
    <xf numFmtId="167" fontId="0" fillId="0" borderId="0" xfId="1" applyNumberFormat="1" applyFont="1" applyFill="1"/>
    <xf numFmtId="165" fontId="0" fillId="0" borderId="0" xfId="2" applyNumberFormat="1" applyFont="1" applyFill="1" applyAlignment="1">
      <alignment horizontal="center"/>
    </xf>
    <xf numFmtId="0" fontId="10" fillId="0" borderId="0" xfId="0" applyFont="1" applyAlignment="1">
      <alignment horizontal="left" vertical="center" indent="4"/>
    </xf>
    <xf numFmtId="7" fontId="1" fillId="0" borderId="0" xfId="0" applyNumberFormat="1" applyFont="1" applyAlignment="1">
      <alignment horizontal="right"/>
    </xf>
    <xf numFmtId="14" fontId="0" fillId="0" borderId="0" xfId="0" applyNumberFormat="1" applyAlignment="1">
      <alignment horizontal="center" wrapText="1"/>
    </xf>
    <xf numFmtId="7" fontId="3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" fontId="0" fillId="0" borderId="0" xfId="16" applyFont="1"/>
    <xf numFmtId="49" fontId="1" fillId="0" borderId="4" xfId="0" applyNumberFormat="1" applyFont="1" applyBorder="1"/>
    <xf numFmtId="49" fontId="3" fillId="0" borderId="0" xfId="0" applyNumberFormat="1" applyFont="1" applyAlignment="1">
      <alignment horizontal="center"/>
    </xf>
    <xf numFmtId="165" fontId="4" fillId="0" borderId="0" xfId="2" applyNumberFormat="1" applyFont="1" applyFill="1" applyAlignment="1">
      <alignment horizontal="left"/>
    </xf>
    <xf numFmtId="49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2" fontId="3" fillId="0" borderId="0" xfId="0" applyNumberFormat="1" applyFont="1" applyAlignment="1">
      <alignment horizontal="center"/>
    </xf>
    <xf numFmtId="2" fontId="4" fillId="0" borderId="0" xfId="0" applyNumberFormat="1" applyFont="1"/>
  </cellXfs>
  <cellStyles count="21">
    <cellStyle name="Comma" xfId="1" builtinId="3"/>
    <cellStyle name="Comma 2" xfId="11" xr:uid="{00000000-0005-0000-0000-000001000000}"/>
    <cellStyle name="Comma 3" xfId="20" xr:uid="{D3BBB7FA-F92B-49CC-BA52-CED55AB39514}"/>
    <cellStyle name="Currency" xfId="2" builtinId="4"/>
    <cellStyle name="Currency 2" xfId="12" xr:uid="{00000000-0005-0000-0000-000003000000}"/>
    <cellStyle name="Normal" xfId="0" builtinId="0"/>
    <cellStyle name="Normal 2" xfId="3" xr:uid="{00000000-0005-0000-0000-000005000000}"/>
    <cellStyle name="Normal 3" xfId="4" xr:uid="{00000000-0005-0000-0000-000006000000}"/>
    <cellStyle name="Normal 4" xfId="13" xr:uid="{748A860F-5797-4189-A7A4-66B5961E2B38}"/>
    <cellStyle name="PSChar" xfId="5" xr:uid="{00000000-0005-0000-0000-000007000000}"/>
    <cellStyle name="PSChar 2" xfId="14" xr:uid="{DA83115C-0E65-4881-8176-22ABCE0DB650}"/>
    <cellStyle name="PSDate" xfId="6" xr:uid="{00000000-0005-0000-0000-000008000000}"/>
    <cellStyle name="PSDate 2" xfId="15" xr:uid="{AB54F01E-2A32-4513-BEE1-DBFC49F1E04C}"/>
    <cellStyle name="PSDec" xfId="7" xr:uid="{00000000-0005-0000-0000-000009000000}"/>
    <cellStyle name="PSDec 2" xfId="16" xr:uid="{FE2ACDB0-2CAB-4FF1-81CD-05FE0052F28F}"/>
    <cellStyle name="PSHeading" xfId="8" xr:uid="{00000000-0005-0000-0000-00000A000000}"/>
    <cellStyle name="PSHeading 2" xfId="17" xr:uid="{C7518AC2-4A76-4B15-BF5F-10E60156BDE6}"/>
    <cellStyle name="PSInt" xfId="9" xr:uid="{00000000-0005-0000-0000-00000B000000}"/>
    <cellStyle name="PSInt 2" xfId="18" xr:uid="{3C8C9E5E-0E34-4446-BA98-38D14489A5DE}"/>
    <cellStyle name="PSSpacer" xfId="10" xr:uid="{00000000-0005-0000-0000-00000C000000}"/>
    <cellStyle name="PSSpacer 2" xfId="19" xr:uid="{3C5F1E7D-226D-43BA-BC56-D7407E3F759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"/>
  <sheetViews>
    <sheetView tabSelected="1" zoomScaleNormal="100" workbookViewId="0">
      <pane ySplit="7" topLeftCell="A8" activePane="bottomLeft" state="frozen"/>
      <selection pane="bottomLeft" activeCell="D35" sqref="D35"/>
    </sheetView>
  </sheetViews>
  <sheetFormatPr defaultRowHeight="12.75" x14ac:dyDescent="0.2"/>
  <cols>
    <col min="1" max="1" width="6.7109375" style="2" bestFit="1" customWidth="1"/>
    <col min="2" max="2" width="2.28515625" customWidth="1"/>
    <col min="3" max="3" width="29" customWidth="1"/>
    <col min="4" max="4" width="2.28515625" customWidth="1"/>
    <col min="5" max="5" width="10.140625" bestFit="1" customWidth="1"/>
    <col min="6" max="6" width="2.28515625" customWidth="1"/>
    <col min="7" max="7" width="11.28515625" customWidth="1"/>
    <col min="8" max="8" width="2.28515625" customWidth="1"/>
    <col min="9" max="9" width="12.28515625" bestFit="1" customWidth="1"/>
    <col min="10" max="10" width="2.28515625" customWidth="1"/>
    <col min="11" max="11" width="11.7109375" customWidth="1"/>
    <col min="12" max="12" width="2.28515625" hidden="1" customWidth="1"/>
    <col min="13" max="17" width="0" hidden="1" customWidth="1"/>
    <col min="18" max="18" width="1.28515625" customWidth="1"/>
    <col min="19" max="19" width="2.42578125" customWidth="1"/>
    <col min="20" max="20" width="11.42578125" customWidth="1"/>
    <col min="22" max="22" width="10.140625" bestFit="1" customWidth="1"/>
  </cols>
  <sheetData>
    <row r="1" spans="1:22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</row>
    <row r="2" spans="1:22" x14ac:dyDescent="0.2">
      <c r="A2" s="78" t="s">
        <v>67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2" x14ac:dyDescent="0.2">
      <c r="A3" s="78" t="s">
        <v>154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6" spans="1:22" ht="51" x14ac:dyDescent="0.2">
      <c r="A6" s="56" t="s">
        <v>17</v>
      </c>
      <c r="B6" s="57"/>
      <c r="C6" s="58" t="s">
        <v>13</v>
      </c>
      <c r="D6" s="57"/>
      <c r="E6" s="58" t="s">
        <v>2</v>
      </c>
      <c r="F6" s="57"/>
      <c r="G6" s="56" t="s">
        <v>36</v>
      </c>
      <c r="H6" s="59"/>
      <c r="I6" s="56" t="s">
        <v>18</v>
      </c>
      <c r="J6" s="59"/>
      <c r="K6" s="65" t="s">
        <v>155</v>
      </c>
      <c r="L6" s="59"/>
      <c r="T6" s="60" t="s">
        <v>28</v>
      </c>
    </row>
    <row r="7" spans="1:22" x14ac:dyDescent="0.2">
      <c r="A7" s="3">
        <v>-1</v>
      </c>
      <c r="B7" s="2"/>
      <c r="C7" s="3">
        <f>+A7-1</f>
        <v>-2</v>
      </c>
      <c r="D7" s="2"/>
      <c r="E7" s="3">
        <f>+C7-1</f>
        <v>-3</v>
      </c>
      <c r="F7" s="2"/>
      <c r="G7" s="3">
        <f>+E7-1</f>
        <v>-4</v>
      </c>
      <c r="H7" s="2"/>
      <c r="I7" s="3">
        <f>+G7-1</f>
        <v>-5</v>
      </c>
      <c r="J7" s="2"/>
      <c r="K7" s="3">
        <f>+I7-1</f>
        <v>-6</v>
      </c>
      <c r="L7" s="2"/>
      <c r="T7" s="3">
        <f>K7-1</f>
        <v>-7</v>
      </c>
    </row>
    <row r="9" spans="1:22" x14ac:dyDescent="0.2">
      <c r="A9" s="2">
        <v>1</v>
      </c>
      <c r="C9" s="12" t="s">
        <v>20</v>
      </c>
      <c r="E9" s="66" t="s">
        <v>38</v>
      </c>
      <c r="F9" s="61"/>
      <c r="G9" s="66" t="s">
        <v>38</v>
      </c>
      <c r="H9" s="61"/>
      <c r="I9" s="66" t="s">
        <v>38</v>
      </c>
      <c r="J9" s="61"/>
      <c r="K9" s="61">
        <v>0</v>
      </c>
      <c r="T9" s="61">
        <v>0</v>
      </c>
    </row>
    <row r="10" spans="1:22" x14ac:dyDescent="0.2">
      <c r="C10" s="12"/>
      <c r="E10" s="61"/>
      <c r="F10" s="61"/>
      <c r="G10" s="61"/>
      <c r="H10" s="61"/>
      <c r="I10" s="61"/>
      <c r="J10" s="61"/>
      <c r="K10" s="61"/>
    </row>
    <row r="11" spans="1:22" x14ac:dyDescent="0.2">
      <c r="A11" s="2">
        <v>2</v>
      </c>
      <c r="C11" s="12" t="s">
        <v>19</v>
      </c>
      <c r="E11" s="66" t="s">
        <v>38</v>
      </c>
      <c r="F11" s="61"/>
      <c r="G11" s="66" t="s">
        <v>38</v>
      </c>
      <c r="H11" s="61"/>
      <c r="I11" s="66" t="s">
        <v>38</v>
      </c>
      <c r="J11" s="61"/>
      <c r="K11" s="61">
        <v>0</v>
      </c>
      <c r="T11" s="61">
        <v>0</v>
      </c>
    </row>
    <row r="12" spans="1:22" x14ac:dyDescent="0.2">
      <c r="C12" s="12"/>
      <c r="E12" s="61"/>
      <c r="F12" s="61"/>
      <c r="G12" s="61"/>
      <c r="H12" s="61"/>
      <c r="I12" s="61"/>
      <c r="J12" s="61"/>
      <c r="K12" s="61"/>
    </row>
    <row r="13" spans="1:22" x14ac:dyDescent="0.2">
      <c r="A13" s="2">
        <v>3</v>
      </c>
      <c r="C13" s="12" t="s">
        <v>14</v>
      </c>
      <c r="E13" s="69"/>
      <c r="F13" s="61"/>
      <c r="G13" s="61"/>
      <c r="H13" s="61"/>
      <c r="I13" s="62">
        <v>425000</v>
      </c>
      <c r="J13" s="61"/>
      <c r="K13" s="61"/>
      <c r="T13" s="61"/>
    </row>
    <row r="14" spans="1:22" x14ac:dyDescent="0.2">
      <c r="A14" s="2">
        <v>4</v>
      </c>
      <c r="C14" s="57" t="s">
        <v>59</v>
      </c>
      <c r="E14" s="69">
        <f>'Stites &amp; Harbison'!H33</f>
        <v>186.5</v>
      </c>
      <c r="F14" s="70"/>
      <c r="G14" s="66">
        <f>'Stites &amp; Harbison'!F33</f>
        <v>355.97587131367294</v>
      </c>
      <c r="H14" s="61"/>
      <c r="I14" s="62"/>
      <c r="J14" s="61"/>
      <c r="K14" s="61">
        <v>66389.5</v>
      </c>
      <c r="T14" s="61">
        <v>2033.5</v>
      </c>
    </row>
    <row r="15" spans="1:22" x14ac:dyDescent="0.2">
      <c r="E15" s="61"/>
      <c r="F15" s="61"/>
      <c r="G15" s="61"/>
      <c r="H15" s="61"/>
      <c r="I15" s="61"/>
      <c r="J15" s="61"/>
      <c r="K15" s="61"/>
      <c r="T15" s="61"/>
      <c r="V15" s="22"/>
    </row>
    <row r="16" spans="1:22" x14ac:dyDescent="0.2">
      <c r="A16" s="2">
        <v>5</v>
      </c>
      <c r="C16" s="12" t="s">
        <v>21</v>
      </c>
      <c r="E16" s="69"/>
      <c r="F16" s="70"/>
      <c r="G16" s="66"/>
      <c r="H16" s="61"/>
      <c r="I16" s="62">
        <v>302500</v>
      </c>
      <c r="J16" s="61"/>
      <c r="K16" s="61"/>
      <c r="T16" s="61"/>
    </row>
    <row r="17" spans="1:24" x14ac:dyDescent="0.2">
      <c r="A17" s="2">
        <v>7</v>
      </c>
      <c r="C17" s="57" t="s">
        <v>52</v>
      </c>
      <c r="E17" s="79" t="s">
        <v>57</v>
      </c>
      <c r="F17" s="79"/>
      <c r="G17" s="79"/>
      <c r="H17" s="61"/>
      <c r="I17" s="62"/>
      <c r="J17" s="61"/>
      <c r="K17" s="61">
        <v>12500</v>
      </c>
      <c r="T17" s="61">
        <v>0</v>
      </c>
    </row>
    <row r="18" spans="1:24" x14ac:dyDescent="0.2">
      <c r="A18" s="2">
        <v>8</v>
      </c>
      <c r="C18" s="57" t="s">
        <v>53</v>
      </c>
      <c r="E18" s="69">
        <f>'Gannett Fleming'!H54</f>
        <v>395</v>
      </c>
      <c r="F18" s="61"/>
      <c r="G18" s="66">
        <f>'Gannett Fleming'!F54</f>
        <v>228.82708860759493</v>
      </c>
      <c r="H18" s="61"/>
      <c r="I18" s="62"/>
      <c r="J18" s="61"/>
      <c r="K18" s="61">
        <v>90386.7</v>
      </c>
      <c r="T18" s="61">
        <v>44481.7</v>
      </c>
    </row>
    <row r="19" spans="1:24" x14ac:dyDescent="0.2">
      <c r="A19" s="2">
        <v>9</v>
      </c>
      <c r="C19" s="57" t="s">
        <v>54</v>
      </c>
      <c r="E19" s="69">
        <f>'Scott Madden'!H30</f>
        <v>176</v>
      </c>
      <c r="F19" s="70"/>
      <c r="G19" s="70">
        <f>'Scott Madden'!F30</f>
        <v>239.94318181818181</v>
      </c>
      <c r="H19" s="61"/>
      <c r="I19" s="61"/>
      <c r="J19" s="61"/>
      <c r="K19" s="61">
        <v>42230</v>
      </c>
      <c r="T19" s="61">
        <v>20712.5</v>
      </c>
    </row>
    <row r="20" spans="1:24" x14ac:dyDescent="0.2">
      <c r="A20" s="2">
        <v>10</v>
      </c>
      <c r="C20" s="57" t="s">
        <v>63</v>
      </c>
      <c r="E20" s="69">
        <f>'Financial Concepts'!H27</f>
        <v>76.5</v>
      </c>
      <c r="F20" s="70"/>
      <c r="G20" s="70">
        <f>'Financial Concepts'!F27</f>
        <v>355.88235294117646</v>
      </c>
      <c r="H20" s="61"/>
      <c r="I20" s="61"/>
      <c r="J20" s="61"/>
      <c r="K20" s="61">
        <v>27225</v>
      </c>
      <c r="T20" s="61">
        <v>7950</v>
      </c>
    </row>
    <row r="21" spans="1:24" x14ac:dyDescent="0.2">
      <c r="C21" s="57"/>
      <c r="E21" s="70"/>
      <c r="F21" s="70"/>
      <c r="G21" s="70"/>
      <c r="H21" s="61"/>
      <c r="I21" s="61"/>
      <c r="J21" s="61"/>
    </row>
    <row r="22" spans="1:24" x14ac:dyDescent="0.2">
      <c r="A22" s="63">
        <v>11</v>
      </c>
      <c r="C22" s="12" t="s">
        <v>22</v>
      </c>
      <c r="E22" s="66" t="s">
        <v>38</v>
      </c>
      <c r="F22" s="70"/>
      <c r="G22" s="66" t="s">
        <v>38</v>
      </c>
      <c r="H22" s="61"/>
      <c r="I22" s="62">
        <v>661000</v>
      </c>
      <c r="J22" s="61"/>
      <c r="K22" s="61"/>
      <c r="T22" s="61">
        <v>0</v>
      </c>
    </row>
    <row r="23" spans="1:24" x14ac:dyDescent="0.2">
      <c r="A23" s="63">
        <v>12</v>
      </c>
      <c r="C23" s="57" t="s">
        <v>66</v>
      </c>
      <c r="E23" s="66"/>
      <c r="F23" s="70"/>
      <c r="G23" s="66"/>
      <c r="H23" s="61"/>
      <c r="I23" s="62"/>
      <c r="J23" s="61"/>
      <c r="K23" s="61">
        <v>443508.24</v>
      </c>
      <c r="T23" s="61">
        <v>0</v>
      </c>
    </row>
    <row r="24" spans="1:24" ht="15" x14ac:dyDescent="0.2">
      <c r="E24" s="61"/>
      <c r="F24" s="61"/>
      <c r="G24" s="61"/>
      <c r="H24" s="61"/>
      <c r="I24" s="61"/>
      <c r="J24" s="61"/>
      <c r="K24" s="61"/>
      <c r="T24" s="61"/>
      <c r="X24" s="71"/>
    </row>
    <row r="25" spans="1:24" ht="15" x14ac:dyDescent="0.2">
      <c r="A25" s="2">
        <v>13</v>
      </c>
      <c r="C25" s="12" t="s">
        <v>23</v>
      </c>
      <c r="E25" s="61"/>
      <c r="F25" s="61"/>
      <c r="G25" s="61"/>
      <c r="H25" s="61"/>
      <c r="I25" s="62">
        <v>5000</v>
      </c>
      <c r="J25" s="61"/>
      <c r="K25" s="61"/>
      <c r="T25" s="61"/>
      <c r="X25" s="71"/>
    </row>
    <row r="26" spans="1:24" ht="15" x14ac:dyDescent="0.2">
      <c r="A26" s="2">
        <v>14</v>
      </c>
      <c r="C26" s="10" t="s">
        <v>24</v>
      </c>
      <c r="E26" s="61"/>
      <c r="F26" s="61"/>
      <c r="G26" s="61"/>
      <c r="H26" s="61"/>
      <c r="I26" s="61"/>
      <c r="J26" s="11"/>
      <c r="K26" s="11">
        <v>0</v>
      </c>
      <c r="T26" s="11">
        <v>0</v>
      </c>
      <c r="X26" s="71"/>
    </row>
    <row r="27" spans="1:24" ht="15" x14ac:dyDescent="0.2">
      <c r="A27" s="2">
        <v>15</v>
      </c>
      <c r="C27" s="57" t="s">
        <v>119</v>
      </c>
      <c r="E27" s="61" t="s">
        <v>38</v>
      </c>
      <c r="F27" s="61"/>
      <c r="G27" s="61" t="s">
        <v>38</v>
      </c>
      <c r="H27" s="61"/>
      <c r="I27" s="61"/>
      <c r="J27" s="11"/>
      <c r="K27" s="11">
        <v>94.6</v>
      </c>
      <c r="T27" s="11">
        <v>0</v>
      </c>
      <c r="X27" s="71"/>
    </row>
    <row r="28" spans="1:24" ht="15" x14ac:dyDescent="0.2">
      <c r="V28" s="55"/>
      <c r="W28" s="55"/>
      <c r="X28" s="71"/>
    </row>
    <row r="29" spans="1:24" ht="15.75" thickBot="1" x14ac:dyDescent="0.25">
      <c r="A29" s="2">
        <v>16</v>
      </c>
      <c r="C29" s="12" t="s">
        <v>15</v>
      </c>
      <c r="I29" s="15">
        <f>SUM(I13:I28)</f>
        <v>1393500</v>
      </c>
      <c r="J29" s="16">
        <f t="shared" ref="J29:S29" si="0">SUM(J13:J28)</f>
        <v>0</v>
      </c>
      <c r="K29" s="15">
        <f>SUM(K13:K28)</f>
        <v>682334.03999999992</v>
      </c>
      <c r="L29" s="15">
        <f t="shared" si="0"/>
        <v>0</v>
      </c>
      <c r="M29" s="15">
        <f t="shared" si="0"/>
        <v>0</v>
      </c>
      <c r="N29" s="15">
        <f t="shared" si="0"/>
        <v>0</v>
      </c>
      <c r="O29" s="15">
        <f t="shared" si="0"/>
        <v>0</v>
      </c>
      <c r="P29" s="15">
        <f t="shared" si="0"/>
        <v>0</v>
      </c>
      <c r="Q29" s="15">
        <f t="shared" si="0"/>
        <v>0</v>
      </c>
      <c r="R29" s="15">
        <f t="shared" si="0"/>
        <v>0</v>
      </c>
      <c r="S29" s="16">
        <f t="shared" si="0"/>
        <v>0</v>
      </c>
      <c r="T29" s="15">
        <f>SUM(T13:T28)</f>
        <v>75177.7</v>
      </c>
      <c r="X29" s="71"/>
    </row>
    <row r="30" spans="1:24" ht="15" x14ac:dyDescent="0.2">
      <c r="X30" s="71"/>
    </row>
    <row r="31" spans="1:24" x14ac:dyDescent="0.2">
      <c r="I31" s="22"/>
      <c r="T31" s="55"/>
    </row>
    <row r="32" spans="1:24" x14ac:dyDescent="0.2">
      <c r="I32" s="22"/>
    </row>
  </sheetData>
  <mergeCells count="4">
    <mergeCell ref="A1:T1"/>
    <mergeCell ref="A2:T2"/>
    <mergeCell ref="A3:T3"/>
    <mergeCell ref="E17:G17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6"/>
  <sheetViews>
    <sheetView view="pageBreakPreview" zoomScaleNormal="90" zoomScaleSheetLayoutView="100" workbookViewId="0">
      <pane xSplit="4" ySplit="7" topLeftCell="E8" activePane="bottomRight" state="frozen"/>
      <selection pane="topRight" activeCell="G1" sqref="G1"/>
      <selection pane="bottomLeft" activeCell="A10" sqref="A10"/>
      <selection pane="bottomRight" activeCell="D41" sqref="D41"/>
    </sheetView>
  </sheetViews>
  <sheetFormatPr defaultColWidth="9.140625" defaultRowHeight="12.75" x14ac:dyDescent="0.2"/>
  <cols>
    <col min="1" max="1" width="6.42578125" style="41" customWidth="1"/>
    <col min="2" max="2" width="2.28515625" style="10" customWidth="1"/>
    <col min="3" max="3" width="46.42578125" style="20" customWidth="1"/>
    <col min="4" max="4" width="11.85546875" style="41" customWidth="1"/>
    <col min="5" max="5" width="13.7109375" style="41" customWidth="1"/>
    <col min="6" max="6" width="12.42578125" style="49" customWidth="1"/>
    <col min="7" max="7" width="13.42578125" style="41" customWidth="1"/>
    <col min="8" max="8" width="25.7109375" style="54" customWidth="1"/>
    <col min="9" max="9" width="12.42578125" style="10" customWidth="1"/>
    <col min="10" max="10" width="4.28515625" style="10" customWidth="1"/>
    <col min="11" max="11" width="30.5703125" style="10" customWidth="1"/>
    <col min="12" max="12" width="2.28515625" customWidth="1"/>
    <col min="13" max="13" width="11.140625" bestFit="1" customWidth="1"/>
    <col min="16" max="16" width="18.28515625" customWidth="1"/>
    <col min="17" max="17" width="14" customWidth="1"/>
  </cols>
  <sheetData>
    <row r="1" spans="1:11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80"/>
      <c r="K1" s="80"/>
    </row>
    <row r="2" spans="1:11" x14ac:dyDescent="0.2">
      <c r="A2" s="78" t="str">
        <f>'KPSC 1-14'!A2</f>
        <v>KPSC Case No. 2025-00257</v>
      </c>
      <c r="B2" s="81"/>
      <c r="C2" s="81"/>
      <c r="D2" s="81"/>
      <c r="E2" s="81"/>
      <c r="F2" s="81"/>
      <c r="G2" s="81"/>
      <c r="H2" s="81"/>
      <c r="I2" s="81"/>
      <c r="J2" s="82"/>
      <c r="K2" s="82"/>
    </row>
    <row r="3" spans="1:11" x14ac:dyDescent="0.2">
      <c r="A3" s="83" t="str">
        <f>'KPSC 1-14'!A3</f>
        <v>Expenses As of September 30, 2025</v>
      </c>
      <c r="B3" s="83"/>
      <c r="C3" s="83"/>
      <c r="D3" s="83"/>
      <c r="E3" s="83"/>
      <c r="F3" s="83"/>
      <c r="G3" s="83"/>
      <c r="H3" s="83"/>
      <c r="I3" s="83"/>
      <c r="J3" s="84"/>
      <c r="K3" s="84"/>
    </row>
    <row r="4" spans="1:11" x14ac:dyDescent="0.2">
      <c r="A4" s="13"/>
      <c r="B4" s="12"/>
      <c r="C4" s="34"/>
      <c r="D4" s="13"/>
      <c r="E4" s="13"/>
      <c r="F4" s="35"/>
      <c r="G4" s="13"/>
      <c r="H4" s="36"/>
      <c r="I4" s="12"/>
      <c r="J4" s="12"/>
      <c r="K4" s="12"/>
    </row>
    <row r="5" spans="1:11" s="12" customFormat="1" ht="25.5" x14ac:dyDescent="0.2">
      <c r="A5" s="37" t="s">
        <v>31</v>
      </c>
      <c r="C5" s="38" t="s">
        <v>10</v>
      </c>
      <c r="D5" s="38" t="s">
        <v>11</v>
      </c>
      <c r="E5" s="37" t="s">
        <v>32</v>
      </c>
      <c r="F5" s="37" t="s">
        <v>33</v>
      </c>
      <c r="G5" s="37" t="s">
        <v>34</v>
      </c>
      <c r="H5" s="37" t="s">
        <v>35</v>
      </c>
      <c r="I5" s="38" t="s">
        <v>12</v>
      </c>
      <c r="K5" s="39" t="s">
        <v>13</v>
      </c>
    </row>
    <row r="6" spans="1:11" s="2" customFormat="1" x14ac:dyDescent="0.2">
      <c r="A6" s="40">
        <v>-1</v>
      </c>
      <c r="B6" s="41"/>
      <c r="C6" s="40">
        <f>+A6-1</f>
        <v>-2</v>
      </c>
      <c r="D6" s="40">
        <f t="shared" ref="D6:I6" si="0">+C6-1</f>
        <v>-3</v>
      </c>
      <c r="E6" s="40">
        <f t="shared" si="0"/>
        <v>-4</v>
      </c>
      <c r="F6" s="40">
        <f t="shared" si="0"/>
        <v>-5</v>
      </c>
      <c r="G6" s="40">
        <f t="shared" si="0"/>
        <v>-6</v>
      </c>
      <c r="H6" s="40">
        <f t="shared" si="0"/>
        <v>-7</v>
      </c>
      <c r="I6" s="40">
        <f t="shared" si="0"/>
        <v>-8</v>
      </c>
      <c r="J6" s="41"/>
      <c r="K6" s="40">
        <f>+I6-1</f>
        <v>-9</v>
      </c>
    </row>
    <row r="7" spans="1:11" x14ac:dyDescent="0.2">
      <c r="A7" s="42"/>
      <c r="B7" s="12"/>
      <c r="C7" s="37"/>
      <c r="D7" s="42"/>
      <c r="E7" s="42"/>
      <c r="F7" s="35"/>
      <c r="G7" s="42"/>
      <c r="H7" s="43"/>
      <c r="I7" s="42"/>
      <c r="J7" s="12"/>
      <c r="K7" s="12"/>
    </row>
    <row r="8" spans="1:11" x14ac:dyDescent="0.2">
      <c r="A8" s="44">
        <v>1</v>
      </c>
      <c r="B8" s="26"/>
      <c r="C8" s="45" t="s">
        <v>25</v>
      </c>
      <c r="D8" s="31">
        <v>45643</v>
      </c>
      <c r="E8" s="32" t="s">
        <v>26</v>
      </c>
      <c r="F8" s="32" t="s">
        <v>68</v>
      </c>
      <c r="G8" s="32" t="s">
        <v>27</v>
      </c>
      <c r="H8" s="32" t="s">
        <v>74</v>
      </c>
      <c r="I8" s="46">
        <v>877.5</v>
      </c>
      <c r="J8" s="25"/>
      <c r="K8" s="24" t="s">
        <v>14</v>
      </c>
    </row>
    <row r="9" spans="1:11" x14ac:dyDescent="0.2">
      <c r="A9" s="44">
        <f t="shared" ref="A9:A14" si="1">1+A8</f>
        <v>2</v>
      </c>
      <c r="B9" s="26"/>
      <c r="C9" s="45" t="s">
        <v>25</v>
      </c>
      <c r="D9" s="31">
        <v>45706</v>
      </c>
      <c r="E9" s="32" t="s">
        <v>26</v>
      </c>
      <c r="F9" s="32" t="s">
        <v>69</v>
      </c>
      <c r="G9" s="32" t="s">
        <v>27</v>
      </c>
      <c r="H9" s="32" t="s">
        <v>75</v>
      </c>
      <c r="I9" s="46">
        <v>850</v>
      </c>
      <c r="J9" s="25"/>
      <c r="K9" s="24" t="s">
        <v>14</v>
      </c>
    </row>
    <row r="10" spans="1:11" x14ac:dyDescent="0.2">
      <c r="A10" s="44">
        <f t="shared" si="1"/>
        <v>3</v>
      </c>
      <c r="B10" s="26"/>
      <c r="C10" s="45" t="s">
        <v>25</v>
      </c>
      <c r="D10" s="31">
        <v>45768</v>
      </c>
      <c r="E10" s="32" t="s">
        <v>26</v>
      </c>
      <c r="F10" s="32" t="s">
        <v>70</v>
      </c>
      <c r="G10" s="32" t="s">
        <v>27</v>
      </c>
      <c r="H10" s="32" t="s">
        <v>76</v>
      </c>
      <c r="I10" s="46">
        <v>306</v>
      </c>
      <c r="J10" s="25"/>
      <c r="K10" s="24" t="s">
        <v>14</v>
      </c>
    </row>
    <row r="11" spans="1:11" x14ac:dyDescent="0.2">
      <c r="A11" s="44">
        <f t="shared" si="1"/>
        <v>4</v>
      </c>
      <c r="B11" s="26"/>
      <c r="C11" s="77" t="s">
        <v>25</v>
      </c>
      <c r="D11" s="31">
        <v>45814</v>
      </c>
      <c r="E11" s="32" t="s">
        <v>26</v>
      </c>
      <c r="F11" s="32" t="s">
        <v>71</v>
      </c>
      <c r="G11" s="32" t="s">
        <v>27</v>
      </c>
      <c r="H11" s="32" t="s">
        <v>77</v>
      </c>
      <c r="I11" s="46">
        <v>7053.5</v>
      </c>
      <c r="J11" s="25"/>
      <c r="K11" s="24" t="s">
        <v>14</v>
      </c>
    </row>
    <row r="12" spans="1:11" x14ac:dyDescent="0.2">
      <c r="A12" s="44">
        <f t="shared" si="1"/>
        <v>5</v>
      </c>
      <c r="B12" s="26"/>
      <c r="C12" s="45" t="s">
        <v>25</v>
      </c>
      <c r="D12" s="31">
        <v>45845</v>
      </c>
      <c r="E12" s="32" t="s">
        <v>26</v>
      </c>
      <c r="F12" s="32" t="s">
        <v>72</v>
      </c>
      <c r="G12" s="32" t="s">
        <v>27</v>
      </c>
      <c r="H12" s="32" t="s">
        <v>78</v>
      </c>
      <c r="I12" s="46">
        <v>5329</v>
      </c>
      <c r="J12" s="25"/>
      <c r="K12" s="24" t="s">
        <v>14</v>
      </c>
    </row>
    <row r="13" spans="1:11" x14ac:dyDescent="0.2">
      <c r="A13" s="44">
        <f t="shared" si="1"/>
        <v>6</v>
      </c>
      <c r="B13" s="26"/>
      <c r="C13" s="45" t="s">
        <v>25</v>
      </c>
      <c r="D13" s="31">
        <v>45866</v>
      </c>
      <c r="E13" s="32" t="s">
        <v>26</v>
      </c>
      <c r="F13" s="32" t="s">
        <v>73</v>
      </c>
      <c r="G13" s="32" t="s">
        <v>27</v>
      </c>
      <c r="H13" s="32" t="s">
        <v>79</v>
      </c>
      <c r="I13" s="46">
        <v>5574</v>
      </c>
      <c r="J13" s="25"/>
      <c r="K13" s="24" t="s">
        <v>14</v>
      </c>
    </row>
    <row r="14" spans="1:11" x14ac:dyDescent="0.2">
      <c r="A14" s="44">
        <f t="shared" si="1"/>
        <v>7</v>
      </c>
      <c r="B14" s="26"/>
      <c r="C14" s="45" t="s">
        <v>25</v>
      </c>
      <c r="D14" s="31">
        <v>45915</v>
      </c>
      <c r="E14" s="32" t="s">
        <v>26</v>
      </c>
      <c r="F14" s="32" t="s">
        <v>152</v>
      </c>
      <c r="G14" s="32" t="s">
        <v>27</v>
      </c>
      <c r="H14" s="32" t="s">
        <v>153</v>
      </c>
      <c r="I14" s="46">
        <v>46399.5</v>
      </c>
      <c r="J14" s="25"/>
      <c r="K14" s="24" t="s">
        <v>14</v>
      </c>
    </row>
    <row r="15" spans="1:11" x14ac:dyDescent="0.2">
      <c r="A15" s="44"/>
      <c r="B15" s="26"/>
      <c r="C15" s="25"/>
      <c r="D15" s="27"/>
      <c r="E15" s="32"/>
      <c r="F15" s="47"/>
      <c r="G15" s="33"/>
      <c r="H15" s="28"/>
      <c r="I15" s="46"/>
      <c r="J15" s="24"/>
      <c r="K15" s="25"/>
    </row>
    <row r="16" spans="1:11" x14ac:dyDescent="0.2">
      <c r="A16" s="44">
        <f>1+A14</f>
        <v>8</v>
      </c>
      <c r="B16" s="26"/>
      <c r="C16" t="s">
        <v>43</v>
      </c>
      <c r="D16" s="27">
        <v>45894</v>
      </c>
      <c r="E16" s="32" t="s">
        <v>26</v>
      </c>
      <c r="F16" s="47" t="s">
        <v>80</v>
      </c>
      <c r="G16" s="33" t="s">
        <v>44</v>
      </c>
      <c r="H16" s="28" t="s">
        <v>81</v>
      </c>
      <c r="I16" s="46">
        <v>12500</v>
      </c>
      <c r="J16" s="24"/>
      <c r="K16" s="25" t="s">
        <v>49</v>
      </c>
    </row>
    <row r="17" spans="1:11" x14ac:dyDescent="0.2">
      <c r="A17" s="44"/>
      <c r="B17" s="26"/>
      <c r="C17" s="25"/>
      <c r="D17" s="27"/>
      <c r="E17" s="32"/>
      <c r="F17" s="47"/>
      <c r="G17" s="33"/>
      <c r="H17" s="28"/>
      <c r="I17" s="46"/>
      <c r="J17" s="24"/>
      <c r="K17" s="25"/>
    </row>
    <row r="18" spans="1:11" x14ac:dyDescent="0.2">
      <c r="A18" s="44">
        <f>1+A16</f>
        <v>9</v>
      </c>
      <c r="B18" s="26"/>
      <c r="C18" s="25" t="s">
        <v>82</v>
      </c>
      <c r="D18" s="27">
        <v>45824</v>
      </c>
      <c r="E18" s="32" t="s">
        <v>26</v>
      </c>
      <c r="F18" s="47" t="s">
        <v>83</v>
      </c>
      <c r="G18" s="33" t="s">
        <v>90</v>
      </c>
      <c r="H18" s="28" t="s">
        <v>91</v>
      </c>
      <c r="I18" s="46">
        <v>4225</v>
      </c>
      <c r="J18" s="24"/>
      <c r="K18" s="25" t="s">
        <v>50</v>
      </c>
    </row>
    <row r="19" spans="1:11" x14ac:dyDescent="0.2">
      <c r="A19" s="44">
        <f>A18+1</f>
        <v>10</v>
      </c>
      <c r="B19" s="26"/>
      <c r="C19" s="25" t="s">
        <v>82</v>
      </c>
      <c r="D19" s="27">
        <v>45867</v>
      </c>
      <c r="E19" s="32" t="s">
        <v>26</v>
      </c>
      <c r="F19" s="47" t="s">
        <v>84</v>
      </c>
      <c r="G19" s="33" t="s">
        <v>90</v>
      </c>
      <c r="H19" s="28" t="s">
        <v>92</v>
      </c>
      <c r="I19" s="46">
        <v>9675</v>
      </c>
      <c r="J19" s="24"/>
      <c r="K19" s="25" t="s">
        <v>50</v>
      </c>
    </row>
    <row r="20" spans="1:11" x14ac:dyDescent="0.2">
      <c r="A20" s="44">
        <f t="shared" ref="A20:A24" si="2">A19+1</f>
        <v>11</v>
      </c>
      <c r="B20" s="26"/>
      <c r="C20" s="25" t="s">
        <v>82</v>
      </c>
      <c r="D20" s="27">
        <v>45867</v>
      </c>
      <c r="E20" s="32" t="s">
        <v>26</v>
      </c>
      <c r="F20" s="47" t="s">
        <v>85</v>
      </c>
      <c r="G20" s="33" t="s">
        <v>90</v>
      </c>
      <c r="H20" s="28" t="s">
        <v>93</v>
      </c>
      <c r="I20" s="46">
        <v>19895</v>
      </c>
      <c r="J20" s="24"/>
      <c r="K20" s="25" t="s">
        <v>50</v>
      </c>
    </row>
    <row r="21" spans="1:11" x14ac:dyDescent="0.2">
      <c r="A21" s="44">
        <f t="shared" si="2"/>
        <v>12</v>
      </c>
      <c r="B21" s="26"/>
      <c r="C21" s="25" t="s">
        <v>82</v>
      </c>
      <c r="D21" s="27">
        <v>45898</v>
      </c>
      <c r="E21" s="32" t="s">
        <v>26</v>
      </c>
      <c r="F21" s="47" t="s">
        <v>86</v>
      </c>
      <c r="G21" s="33" t="s">
        <v>90</v>
      </c>
      <c r="H21" s="28" t="s">
        <v>94</v>
      </c>
      <c r="I21" s="46">
        <v>12110</v>
      </c>
      <c r="J21" s="24"/>
      <c r="K21" s="25" t="s">
        <v>50</v>
      </c>
    </row>
    <row r="22" spans="1:11" x14ac:dyDescent="0.2">
      <c r="A22" s="44">
        <f t="shared" si="2"/>
        <v>13</v>
      </c>
      <c r="B22" s="26"/>
      <c r="C22" s="25" t="s">
        <v>45</v>
      </c>
      <c r="D22" s="27">
        <v>45660</v>
      </c>
      <c r="E22" s="32" t="s">
        <v>26</v>
      </c>
      <c r="F22" s="47" t="s">
        <v>87</v>
      </c>
      <c r="G22" s="33" t="s">
        <v>46</v>
      </c>
      <c r="H22" s="28" t="s">
        <v>95</v>
      </c>
      <c r="I22" s="46">
        <v>11465</v>
      </c>
      <c r="J22" s="24"/>
      <c r="K22" s="25" t="s">
        <v>50</v>
      </c>
    </row>
    <row r="23" spans="1:11" x14ac:dyDescent="0.2">
      <c r="A23" s="44">
        <f t="shared" si="2"/>
        <v>14</v>
      </c>
      <c r="B23" s="26"/>
      <c r="C23" s="25" t="s">
        <v>45</v>
      </c>
      <c r="D23" s="27">
        <v>45684</v>
      </c>
      <c r="E23" s="32" t="s">
        <v>26</v>
      </c>
      <c r="F23" s="47" t="s">
        <v>88</v>
      </c>
      <c r="G23" s="33" t="s">
        <v>46</v>
      </c>
      <c r="H23" s="28">
        <v>46745</v>
      </c>
      <c r="I23" s="46">
        <v>20170</v>
      </c>
      <c r="J23" s="24"/>
      <c r="K23" s="25" t="s">
        <v>50</v>
      </c>
    </row>
    <row r="24" spans="1:11" x14ac:dyDescent="0.2">
      <c r="A24" s="44">
        <f t="shared" si="2"/>
        <v>15</v>
      </c>
      <c r="B24" s="26"/>
      <c r="C24" s="25" t="s">
        <v>45</v>
      </c>
      <c r="D24" s="27">
        <v>45728</v>
      </c>
      <c r="E24" s="32" t="s">
        <v>26</v>
      </c>
      <c r="F24" s="47" t="s">
        <v>89</v>
      </c>
      <c r="G24" s="33" t="s">
        <v>46</v>
      </c>
      <c r="H24" s="28">
        <v>48123</v>
      </c>
      <c r="I24" s="46">
        <v>12846.7</v>
      </c>
      <c r="J24" s="24"/>
      <c r="K24" s="25" t="s">
        <v>50</v>
      </c>
    </row>
    <row r="25" spans="1:11" x14ac:dyDescent="0.2">
      <c r="A25" s="44"/>
      <c r="B25" s="26"/>
      <c r="C25" s="25"/>
      <c r="D25" s="27"/>
      <c r="E25" s="32"/>
      <c r="F25" s="47"/>
      <c r="G25" s="33"/>
      <c r="H25" s="28"/>
      <c r="I25" s="46"/>
      <c r="J25" s="24"/>
      <c r="K25" s="25"/>
    </row>
    <row r="26" spans="1:11" x14ac:dyDescent="0.2">
      <c r="A26" s="44">
        <f>A24+1</f>
        <v>16</v>
      </c>
      <c r="B26" s="26"/>
      <c r="C26" s="25" t="s">
        <v>47</v>
      </c>
      <c r="D26" s="27">
        <v>45646</v>
      </c>
      <c r="E26" s="32" t="s">
        <v>26</v>
      </c>
      <c r="F26" s="47" t="s">
        <v>96</v>
      </c>
      <c r="G26" s="33" t="s">
        <v>48</v>
      </c>
      <c r="H26" s="28" t="s">
        <v>102</v>
      </c>
      <c r="I26" s="46">
        <v>475</v>
      </c>
      <c r="J26" s="24"/>
      <c r="K26" s="25" t="s">
        <v>51</v>
      </c>
    </row>
    <row r="27" spans="1:11" x14ac:dyDescent="0.2">
      <c r="A27" s="44">
        <f>1+A26</f>
        <v>17</v>
      </c>
      <c r="B27" s="26"/>
      <c r="C27" s="25" t="s">
        <v>47</v>
      </c>
      <c r="D27" s="27">
        <v>45684</v>
      </c>
      <c r="E27" s="32" t="s">
        <v>26</v>
      </c>
      <c r="F27" s="47" t="s">
        <v>97</v>
      </c>
      <c r="G27" s="33" t="s">
        <v>48</v>
      </c>
      <c r="H27" s="28" t="s">
        <v>103</v>
      </c>
      <c r="I27" s="46">
        <v>11307.5</v>
      </c>
      <c r="J27" s="24"/>
      <c r="K27" s="25" t="s">
        <v>51</v>
      </c>
    </row>
    <row r="28" spans="1:11" x14ac:dyDescent="0.2">
      <c r="A28" s="44">
        <f>1+A27</f>
        <v>18</v>
      </c>
      <c r="B28" s="26"/>
      <c r="C28" s="25" t="s">
        <v>47</v>
      </c>
      <c r="D28" s="27">
        <v>45713</v>
      </c>
      <c r="E28" s="32" t="s">
        <v>26</v>
      </c>
      <c r="F28" s="47" t="s">
        <v>98</v>
      </c>
      <c r="G28" s="33" t="s">
        <v>48</v>
      </c>
      <c r="H28" s="28" t="s">
        <v>104</v>
      </c>
      <c r="I28" s="46">
        <v>8930</v>
      </c>
      <c r="J28" s="24"/>
      <c r="K28" s="25" t="s">
        <v>51</v>
      </c>
    </row>
    <row r="29" spans="1:11" x14ac:dyDescent="0.2">
      <c r="A29" s="44">
        <f>1+A28</f>
        <v>19</v>
      </c>
      <c r="B29" s="26"/>
      <c r="C29" s="25" t="s">
        <v>47</v>
      </c>
      <c r="D29" s="27">
        <v>45867</v>
      </c>
      <c r="E29" s="32" t="s">
        <v>26</v>
      </c>
      <c r="F29" s="47" t="s">
        <v>99</v>
      </c>
      <c r="G29" s="33" t="s">
        <v>48</v>
      </c>
      <c r="H29" s="28" t="s">
        <v>105</v>
      </c>
      <c r="I29" s="46">
        <v>8217.5</v>
      </c>
      <c r="J29" s="24"/>
      <c r="K29" s="25" t="s">
        <v>51</v>
      </c>
    </row>
    <row r="30" spans="1:11" x14ac:dyDescent="0.2">
      <c r="A30" s="44">
        <f>1+A29</f>
        <v>20</v>
      </c>
      <c r="B30" s="26"/>
      <c r="C30" s="25" t="s">
        <v>47</v>
      </c>
      <c r="D30" s="27">
        <v>45894</v>
      </c>
      <c r="E30" s="32" t="s">
        <v>26</v>
      </c>
      <c r="F30" s="47" t="s">
        <v>100</v>
      </c>
      <c r="G30" s="33" t="s">
        <v>48</v>
      </c>
      <c r="H30" s="28" t="s">
        <v>106</v>
      </c>
      <c r="I30" s="46">
        <v>9547.5</v>
      </c>
      <c r="J30" s="24"/>
      <c r="K30" s="25" t="s">
        <v>51</v>
      </c>
    </row>
    <row r="31" spans="1:11" x14ac:dyDescent="0.2">
      <c r="A31" s="44">
        <f>1+A30</f>
        <v>21</v>
      </c>
      <c r="B31" s="26"/>
      <c r="C31" s="25" t="s">
        <v>47</v>
      </c>
      <c r="D31" s="27">
        <v>45898</v>
      </c>
      <c r="E31" s="32" t="s">
        <v>26</v>
      </c>
      <c r="F31" s="47" t="s">
        <v>101</v>
      </c>
      <c r="G31" s="33" t="s">
        <v>48</v>
      </c>
      <c r="H31" s="28" t="s">
        <v>107</v>
      </c>
      <c r="I31" s="46">
        <v>3752.5</v>
      </c>
      <c r="J31" s="24"/>
      <c r="K31" s="25" t="s">
        <v>51</v>
      </c>
    </row>
    <row r="32" spans="1:11" x14ac:dyDescent="0.2">
      <c r="A32" s="44"/>
      <c r="B32" s="26"/>
      <c r="C32" s="25"/>
      <c r="D32" s="27"/>
      <c r="E32" s="32"/>
      <c r="F32" s="47"/>
      <c r="G32" s="33"/>
      <c r="H32" s="28"/>
      <c r="I32" s="46"/>
      <c r="J32" s="24"/>
      <c r="K32" s="25"/>
    </row>
    <row r="33" spans="1:14" x14ac:dyDescent="0.2">
      <c r="A33" s="44">
        <f>1+A31</f>
        <v>22</v>
      </c>
      <c r="B33" s="26"/>
      <c r="C33" s="25" t="s">
        <v>60</v>
      </c>
      <c r="D33" s="27">
        <v>45701</v>
      </c>
      <c r="E33" s="32" t="s">
        <v>26</v>
      </c>
      <c r="F33" s="47" t="s">
        <v>108</v>
      </c>
      <c r="G33" s="33" t="s">
        <v>61</v>
      </c>
      <c r="H33" s="28" t="s">
        <v>112</v>
      </c>
      <c r="I33" s="46">
        <v>7950</v>
      </c>
      <c r="J33" s="24"/>
      <c r="K33" s="25" t="s">
        <v>62</v>
      </c>
    </row>
    <row r="34" spans="1:14" x14ac:dyDescent="0.2">
      <c r="A34" s="44">
        <f>1+A33</f>
        <v>23</v>
      </c>
      <c r="B34" s="26"/>
      <c r="C34" s="25" t="s">
        <v>60</v>
      </c>
      <c r="D34" s="27">
        <v>45833</v>
      </c>
      <c r="E34" s="32" t="s">
        <v>26</v>
      </c>
      <c r="F34" s="47" t="s">
        <v>109</v>
      </c>
      <c r="G34" s="33" t="s">
        <v>61</v>
      </c>
      <c r="H34" s="28" t="s">
        <v>113</v>
      </c>
      <c r="I34" s="46">
        <v>5625</v>
      </c>
      <c r="J34" s="24"/>
      <c r="K34" s="25" t="s">
        <v>62</v>
      </c>
    </row>
    <row r="35" spans="1:14" x14ac:dyDescent="0.2">
      <c r="A35" s="44">
        <f>1+A34</f>
        <v>24</v>
      </c>
      <c r="B35" s="26"/>
      <c r="C35" s="25" t="s">
        <v>60</v>
      </c>
      <c r="D35" s="27">
        <v>45867</v>
      </c>
      <c r="E35" s="32" t="s">
        <v>26</v>
      </c>
      <c r="F35" s="47" t="s">
        <v>110</v>
      </c>
      <c r="G35" s="33" t="s">
        <v>61</v>
      </c>
      <c r="H35" s="28" t="s">
        <v>114</v>
      </c>
      <c r="I35" s="46">
        <v>6900</v>
      </c>
      <c r="J35" s="24"/>
      <c r="K35" s="25" t="s">
        <v>62</v>
      </c>
    </row>
    <row r="36" spans="1:14" x14ac:dyDescent="0.2">
      <c r="A36" s="44">
        <f>1+A35</f>
        <v>25</v>
      </c>
      <c r="B36" s="26"/>
      <c r="C36" s="25" t="s">
        <v>60</v>
      </c>
      <c r="D36" s="27">
        <v>45895</v>
      </c>
      <c r="E36" s="32" t="s">
        <v>26</v>
      </c>
      <c r="F36" s="47" t="s">
        <v>111</v>
      </c>
      <c r="G36" s="33" t="s">
        <v>61</v>
      </c>
      <c r="H36" s="28" t="s">
        <v>115</v>
      </c>
      <c r="I36" s="46">
        <v>3675</v>
      </c>
      <c r="J36" s="24"/>
      <c r="K36" s="25" t="s">
        <v>62</v>
      </c>
    </row>
    <row r="37" spans="1:14" x14ac:dyDescent="0.2">
      <c r="A37" s="44">
        <f>1+A36</f>
        <v>26</v>
      </c>
      <c r="B37" s="26"/>
      <c r="C37" s="25" t="s">
        <v>60</v>
      </c>
      <c r="D37" s="27">
        <v>45919</v>
      </c>
      <c r="E37" s="32" t="s">
        <v>26</v>
      </c>
      <c r="F37" s="47" t="s">
        <v>146</v>
      </c>
      <c r="G37" s="33" t="s">
        <v>61</v>
      </c>
      <c r="H37" s="28" t="s">
        <v>147</v>
      </c>
      <c r="I37" s="76">
        <v>3075</v>
      </c>
      <c r="J37" s="24"/>
      <c r="K37" s="25" t="s">
        <v>62</v>
      </c>
    </row>
    <row r="38" spans="1:14" x14ac:dyDescent="0.2">
      <c r="A38" s="44"/>
      <c r="B38" s="26"/>
      <c r="C38" s="25"/>
      <c r="D38" s="27"/>
      <c r="E38" s="32"/>
      <c r="F38" s="47"/>
      <c r="G38" s="33"/>
      <c r="H38" s="28"/>
      <c r="I38" s="46"/>
      <c r="J38" s="24"/>
      <c r="K38" s="25"/>
    </row>
    <row r="39" spans="1:14" x14ac:dyDescent="0.2">
      <c r="A39" s="44">
        <f>1+A37</f>
        <v>27</v>
      </c>
      <c r="B39" s="26"/>
      <c r="C39" s="25" t="s">
        <v>116</v>
      </c>
      <c r="D39" s="27">
        <v>45898</v>
      </c>
      <c r="E39" s="32" t="s">
        <v>26</v>
      </c>
      <c r="F39" s="47" t="s">
        <v>117</v>
      </c>
      <c r="G39" s="33" t="s">
        <v>37</v>
      </c>
      <c r="H39" s="28" t="s">
        <v>118</v>
      </c>
      <c r="I39" s="46">
        <v>94.6</v>
      </c>
      <c r="J39" s="24"/>
      <c r="K39" s="25"/>
    </row>
    <row r="40" spans="1:14" x14ac:dyDescent="0.2">
      <c r="A40" s="44"/>
      <c r="B40" s="26"/>
      <c r="C40" s="25"/>
      <c r="D40" s="27"/>
      <c r="E40" s="32"/>
      <c r="F40" s="47"/>
      <c r="G40" s="33"/>
      <c r="H40" s="28"/>
      <c r="I40" s="46"/>
      <c r="J40" s="24"/>
      <c r="K40" s="25"/>
    </row>
    <row r="41" spans="1:14" x14ac:dyDescent="0.2">
      <c r="A41" s="44">
        <f>1+A39</f>
        <v>28</v>
      </c>
      <c r="B41" s="26"/>
      <c r="C41" s="25" t="s">
        <v>148</v>
      </c>
      <c r="D41" s="27">
        <v>45930</v>
      </c>
      <c r="E41" s="32" t="s">
        <v>26</v>
      </c>
      <c r="F41" s="47" t="s">
        <v>149</v>
      </c>
      <c r="G41" s="33" t="s">
        <v>150</v>
      </c>
      <c r="H41" s="28" t="s">
        <v>151</v>
      </c>
      <c r="I41" s="46">
        <v>443508.24</v>
      </c>
      <c r="J41" s="24"/>
      <c r="K41" s="25" t="s">
        <v>22</v>
      </c>
    </row>
    <row r="42" spans="1:14" x14ac:dyDescent="0.2">
      <c r="A42" s="44"/>
      <c r="B42" s="26"/>
      <c r="C42" s="25"/>
      <c r="D42" s="27"/>
      <c r="E42" s="32"/>
      <c r="F42" s="47"/>
      <c r="G42" s="33"/>
      <c r="H42" s="28"/>
      <c r="I42" s="46"/>
      <c r="J42" s="24"/>
      <c r="K42" s="25"/>
    </row>
    <row r="43" spans="1:14" x14ac:dyDescent="0.2">
      <c r="A43" s="44">
        <f>1+A41</f>
        <v>29</v>
      </c>
      <c r="B43" s="26"/>
      <c r="C43" s="25" t="s">
        <v>24</v>
      </c>
      <c r="D43" s="27"/>
      <c r="E43" s="64" t="s">
        <v>26</v>
      </c>
      <c r="F43" s="47"/>
      <c r="G43" s="33"/>
      <c r="H43" s="28"/>
      <c r="I43" s="46"/>
      <c r="J43" s="26"/>
      <c r="K43" s="24" t="s">
        <v>65</v>
      </c>
    </row>
    <row r="44" spans="1:14" x14ac:dyDescent="0.2">
      <c r="A44" s="44"/>
      <c r="B44" s="26"/>
      <c r="C44" s="25"/>
      <c r="D44" s="27"/>
      <c r="E44" s="64"/>
      <c r="F44" s="47"/>
      <c r="G44" s="33"/>
      <c r="H44" s="28"/>
      <c r="I44" s="46"/>
      <c r="J44" s="26"/>
      <c r="K44" s="24"/>
    </row>
    <row r="45" spans="1:14" x14ac:dyDescent="0.2">
      <c r="A45" s="44">
        <f>1+A43</f>
        <v>30</v>
      </c>
      <c r="B45" s="26"/>
      <c r="C45" s="25"/>
      <c r="D45" s="27"/>
      <c r="E45" s="64" t="s">
        <v>26</v>
      </c>
      <c r="F45" s="47"/>
      <c r="G45" s="33"/>
      <c r="H45" s="28"/>
      <c r="I45" s="46"/>
      <c r="J45" s="26"/>
      <c r="K45" s="24" t="s">
        <v>22</v>
      </c>
    </row>
    <row r="46" spans="1:14" x14ac:dyDescent="0.2">
      <c r="A46" s="44"/>
      <c r="B46" s="26"/>
      <c r="C46" s="25"/>
      <c r="D46" s="27"/>
      <c r="E46" s="64"/>
      <c r="F46" s="47"/>
      <c r="G46" s="33"/>
      <c r="H46" s="28"/>
      <c r="I46" s="46"/>
      <c r="J46" s="26"/>
      <c r="K46" s="24"/>
    </row>
    <row r="47" spans="1:14" ht="13.5" thickBot="1" x14ac:dyDescent="0.25">
      <c r="A47" s="40"/>
      <c r="C47" s="37" t="s">
        <v>15</v>
      </c>
      <c r="D47" s="50"/>
      <c r="E47" s="51"/>
      <c r="F47" s="51"/>
      <c r="G47" s="13"/>
      <c r="H47" s="13"/>
      <c r="I47" s="52">
        <f>SUM(I8:I46)</f>
        <v>682334.04</v>
      </c>
      <c r="K47" s="53"/>
      <c r="L47" s="10"/>
      <c r="M47" s="10"/>
      <c r="N47" s="10"/>
    </row>
    <row r="48" spans="1:14" x14ac:dyDescent="0.2">
      <c r="A48" s="40"/>
      <c r="C48"/>
      <c r="D48" s="48"/>
      <c r="H48" s="41"/>
    </row>
    <row r="49" spans="2:8" x14ac:dyDescent="0.2">
      <c r="D49" s="48"/>
      <c r="H49" s="41"/>
    </row>
    <row r="50" spans="2:8" x14ac:dyDescent="0.2">
      <c r="C50" s="20" t="s">
        <v>29</v>
      </c>
      <c r="D50" s="48"/>
      <c r="H50" s="41"/>
    </row>
    <row r="51" spans="2:8" x14ac:dyDescent="0.2">
      <c r="D51" s="48"/>
      <c r="H51" s="41"/>
    </row>
    <row r="52" spans="2:8" x14ac:dyDescent="0.2">
      <c r="C52" s="20" t="s">
        <v>16</v>
      </c>
      <c r="D52" s="48"/>
      <c r="H52" s="41"/>
    </row>
    <row r="53" spans="2:8" x14ac:dyDescent="0.2">
      <c r="B53" s="41" t="s">
        <v>16</v>
      </c>
      <c r="D53" s="48"/>
      <c r="H53" s="41"/>
    </row>
    <row r="54" spans="2:8" x14ac:dyDescent="0.2">
      <c r="D54" s="48"/>
      <c r="H54" s="41"/>
    </row>
    <row r="55" spans="2:8" x14ac:dyDescent="0.2">
      <c r="H55" s="41"/>
    </row>
    <row r="56" spans="2:8" x14ac:dyDescent="0.2">
      <c r="H56" s="41"/>
    </row>
  </sheetData>
  <mergeCells count="3">
    <mergeCell ref="A1:K1"/>
    <mergeCell ref="A2:K2"/>
    <mergeCell ref="A3:K3"/>
  </mergeCells>
  <phoneticPr fontId="5" type="noConversion"/>
  <printOptions horizontalCentered="1"/>
  <pageMargins left="0.5" right="0" top="1" bottom="0.25" header="0.5" footer="0"/>
  <pageSetup paperSize="17" scale="80" orientation="landscape" r:id="rId1"/>
  <headerFooter alignWithMargins="0"/>
  <ignoredErrors>
    <ignoredError sqref="E8:E10 H15 E43 E15:G15 G8:G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7"/>
  <sheetViews>
    <sheetView zoomScaleNormal="100" zoomScaleSheetLayoutView="90" workbookViewId="0">
      <pane ySplit="8" topLeftCell="A9" activePane="bottomLeft" state="frozen"/>
      <selection pane="bottomLeft" activeCell="G37" sqref="G37"/>
    </sheetView>
  </sheetViews>
  <sheetFormatPr defaultRowHeight="12.75" x14ac:dyDescent="0.2"/>
  <cols>
    <col min="1" max="1" width="5.28515625" style="2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2.140625" bestFit="1" customWidth="1"/>
    <col min="11" max="11" width="2.28515625" customWidth="1"/>
    <col min="12" max="12" width="10.710937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8" t="str">
        <f>'KPSC 1-14'!A2</f>
        <v>KPSC Case No. 2025-00257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x14ac:dyDescent="0.2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">
      <c r="A4" s="78" t="s">
        <v>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4" ht="25.5" x14ac:dyDescent="0.2">
      <c r="A7" s="9" t="s">
        <v>58</v>
      </c>
      <c r="B7" s="58" t="s">
        <v>121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3">
        <v>1</v>
      </c>
      <c r="B10" s="9" t="s">
        <v>74</v>
      </c>
      <c r="D10" s="57" t="s">
        <v>143</v>
      </c>
      <c r="F10" s="4">
        <v>325</v>
      </c>
      <c r="H10" s="67">
        <v>2.7</v>
      </c>
      <c r="J10" s="4">
        <f>ROUND(F10*H10,2)</f>
        <v>877.5</v>
      </c>
      <c r="L10" s="4">
        <v>0</v>
      </c>
      <c r="N10" s="4">
        <f>+J10+L10</f>
        <v>877.5</v>
      </c>
    </row>
    <row r="11" spans="1:14" x14ac:dyDescent="0.2">
      <c r="A11" s="3"/>
      <c r="B11" s="1"/>
      <c r="D11" s="10"/>
      <c r="F11" s="4"/>
      <c r="H11" s="67"/>
      <c r="J11" s="4"/>
      <c r="L11" s="4"/>
      <c r="N11" s="4"/>
    </row>
    <row r="12" spans="1:14" x14ac:dyDescent="0.2">
      <c r="A12" s="3">
        <v>2</v>
      </c>
      <c r="B12" s="9" t="s">
        <v>75</v>
      </c>
      <c r="D12" s="57" t="s">
        <v>143</v>
      </c>
      <c r="F12" s="4">
        <v>340</v>
      </c>
      <c r="H12" s="67">
        <v>2.5</v>
      </c>
      <c r="J12" s="4">
        <f>ROUND(F12*H12,2)</f>
        <v>850</v>
      </c>
      <c r="L12" s="4">
        <v>0</v>
      </c>
      <c r="N12" s="4">
        <f>+J12+L12</f>
        <v>850</v>
      </c>
    </row>
    <row r="13" spans="1:14" x14ac:dyDescent="0.2">
      <c r="A13" s="3"/>
      <c r="B13" s="1"/>
      <c r="D13" s="10"/>
      <c r="F13" s="4"/>
      <c r="H13" s="67"/>
      <c r="J13" s="4"/>
      <c r="L13" s="4"/>
      <c r="N13" s="4"/>
    </row>
    <row r="14" spans="1:14" x14ac:dyDescent="0.2">
      <c r="A14" s="3">
        <v>3</v>
      </c>
      <c r="B14" s="9" t="s">
        <v>76</v>
      </c>
      <c r="D14" s="57" t="s">
        <v>143</v>
      </c>
      <c r="F14" s="4">
        <v>340</v>
      </c>
      <c r="H14" s="67">
        <v>0.9</v>
      </c>
      <c r="J14" s="4">
        <f>ROUND(F14*H14,2)</f>
        <v>306</v>
      </c>
      <c r="L14" s="4">
        <v>0</v>
      </c>
      <c r="N14" s="4">
        <f>+J14+L14</f>
        <v>306</v>
      </c>
    </row>
    <row r="15" spans="1:14" x14ac:dyDescent="0.2">
      <c r="A15" s="3"/>
      <c r="B15" s="1"/>
      <c r="D15" s="10"/>
      <c r="F15" s="4"/>
      <c r="J15" s="4"/>
      <c r="L15" s="4"/>
      <c r="N15" s="4"/>
    </row>
    <row r="16" spans="1:14" x14ac:dyDescent="0.2">
      <c r="A16" s="3">
        <v>4</v>
      </c>
      <c r="B16" s="9" t="s">
        <v>77</v>
      </c>
      <c r="D16" s="57" t="s">
        <v>143</v>
      </c>
      <c r="F16" s="4">
        <v>340</v>
      </c>
      <c r="H16" s="67">
        <v>7.4</v>
      </c>
      <c r="J16" s="4">
        <f>ROUND(F16*H16,2)</f>
        <v>2516</v>
      </c>
      <c r="L16" s="4">
        <v>0</v>
      </c>
      <c r="N16" s="4">
        <f>+J16+L16+J17+L17+J18+L18</f>
        <v>7053.5</v>
      </c>
    </row>
    <row r="17" spans="1:18" x14ac:dyDescent="0.2">
      <c r="A17" s="3">
        <v>5</v>
      </c>
      <c r="B17" s="1"/>
      <c r="D17" s="57" t="s">
        <v>144</v>
      </c>
      <c r="F17" s="4">
        <v>440</v>
      </c>
      <c r="H17" s="67">
        <v>8.6999999999999993</v>
      </c>
      <c r="J17" s="4">
        <f>ROUND(F17*H17,2)</f>
        <v>3828</v>
      </c>
      <c r="L17" s="4">
        <v>0</v>
      </c>
      <c r="N17" s="4"/>
    </row>
    <row r="18" spans="1:18" x14ac:dyDescent="0.2">
      <c r="A18" s="3">
        <v>6</v>
      </c>
      <c r="B18" s="21"/>
      <c r="D18" s="57" t="s">
        <v>145</v>
      </c>
      <c r="F18" s="17">
        <v>215</v>
      </c>
      <c r="H18" s="67">
        <v>3.3</v>
      </c>
      <c r="J18" s="4">
        <f>ROUND(F18*H18,2)</f>
        <v>709.5</v>
      </c>
      <c r="L18" s="4">
        <v>0</v>
      </c>
      <c r="N18" s="18"/>
    </row>
    <row r="19" spans="1:18" x14ac:dyDescent="0.2">
      <c r="A19" s="3"/>
      <c r="B19" s="1"/>
      <c r="D19" s="10"/>
      <c r="F19" s="4"/>
      <c r="H19" s="67"/>
      <c r="J19" s="4"/>
      <c r="L19" s="4"/>
      <c r="N19" s="4"/>
    </row>
    <row r="20" spans="1:18" x14ac:dyDescent="0.2">
      <c r="A20" s="3">
        <v>7</v>
      </c>
      <c r="B20" s="9" t="s">
        <v>78</v>
      </c>
      <c r="D20" s="57" t="s">
        <v>143</v>
      </c>
      <c r="F20" s="4">
        <v>340</v>
      </c>
      <c r="H20" s="67">
        <v>5.5</v>
      </c>
      <c r="J20" s="4">
        <f>ROUND(F20*H20,2)</f>
        <v>1870</v>
      </c>
      <c r="L20" s="4">
        <v>0</v>
      </c>
      <c r="N20" s="4">
        <f>+J20+L20+J21+L21+J22+L22</f>
        <v>5329</v>
      </c>
    </row>
    <row r="21" spans="1:18" x14ac:dyDescent="0.2">
      <c r="A21" s="3">
        <v>8</v>
      </c>
      <c r="B21" s="1"/>
      <c r="D21" s="57" t="s">
        <v>144</v>
      </c>
      <c r="F21" s="4">
        <v>440</v>
      </c>
      <c r="H21" s="67">
        <v>6.2</v>
      </c>
      <c r="J21" s="4">
        <f>ROUND(F21*H21,2)</f>
        <v>2728</v>
      </c>
      <c r="L21" s="4">
        <v>0</v>
      </c>
      <c r="N21" s="4"/>
    </row>
    <row r="22" spans="1:18" x14ac:dyDescent="0.2">
      <c r="A22" s="3">
        <v>9</v>
      </c>
      <c r="B22" s="21"/>
      <c r="D22" s="57" t="s">
        <v>145</v>
      </c>
      <c r="F22" s="17">
        <v>215</v>
      </c>
      <c r="H22" s="67">
        <v>3.4</v>
      </c>
      <c r="J22" s="4">
        <f>ROUND(F22*H22,2)</f>
        <v>731</v>
      </c>
      <c r="L22" s="4">
        <v>0</v>
      </c>
      <c r="N22" s="18"/>
    </row>
    <row r="23" spans="1:18" x14ac:dyDescent="0.2">
      <c r="A23" s="3"/>
      <c r="B23" s="1"/>
      <c r="D23" s="10"/>
      <c r="F23" s="4"/>
      <c r="H23" s="67"/>
      <c r="J23" s="4"/>
      <c r="L23" s="4"/>
      <c r="N23" s="4"/>
      <c r="R23" s="18"/>
    </row>
    <row r="24" spans="1:18" x14ac:dyDescent="0.2">
      <c r="A24" s="3">
        <v>10</v>
      </c>
      <c r="B24" s="9" t="s">
        <v>79</v>
      </c>
      <c r="D24" s="57" t="s">
        <v>143</v>
      </c>
      <c r="F24" s="4">
        <v>340</v>
      </c>
      <c r="H24" s="67">
        <v>4</v>
      </c>
      <c r="J24" s="4">
        <f>ROUND(F24*H24,2)</f>
        <v>1360</v>
      </c>
      <c r="L24" s="4">
        <v>0</v>
      </c>
      <c r="N24" s="4">
        <f>+J24+L24+J25+L25+J26+L26</f>
        <v>5574</v>
      </c>
    </row>
    <row r="25" spans="1:18" x14ac:dyDescent="0.2">
      <c r="A25" s="3">
        <v>11</v>
      </c>
      <c r="B25" s="1"/>
      <c r="D25" s="57" t="s">
        <v>144</v>
      </c>
      <c r="F25" s="4">
        <v>440</v>
      </c>
      <c r="H25" s="67">
        <v>8.6</v>
      </c>
      <c r="J25" s="4">
        <f>ROUND(F25*H25,2)</f>
        <v>3784</v>
      </c>
      <c r="L25" s="4">
        <v>0</v>
      </c>
      <c r="N25" s="4"/>
    </row>
    <row r="26" spans="1:18" x14ac:dyDescent="0.2">
      <c r="A26" s="3">
        <v>12</v>
      </c>
      <c r="B26" s="21"/>
      <c r="D26" s="57" t="s">
        <v>145</v>
      </c>
      <c r="F26" s="17">
        <v>215</v>
      </c>
      <c r="H26" s="67">
        <v>2</v>
      </c>
      <c r="J26" s="4">
        <f>ROUND(F26*H26,2)</f>
        <v>430</v>
      </c>
      <c r="L26" s="4">
        <v>0</v>
      </c>
      <c r="N26" s="18"/>
    </row>
    <row r="28" spans="1:18" x14ac:dyDescent="0.2">
      <c r="A28" s="2">
        <v>13</v>
      </c>
      <c r="B28">
        <v>1761967</v>
      </c>
      <c r="D28" s="57" t="s">
        <v>143</v>
      </c>
      <c r="F28" s="4">
        <v>340</v>
      </c>
      <c r="H28" s="67">
        <v>53.2</v>
      </c>
      <c r="J28" s="4">
        <f>ROUND(F28*H28,2)</f>
        <v>18088</v>
      </c>
      <c r="L28" s="4">
        <v>0</v>
      </c>
      <c r="N28" s="4">
        <f>+J28+L28+J29+L29+J30+L30+J31+L31</f>
        <v>46399.5</v>
      </c>
    </row>
    <row r="29" spans="1:18" x14ac:dyDescent="0.2">
      <c r="A29" s="2">
        <v>14</v>
      </c>
      <c r="D29" s="57" t="s">
        <v>144</v>
      </c>
      <c r="F29" s="4">
        <v>440</v>
      </c>
      <c r="H29" s="67">
        <v>49.8</v>
      </c>
      <c r="J29" s="4">
        <f>ROUND(F29*H29,2)</f>
        <v>21912</v>
      </c>
      <c r="L29" s="4">
        <v>0</v>
      </c>
      <c r="N29" s="4"/>
    </row>
    <row r="30" spans="1:18" x14ac:dyDescent="0.2">
      <c r="A30" s="2">
        <v>15</v>
      </c>
      <c r="D30" s="57" t="s">
        <v>145</v>
      </c>
      <c r="F30" s="17">
        <v>215</v>
      </c>
      <c r="H30" s="67">
        <v>19.3</v>
      </c>
      <c r="J30" s="4">
        <f>ROUND(F30*H30,2)</f>
        <v>4149.5</v>
      </c>
      <c r="L30" s="4">
        <v>0</v>
      </c>
      <c r="N30" s="18"/>
    </row>
    <row r="31" spans="1:18" x14ac:dyDescent="0.2">
      <c r="A31" s="2">
        <v>16</v>
      </c>
      <c r="D31" s="57" t="s">
        <v>156</v>
      </c>
      <c r="F31" s="72">
        <v>250</v>
      </c>
      <c r="H31" s="5">
        <v>9</v>
      </c>
      <c r="J31" s="4">
        <f>ROUND(F31*H31,2)</f>
        <v>2250</v>
      </c>
      <c r="L31" s="4">
        <v>0</v>
      </c>
    </row>
    <row r="33" spans="1:15" ht="13.5" thickBot="1" x14ac:dyDescent="0.25">
      <c r="A33" s="2">
        <v>17</v>
      </c>
      <c r="D33" s="13" t="s">
        <v>6</v>
      </c>
      <c r="E33" s="12"/>
      <c r="F33" s="74">
        <f>N33/H33</f>
        <v>355.97587131367294</v>
      </c>
      <c r="G33" s="12"/>
      <c r="H33" s="23">
        <f>SUM(H10:H31)</f>
        <v>186.5</v>
      </c>
      <c r="I33" s="12"/>
      <c r="J33" s="19">
        <f>SUM(J10:J31)</f>
        <v>66389.5</v>
      </c>
      <c r="K33" s="12"/>
      <c r="L33" s="19">
        <f>SUM(L10:L27)</f>
        <v>0</v>
      </c>
      <c r="M33" s="12"/>
      <c r="N33" s="19">
        <f>SUM(N10:N31)</f>
        <v>66389.5</v>
      </c>
    </row>
    <row r="34" spans="1:15" ht="13.5" thickTop="1" x14ac:dyDescent="0.2"/>
    <row r="37" spans="1:15" x14ac:dyDescent="0.2">
      <c r="J37" s="18"/>
      <c r="O37" s="12"/>
    </row>
  </sheetData>
  <mergeCells count="4">
    <mergeCell ref="A1:N1"/>
    <mergeCell ref="A2:N2"/>
    <mergeCell ref="A3:N3"/>
    <mergeCell ref="A4:N4"/>
  </mergeCells>
  <phoneticPr fontId="5" type="noConversion"/>
  <printOptions horizontalCentered="1"/>
  <pageMargins left="0.5" right="0" top="1.25" bottom="0.5" header="0.5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30F0-0DBA-446E-9799-7A255954F804}">
  <dimension ref="A1:O51"/>
  <sheetViews>
    <sheetView zoomScaleNormal="100" workbookViewId="0">
      <pane ySplit="8" topLeftCell="A9" activePane="bottomLeft" state="frozen"/>
      <selection pane="bottomLeft" activeCell="B15" sqref="B15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5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 x14ac:dyDescent="0.2">
      <c r="A2" s="78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5" x14ac:dyDescent="0.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x14ac:dyDescent="0.2">
      <c r="A4" s="78" t="s">
        <v>120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5" ht="25.5" x14ac:dyDescent="0.2">
      <c r="A7" s="9" t="s">
        <v>40</v>
      </c>
      <c r="B7" s="9" t="s">
        <v>30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5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5" x14ac:dyDescent="0.2">
      <c r="A9" s="3"/>
      <c r="B9" s="3"/>
      <c r="D9" s="3"/>
      <c r="F9" s="3"/>
      <c r="J9" s="3"/>
      <c r="L9" s="3"/>
      <c r="N9" s="3"/>
    </row>
    <row r="10" spans="1:15" x14ac:dyDescent="0.2">
      <c r="A10" s="30">
        <v>1</v>
      </c>
      <c r="B10" s="1" t="s">
        <v>81</v>
      </c>
      <c r="D10" s="57" t="s">
        <v>142</v>
      </c>
      <c r="F10" s="72" t="s">
        <v>142</v>
      </c>
      <c r="H10" s="75" t="s">
        <v>142</v>
      </c>
      <c r="J10" s="4">
        <v>12500</v>
      </c>
      <c r="L10" s="4">
        <v>0</v>
      </c>
      <c r="N10" s="4">
        <f>J10+L10</f>
        <v>12500</v>
      </c>
    </row>
    <row r="11" spans="1:15" x14ac:dyDescent="0.2">
      <c r="A11" s="30"/>
      <c r="B11" s="1"/>
      <c r="D11" s="57"/>
      <c r="F11" s="4"/>
      <c r="J11" s="4"/>
      <c r="L11" s="4"/>
      <c r="N11" s="4"/>
    </row>
    <row r="12" spans="1:15" ht="13.5" thickBot="1" x14ac:dyDescent="0.25">
      <c r="A12" s="30"/>
      <c r="B12" s="1"/>
      <c r="D12" s="13" t="s">
        <v>6</v>
      </c>
      <c r="E12" s="12"/>
      <c r="F12" s="14"/>
      <c r="G12" s="12"/>
      <c r="H12" s="68">
        <f>SUM(H10:H11)</f>
        <v>0</v>
      </c>
      <c r="I12" s="12"/>
      <c r="J12" s="19">
        <f>SUM(J10:J11)</f>
        <v>12500</v>
      </c>
      <c r="K12" s="12"/>
      <c r="L12" s="19">
        <f>SUM(L10:L11)</f>
        <v>0</v>
      </c>
      <c r="M12" s="12"/>
      <c r="N12" s="19">
        <f>SUM(N10:N11)</f>
        <v>12500</v>
      </c>
    </row>
    <row r="13" spans="1:15" ht="13.5" thickTop="1" x14ac:dyDescent="0.2">
      <c r="A13" s="30"/>
      <c r="B13" s="1"/>
      <c r="D13" s="57"/>
      <c r="F13" s="4"/>
      <c r="J13" s="4"/>
      <c r="L13" s="4"/>
      <c r="N13" s="4"/>
    </row>
    <row r="14" spans="1:15" x14ac:dyDescent="0.2">
      <c r="A14" s="30"/>
      <c r="B14" s="1"/>
      <c r="D14" s="57"/>
      <c r="F14" s="4"/>
      <c r="J14" s="4"/>
      <c r="L14" s="72"/>
      <c r="N14" s="4"/>
    </row>
    <row r="16" spans="1:15" x14ac:dyDescent="0.2">
      <c r="A16" s="30"/>
      <c r="B16" s="1"/>
      <c r="D16" s="57"/>
      <c r="F16" s="4"/>
      <c r="J16" s="4"/>
      <c r="L16" s="4"/>
      <c r="N16" s="18"/>
      <c r="O16" s="12"/>
    </row>
    <row r="17" spans="1:15" x14ac:dyDescent="0.2">
      <c r="A17" s="30"/>
      <c r="B17" s="1"/>
      <c r="D17" s="57"/>
      <c r="F17" s="4"/>
      <c r="J17" s="4"/>
      <c r="L17" s="4"/>
      <c r="N17" s="18"/>
      <c r="O17" s="12"/>
    </row>
    <row r="19" spans="1:15" x14ac:dyDescent="0.2">
      <c r="A19" s="30"/>
      <c r="B19" s="73"/>
      <c r="D19" s="57"/>
      <c r="F19" s="72"/>
      <c r="J19" s="4"/>
      <c r="L19" s="4"/>
      <c r="N19" s="18"/>
    </row>
    <row r="20" spans="1:15" x14ac:dyDescent="0.2">
      <c r="A20" s="30"/>
      <c r="B20" s="21"/>
      <c r="D20" s="57"/>
      <c r="F20" s="72"/>
      <c r="J20" s="4"/>
      <c r="L20" s="4"/>
      <c r="N20" s="18"/>
    </row>
    <row r="21" spans="1:15" x14ac:dyDescent="0.2">
      <c r="A21" s="30"/>
      <c r="B21" s="21"/>
      <c r="D21" s="57"/>
      <c r="F21" s="4"/>
      <c r="J21" s="4"/>
      <c r="L21" s="72"/>
      <c r="N21" s="4"/>
    </row>
    <row r="22" spans="1:15" x14ac:dyDescent="0.2">
      <c r="A22" s="30"/>
      <c r="B22" s="21"/>
      <c r="F22" s="72"/>
      <c r="J22" s="4"/>
      <c r="L22" s="4"/>
      <c r="N22" s="18"/>
    </row>
    <row r="23" spans="1:15" x14ac:dyDescent="0.2">
      <c r="A23" s="30"/>
      <c r="B23" s="73"/>
      <c r="D23" s="57"/>
      <c r="F23" s="72"/>
      <c r="J23" s="4"/>
      <c r="L23" s="4"/>
      <c r="N23" s="18"/>
    </row>
    <row r="24" spans="1:15" x14ac:dyDescent="0.2">
      <c r="A24" s="30"/>
      <c r="B24" s="21"/>
      <c r="D24" s="57"/>
      <c r="F24" s="72"/>
      <c r="J24" s="4"/>
      <c r="L24" s="4"/>
      <c r="N24" s="18"/>
    </row>
    <row r="25" spans="1:15" x14ac:dyDescent="0.2">
      <c r="A25" s="30"/>
      <c r="B25" s="21"/>
      <c r="D25" s="57"/>
      <c r="F25" s="4"/>
      <c r="J25" s="4"/>
      <c r="L25" s="72"/>
      <c r="N25" s="4"/>
    </row>
    <row r="26" spans="1:15" x14ac:dyDescent="0.2">
      <c r="A26" s="30"/>
      <c r="B26" s="21"/>
      <c r="F26" s="72"/>
      <c r="J26" s="4"/>
      <c r="L26" s="4"/>
      <c r="N26" s="18"/>
    </row>
    <row r="27" spans="1:15" x14ac:dyDescent="0.2">
      <c r="A27" s="30"/>
      <c r="B27" s="21"/>
      <c r="F27" s="72"/>
      <c r="J27" s="4"/>
      <c r="L27" s="4"/>
      <c r="N27" s="18"/>
    </row>
    <row r="28" spans="1:15" x14ac:dyDescent="0.2">
      <c r="A28" s="30"/>
      <c r="B28" s="73"/>
      <c r="D28" s="57"/>
      <c r="F28" s="72"/>
      <c r="J28" s="4"/>
      <c r="L28" s="4"/>
      <c r="N28" s="18"/>
    </row>
    <row r="29" spans="1:15" x14ac:dyDescent="0.2">
      <c r="A29" s="30"/>
      <c r="B29" s="21"/>
      <c r="D29" s="57"/>
      <c r="F29" s="72"/>
      <c r="J29" s="4"/>
      <c r="L29" s="4"/>
      <c r="N29" s="18"/>
    </row>
    <row r="30" spans="1:15" x14ac:dyDescent="0.2">
      <c r="A30" s="30"/>
      <c r="B30" s="21"/>
      <c r="F30" s="72"/>
      <c r="J30" s="4"/>
      <c r="L30" s="4"/>
      <c r="N30" s="18"/>
    </row>
    <row r="31" spans="1:15" x14ac:dyDescent="0.2">
      <c r="A31" s="30"/>
      <c r="B31" s="21"/>
      <c r="F31" s="72"/>
      <c r="J31" s="4"/>
      <c r="L31" s="4"/>
      <c r="N31" s="18"/>
    </row>
    <row r="32" spans="1:15" x14ac:dyDescent="0.2">
      <c r="A32" s="30"/>
      <c r="B32" s="73"/>
      <c r="D32" s="57"/>
      <c r="F32" s="72"/>
      <c r="J32" s="4"/>
      <c r="L32" s="4"/>
      <c r="N32" s="18"/>
    </row>
    <row r="33" spans="1:14" x14ac:dyDescent="0.2">
      <c r="A33" s="30"/>
      <c r="B33" s="21"/>
      <c r="D33" s="57"/>
      <c r="F33" s="72"/>
      <c r="J33" s="4"/>
      <c r="L33" s="4"/>
      <c r="N33" s="18"/>
    </row>
    <row r="34" spans="1:14" x14ac:dyDescent="0.2">
      <c r="A34" s="30"/>
      <c r="B34" s="21"/>
      <c r="F34" s="72"/>
      <c r="J34" s="4"/>
      <c r="L34" s="4"/>
      <c r="N34" s="18"/>
    </row>
    <row r="35" spans="1:14" x14ac:dyDescent="0.2">
      <c r="A35" s="30"/>
      <c r="B35" s="21"/>
      <c r="F35" s="72"/>
      <c r="J35" s="4"/>
      <c r="L35" s="4"/>
      <c r="N35" s="18"/>
    </row>
    <row r="36" spans="1:14" x14ac:dyDescent="0.2">
      <c r="A36" s="30"/>
      <c r="B36" s="21"/>
      <c r="F36" s="72"/>
      <c r="J36" s="4"/>
      <c r="L36" s="4"/>
      <c r="N36" s="18"/>
    </row>
    <row r="37" spans="1:14" x14ac:dyDescent="0.2">
      <c r="A37" s="30"/>
      <c r="B37" s="21"/>
      <c r="F37" s="72"/>
      <c r="J37" s="4"/>
      <c r="L37" s="4"/>
      <c r="N37" s="18"/>
    </row>
    <row r="38" spans="1:14" x14ac:dyDescent="0.2">
      <c r="A38" s="30"/>
      <c r="B38" s="21"/>
      <c r="F38" s="72"/>
      <c r="J38" s="4"/>
      <c r="L38" s="4"/>
      <c r="N38" s="18"/>
    </row>
    <row r="39" spans="1:14" x14ac:dyDescent="0.2">
      <c r="A39" s="30"/>
      <c r="B39" s="21"/>
      <c r="F39" s="72"/>
      <c r="J39" s="4"/>
      <c r="L39" s="4"/>
      <c r="N39" s="18"/>
    </row>
    <row r="40" spans="1:14" x14ac:dyDescent="0.2">
      <c r="A40" s="30"/>
      <c r="B40" s="21"/>
      <c r="F40" s="72"/>
      <c r="J40" s="4"/>
      <c r="L40" s="4"/>
      <c r="N40" s="18"/>
    </row>
    <row r="41" spans="1:14" x14ac:dyDescent="0.2">
      <c r="A41" s="30"/>
      <c r="B41" s="21"/>
      <c r="F41" s="72"/>
      <c r="J41" s="4"/>
      <c r="L41" s="4"/>
      <c r="N41" s="18"/>
    </row>
    <row r="42" spans="1:14" x14ac:dyDescent="0.2">
      <c r="A42" s="30"/>
      <c r="B42" s="21"/>
      <c r="F42" s="72"/>
      <c r="J42" s="4"/>
      <c r="L42" s="4"/>
      <c r="N42" s="18"/>
    </row>
    <row r="43" spans="1:14" x14ac:dyDescent="0.2">
      <c r="A43" s="30"/>
      <c r="B43" s="21"/>
      <c r="F43" s="72"/>
      <c r="J43" s="4"/>
      <c r="L43" s="4"/>
      <c r="N43" s="18"/>
    </row>
    <row r="44" spans="1:14" x14ac:dyDescent="0.2">
      <c r="A44" s="30"/>
      <c r="B44" s="21"/>
      <c r="F44" s="72"/>
      <c r="J44" s="4"/>
      <c r="L44" s="4"/>
      <c r="N44" s="18"/>
    </row>
    <row r="45" spans="1:14" x14ac:dyDescent="0.2">
      <c r="A45" s="30"/>
      <c r="B45" s="21"/>
      <c r="F45" s="72"/>
      <c r="J45" s="4"/>
      <c r="L45" s="4"/>
      <c r="N45" s="18"/>
    </row>
    <row r="46" spans="1:14" x14ac:dyDescent="0.2">
      <c r="A46" s="30"/>
      <c r="B46" s="21"/>
      <c r="F46" s="72"/>
      <c r="J46" s="4"/>
      <c r="L46" s="4"/>
      <c r="N46" s="18"/>
    </row>
    <row r="51" spans="15:15" x14ac:dyDescent="0.2">
      <c r="O51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E9D94-480B-4F7D-9A8C-88D7FA20F77D}">
  <dimension ref="A1:O58"/>
  <sheetViews>
    <sheetView zoomScaleNormal="100" zoomScaleSheetLayoutView="80" workbookViewId="0">
      <pane ySplit="8" topLeftCell="A9" activePane="bottomLeft" state="frozen"/>
      <selection pane="bottomLeft" activeCell="F55" sqref="F55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9.285156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11.140625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8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x14ac:dyDescent="0.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">
      <c r="A4" s="78" t="s">
        <v>55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4" ht="25.5" x14ac:dyDescent="0.2">
      <c r="A7" s="9" t="s">
        <v>58</v>
      </c>
      <c r="B7" s="58" t="s">
        <v>121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9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30">
        <v>1</v>
      </c>
      <c r="B10" s="1" t="s">
        <v>95</v>
      </c>
      <c r="D10" s="57" t="s">
        <v>125</v>
      </c>
      <c r="F10" s="4">
        <v>320</v>
      </c>
      <c r="H10" s="67">
        <v>7.5</v>
      </c>
      <c r="J10" s="4">
        <f>ROUND(F10*H10,2)</f>
        <v>2400</v>
      </c>
      <c r="L10" s="4">
        <v>0</v>
      </c>
      <c r="N10" s="4">
        <f>J10+L10+J11+L11+J12+L12+J13+L13+J14+L14</f>
        <v>11465</v>
      </c>
    </row>
    <row r="11" spans="1:14" x14ac:dyDescent="0.2">
      <c r="A11" s="30">
        <v>2</v>
      </c>
      <c r="B11" s="1"/>
      <c r="D11" s="57" t="s">
        <v>126</v>
      </c>
      <c r="F11" s="4">
        <v>170</v>
      </c>
      <c r="H11" s="67">
        <v>7</v>
      </c>
      <c r="J11" s="4">
        <f>ROUND(F11*H11,2)</f>
        <v>1190</v>
      </c>
      <c r="L11" s="4">
        <v>0</v>
      </c>
      <c r="N11" s="4"/>
    </row>
    <row r="12" spans="1:14" x14ac:dyDescent="0.2">
      <c r="A12" s="30">
        <v>3</v>
      </c>
      <c r="B12" s="1"/>
      <c r="D12" s="57" t="s">
        <v>127</v>
      </c>
      <c r="F12" s="4">
        <v>230</v>
      </c>
      <c r="H12" s="67">
        <v>25.5</v>
      </c>
      <c r="J12" s="4">
        <f>ROUND(F12*H12,2)</f>
        <v>5865</v>
      </c>
      <c r="L12" s="4">
        <v>0</v>
      </c>
      <c r="N12" s="4"/>
    </row>
    <row r="13" spans="1:14" x14ac:dyDescent="0.2">
      <c r="A13" s="30">
        <v>4</v>
      </c>
      <c r="B13" s="1"/>
      <c r="D13" s="57" t="s">
        <v>128</v>
      </c>
      <c r="F13" s="4">
        <v>130</v>
      </c>
      <c r="H13" s="67">
        <v>9</v>
      </c>
      <c r="J13" s="4">
        <f>ROUND(F13*H13,2)</f>
        <v>1170</v>
      </c>
      <c r="L13" s="4">
        <v>0</v>
      </c>
      <c r="N13" s="4"/>
    </row>
    <row r="14" spans="1:14" x14ac:dyDescent="0.2">
      <c r="A14" s="30">
        <v>5</v>
      </c>
      <c r="B14" s="1"/>
      <c r="D14" s="57" t="s">
        <v>129</v>
      </c>
      <c r="F14" s="4">
        <v>140</v>
      </c>
      <c r="H14" s="67">
        <v>6</v>
      </c>
      <c r="J14" s="4">
        <f>ROUND(F14*H14,2)</f>
        <v>840</v>
      </c>
      <c r="L14" s="4">
        <v>0</v>
      </c>
      <c r="N14" s="4"/>
    </row>
    <row r="15" spans="1:14" x14ac:dyDescent="0.2">
      <c r="A15" s="30"/>
      <c r="B15" s="1"/>
      <c r="D15" s="57"/>
      <c r="F15" s="4"/>
      <c r="H15" s="67"/>
      <c r="J15" s="4"/>
      <c r="L15" s="4"/>
      <c r="N15" s="4"/>
    </row>
    <row r="16" spans="1:14" x14ac:dyDescent="0.2">
      <c r="A16" s="30">
        <v>6</v>
      </c>
      <c r="B16" s="9" t="s">
        <v>130</v>
      </c>
      <c r="D16" s="57" t="s">
        <v>125</v>
      </c>
      <c r="F16" s="4">
        <v>320</v>
      </c>
      <c r="H16" s="67">
        <v>17</v>
      </c>
      <c r="J16" s="4">
        <f>ROUND(F16*H16,2)</f>
        <v>5440</v>
      </c>
      <c r="L16" s="4">
        <v>0</v>
      </c>
      <c r="N16" s="4">
        <f>J16+L16+J17+L17+J18+L18+J19+L19+J20+L20</f>
        <v>20170</v>
      </c>
    </row>
    <row r="17" spans="1:15" x14ac:dyDescent="0.2">
      <c r="A17" s="30">
        <v>7</v>
      </c>
      <c r="B17" s="1"/>
      <c r="D17" s="57" t="s">
        <v>126</v>
      </c>
      <c r="F17" s="4">
        <v>170</v>
      </c>
      <c r="H17" s="67">
        <v>28</v>
      </c>
      <c r="J17" s="4">
        <f>ROUND(F17*H17,2)</f>
        <v>4760</v>
      </c>
      <c r="L17" s="4">
        <v>0</v>
      </c>
      <c r="N17" s="4"/>
    </row>
    <row r="18" spans="1:15" x14ac:dyDescent="0.2">
      <c r="A18" s="30">
        <v>8</v>
      </c>
      <c r="B18" s="1"/>
      <c r="D18" s="57" t="s">
        <v>127</v>
      </c>
      <c r="F18" s="4">
        <v>230</v>
      </c>
      <c r="H18" s="67">
        <v>41</v>
      </c>
      <c r="J18" s="4">
        <f>ROUND(F18*H18,2)</f>
        <v>9430</v>
      </c>
      <c r="L18" s="4">
        <v>0</v>
      </c>
      <c r="N18" s="4"/>
    </row>
    <row r="19" spans="1:15" x14ac:dyDescent="0.2">
      <c r="A19" s="30">
        <v>9</v>
      </c>
      <c r="B19" s="1"/>
      <c r="D19" s="57" t="s">
        <v>128</v>
      </c>
      <c r="F19" s="4">
        <v>130</v>
      </c>
      <c r="H19" s="67">
        <v>2</v>
      </c>
      <c r="J19" s="4">
        <f>ROUND(F19*H19,2)</f>
        <v>260</v>
      </c>
      <c r="L19" s="4">
        <v>0</v>
      </c>
      <c r="N19" s="4"/>
    </row>
    <row r="20" spans="1:15" x14ac:dyDescent="0.2">
      <c r="A20" s="30">
        <v>10</v>
      </c>
      <c r="B20" s="1"/>
      <c r="D20" s="57" t="s">
        <v>129</v>
      </c>
      <c r="F20" s="4">
        <v>140</v>
      </c>
      <c r="H20" s="67">
        <v>2</v>
      </c>
      <c r="J20" s="4">
        <f>ROUND(F20*H20,2)</f>
        <v>280</v>
      </c>
      <c r="L20" s="4">
        <v>0</v>
      </c>
      <c r="N20" s="4"/>
    </row>
    <row r="21" spans="1:15" x14ac:dyDescent="0.2">
      <c r="A21" s="30"/>
      <c r="B21" s="1"/>
      <c r="D21" s="57"/>
      <c r="F21" s="4"/>
      <c r="H21" s="67"/>
      <c r="J21" s="4"/>
      <c r="L21" s="4"/>
      <c r="N21" s="4"/>
    </row>
    <row r="22" spans="1:15" x14ac:dyDescent="0.2">
      <c r="A22" s="30">
        <v>11</v>
      </c>
      <c r="B22" s="9" t="s">
        <v>131</v>
      </c>
      <c r="D22" s="57" t="s">
        <v>125</v>
      </c>
      <c r="F22" s="4">
        <v>340</v>
      </c>
      <c r="H22" s="67">
        <v>1.5</v>
      </c>
      <c r="J22" s="4">
        <f>ROUND(F22*H22,2)</f>
        <v>510</v>
      </c>
      <c r="L22" s="4">
        <v>3866.7</v>
      </c>
      <c r="N22" s="4">
        <f>J22+L22+J23+L23+J24+L24+J25+L25+J26+L26</f>
        <v>12846.7</v>
      </c>
    </row>
    <row r="23" spans="1:15" x14ac:dyDescent="0.2">
      <c r="A23" s="30">
        <v>12</v>
      </c>
      <c r="B23" s="1"/>
      <c r="D23" s="57" t="s">
        <v>126</v>
      </c>
      <c r="F23" s="4">
        <v>180</v>
      </c>
      <c r="H23" s="67">
        <v>5</v>
      </c>
      <c r="J23" s="4">
        <f>ROUND(F23*H23,2)</f>
        <v>900</v>
      </c>
      <c r="L23" s="4">
        <v>0</v>
      </c>
      <c r="N23" s="4"/>
    </row>
    <row r="24" spans="1:15" x14ac:dyDescent="0.2">
      <c r="A24" s="30">
        <v>13</v>
      </c>
      <c r="B24" s="1"/>
      <c r="D24" s="57" t="s">
        <v>127</v>
      </c>
      <c r="F24" s="4">
        <v>240</v>
      </c>
      <c r="H24" s="67">
        <v>25</v>
      </c>
      <c r="J24" s="4">
        <f>ROUND(F24*H24,2)</f>
        <v>6000</v>
      </c>
      <c r="L24" s="4">
        <v>0</v>
      </c>
      <c r="N24" s="4"/>
    </row>
    <row r="25" spans="1:15" x14ac:dyDescent="0.2">
      <c r="A25" s="30">
        <v>14</v>
      </c>
      <c r="B25" s="1"/>
      <c r="D25" s="57" t="s">
        <v>128</v>
      </c>
      <c r="F25" s="4">
        <v>140</v>
      </c>
      <c r="H25" s="67">
        <v>8</v>
      </c>
      <c r="J25" s="4">
        <f>ROUND(F25*H25,2)</f>
        <v>1120</v>
      </c>
      <c r="L25" s="4">
        <v>0</v>
      </c>
      <c r="N25" s="4"/>
    </row>
    <row r="26" spans="1:15" x14ac:dyDescent="0.2">
      <c r="A26" s="30">
        <v>15</v>
      </c>
      <c r="B26" s="1"/>
      <c r="D26" s="57" t="s">
        <v>129</v>
      </c>
      <c r="F26" s="4">
        <v>150</v>
      </c>
      <c r="H26" s="67">
        <v>3</v>
      </c>
      <c r="J26" s="4">
        <f>ROUND(F26*H26,2)</f>
        <v>450</v>
      </c>
      <c r="L26" s="4">
        <v>0</v>
      </c>
      <c r="N26" s="4"/>
    </row>
    <row r="27" spans="1:15" x14ac:dyDescent="0.2">
      <c r="A27" s="30"/>
      <c r="B27" s="1"/>
      <c r="D27" s="57"/>
      <c r="F27" s="4"/>
      <c r="H27" s="67"/>
      <c r="J27" s="4"/>
      <c r="L27" s="4"/>
      <c r="N27" s="4"/>
    </row>
    <row r="28" spans="1:15" x14ac:dyDescent="0.2">
      <c r="A28" s="30">
        <v>16</v>
      </c>
      <c r="B28" s="9" t="s">
        <v>91</v>
      </c>
      <c r="D28" s="57" t="s">
        <v>125</v>
      </c>
      <c r="F28" s="4">
        <v>340</v>
      </c>
      <c r="H28" s="67">
        <v>2</v>
      </c>
      <c r="J28" s="4">
        <f>ROUND(F28*H28,2)</f>
        <v>680</v>
      </c>
      <c r="L28" s="4">
        <v>0</v>
      </c>
      <c r="N28" s="4">
        <f>J28+L28+J29+L29+J30+L30+J31+L31+J32+L32</f>
        <v>4225</v>
      </c>
    </row>
    <row r="29" spans="1:15" x14ac:dyDescent="0.2">
      <c r="A29" s="30">
        <v>17</v>
      </c>
      <c r="B29" s="1"/>
      <c r="D29" s="57" t="s">
        <v>126</v>
      </c>
      <c r="F29" s="4">
        <v>180</v>
      </c>
      <c r="H29" s="67">
        <v>6.5</v>
      </c>
      <c r="J29" s="4">
        <f>ROUND(F29*H29,2)</f>
        <v>1170</v>
      </c>
      <c r="L29" s="4">
        <v>0</v>
      </c>
      <c r="N29" s="4"/>
    </row>
    <row r="30" spans="1:15" x14ac:dyDescent="0.2">
      <c r="A30" s="30">
        <v>18</v>
      </c>
      <c r="B30" s="1"/>
      <c r="D30" s="57" t="s">
        <v>127</v>
      </c>
      <c r="F30" s="4">
        <v>240</v>
      </c>
      <c r="H30" s="67">
        <v>9</v>
      </c>
      <c r="J30" s="4">
        <f>ROUND(F30*H30,2)</f>
        <v>2160</v>
      </c>
      <c r="L30" s="4">
        <v>0</v>
      </c>
      <c r="N30" s="4"/>
    </row>
    <row r="31" spans="1:15" x14ac:dyDescent="0.2">
      <c r="A31" s="30">
        <v>19</v>
      </c>
      <c r="B31" s="1"/>
      <c r="D31" s="57" t="s">
        <v>128</v>
      </c>
      <c r="F31" s="4">
        <v>140</v>
      </c>
      <c r="H31" s="67">
        <v>1</v>
      </c>
      <c r="J31" s="4">
        <f>ROUND(F31*H31,2)</f>
        <v>140</v>
      </c>
      <c r="L31" s="4">
        <v>0</v>
      </c>
      <c r="N31" s="4"/>
    </row>
    <row r="32" spans="1:15" x14ac:dyDescent="0.2">
      <c r="A32" s="30">
        <v>20</v>
      </c>
      <c r="B32" s="1"/>
      <c r="D32" s="57" t="s">
        <v>129</v>
      </c>
      <c r="F32" s="4">
        <v>150</v>
      </c>
      <c r="H32" s="67">
        <v>0.5</v>
      </c>
      <c r="J32" s="4">
        <f>ROUND(F32*H32,2)</f>
        <v>75</v>
      </c>
      <c r="L32" s="4">
        <v>0</v>
      </c>
      <c r="N32" s="4"/>
      <c r="O32" s="12"/>
    </row>
    <row r="33" spans="1:15" x14ac:dyDescent="0.2">
      <c r="A33" s="30"/>
      <c r="B33" s="1"/>
      <c r="D33" s="10"/>
      <c r="F33" s="4"/>
      <c r="J33" s="4"/>
      <c r="L33" s="4"/>
      <c r="N33" s="18"/>
      <c r="O33" s="12"/>
    </row>
    <row r="34" spans="1:15" x14ac:dyDescent="0.2">
      <c r="A34" s="30">
        <v>21</v>
      </c>
      <c r="B34" s="9" t="s">
        <v>92</v>
      </c>
      <c r="D34" s="57" t="s">
        <v>125</v>
      </c>
      <c r="F34" s="4">
        <v>340</v>
      </c>
      <c r="H34" s="67">
        <v>3</v>
      </c>
      <c r="J34" s="4">
        <f>ROUND(F34*H34,2)</f>
        <v>1020</v>
      </c>
      <c r="L34" s="4">
        <v>0</v>
      </c>
      <c r="N34" s="4">
        <f>J34+L34+J35+L35+J36+L36+J37+L37+J38+L38</f>
        <v>9675</v>
      </c>
      <c r="O34" s="12"/>
    </row>
    <row r="35" spans="1:15" x14ac:dyDescent="0.2">
      <c r="A35" s="30">
        <v>22</v>
      </c>
      <c r="B35" s="1"/>
      <c r="D35" s="57" t="s">
        <v>126</v>
      </c>
      <c r="F35" s="4">
        <v>180</v>
      </c>
      <c r="H35" s="67">
        <v>2</v>
      </c>
      <c r="J35" s="4">
        <f>ROUND(F35*H35,2)</f>
        <v>360</v>
      </c>
      <c r="L35" s="4">
        <v>0</v>
      </c>
      <c r="N35" s="4"/>
      <c r="O35" s="12"/>
    </row>
    <row r="36" spans="1:15" x14ac:dyDescent="0.2">
      <c r="A36" s="30">
        <v>23</v>
      </c>
      <c r="B36" s="1"/>
      <c r="D36" s="57" t="s">
        <v>127</v>
      </c>
      <c r="F36" s="4">
        <v>240</v>
      </c>
      <c r="H36" s="67">
        <v>32.5</v>
      </c>
      <c r="J36" s="4">
        <f>ROUND(F36*H36,2)</f>
        <v>7800</v>
      </c>
      <c r="L36" s="4">
        <v>0</v>
      </c>
      <c r="N36" s="4"/>
      <c r="O36" s="12"/>
    </row>
    <row r="37" spans="1:15" x14ac:dyDescent="0.2">
      <c r="A37" s="30">
        <v>24</v>
      </c>
      <c r="B37" s="1"/>
      <c r="D37" s="57" t="s">
        <v>128</v>
      </c>
      <c r="F37" s="4">
        <v>140</v>
      </c>
      <c r="H37" s="67">
        <v>3</v>
      </c>
      <c r="J37" s="4">
        <f>ROUND(F37*H37,2)</f>
        <v>420</v>
      </c>
      <c r="L37" s="4">
        <v>0</v>
      </c>
      <c r="N37" s="4"/>
      <c r="O37" s="12"/>
    </row>
    <row r="38" spans="1:15" x14ac:dyDescent="0.2">
      <c r="A38" s="30">
        <v>25</v>
      </c>
      <c r="B38" s="1"/>
      <c r="D38" s="57" t="s">
        <v>129</v>
      </c>
      <c r="F38" s="4">
        <v>150</v>
      </c>
      <c r="H38" s="67">
        <v>0.5</v>
      </c>
      <c r="J38" s="4">
        <f>ROUND(F38*H38,2)</f>
        <v>75</v>
      </c>
      <c r="L38" s="4">
        <v>0</v>
      </c>
      <c r="N38" s="4"/>
      <c r="O38" s="12"/>
    </row>
    <row r="39" spans="1:15" x14ac:dyDescent="0.2">
      <c r="A39" s="30"/>
      <c r="B39" s="1"/>
      <c r="D39" s="10"/>
      <c r="F39" s="4"/>
      <c r="H39" s="67"/>
      <c r="J39" s="4"/>
      <c r="L39" s="4"/>
      <c r="N39" s="4"/>
    </row>
    <row r="40" spans="1:15" x14ac:dyDescent="0.2">
      <c r="A40" s="30">
        <v>26</v>
      </c>
      <c r="B40" s="9" t="s">
        <v>93</v>
      </c>
      <c r="D40" s="57" t="s">
        <v>125</v>
      </c>
      <c r="F40" s="4">
        <v>340</v>
      </c>
      <c r="H40" s="67">
        <v>2.5</v>
      </c>
      <c r="J40" s="4">
        <f t="shared" ref="J40:J45" si="0">ROUND(F40*H40,2)</f>
        <v>850</v>
      </c>
      <c r="L40" s="4">
        <v>0</v>
      </c>
      <c r="N40" s="4">
        <f>J40+L40+J41+L41+J42+L42+J43+L43+J44+L44+J45+L45</f>
        <v>19895</v>
      </c>
    </row>
    <row r="41" spans="1:15" x14ac:dyDescent="0.2">
      <c r="A41" s="30">
        <v>27</v>
      </c>
      <c r="B41" s="1"/>
      <c r="D41" s="57" t="s">
        <v>126</v>
      </c>
      <c r="F41" s="4">
        <v>180</v>
      </c>
      <c r="H41" s="67">
        <v>33.5</v>
      </c>
      <c r="J41" s="4">
        <f t="shared" si="0"/>
        <v>6030</v>
      </c>
      <c r="L41" s="4">
        <v>0</v>
      </c>
      <c r="N41" s="4"/>
    </row>
    <row r="42" spans="1:15" x14ac:dyDescent="0.2">
      <c r="A42" s="30">
        <v>28</v>
      </c>
      <c r="B42" s="1"/>
      <c r="D42" s="57" t="s">
        <v>127</v>
      </c>
      <c r="F42" s="4">
        <v>240</v>
      </c>
      <c r="H42" s="67">
        <v>42.5</v>
      </c>
      <c r="J42" s="4">
        <f t="shared" si="0"/>
        <v>10200</v>
      </c>
      <c r="L42" s="4">
        <v>0</v>
      </c>
      <c r="N42" s="4"/>
    </row>
    <row r="43" spans="1:15" x14ac:dyDescent="0.2">
      <c r="A43" s="30">
        <v>29</v>
      </c>
      <c r="B43" s="1"/>
      <c r="D43" s="57" t="s">
        <v>128</v>
      </c>
      <c r="F43" s="4">
        <v>140</v>
      </c>
      <c r="H43" s="67">
        <v>2</v>
      </c>
      <c r="J43" s="4">
        <f t="shared" si="0"/>
        <v>280</v>
      </c>
      <c r="L43" s="4">
        <v>0</v>
      </c>
      <c r="N43" s="4"/>
    </row>
    <row r="44" spans="1:15" x14ac:dyDescent="0.2">
      <c r="A44" s="30">
        <v>30</v>
      </c>
      <c r="B44" s="1"/>
      <c r="D44" s="57" t="s">
        <v>129</v>
      </c>
      <c r="F44" s="4">
        <v>150</v>
      </c>
      <c r="H44" s="67">
        <v>0.5</v>
      </c>
      <c r="J44" s="4">
        <f t="shared" si="0"/>
        <v>75</v>
      </c>
      <c r="L44" s="4">
        <v>0</v>
      </c>
      <c r="N44" s="4"/>
    </row>
    <row r="45" spans="1:15" x14ac:dyDescent="0.2">
      <c r="A45" s="30">
        <v>31</v>
      </c>
      <c r="B45" s="1"/>
      <c r="D45" s="57" t="s">
        <v>132</v>
      </c>
      <c r="F45" s="4">
        <v>205</v>
      </c>
      <c r="H45" s="67">
        <v>12</v>
      </c>
      <c r="J45" s="4">
        <f t="shared" si="0"/>
        <v>2460</v>
      </c>
      <c r="L45" s="4">
        <v>0</v>
      </c>
      <c r="N45" s="4"/>
    </row>
    <row r="46" spans="1:15" x14ac:dyDescent="0.2">
      <c r="A46" s="30"/>
      <c r="B46" s="1"/>
      <c r="D46" s="57"/>
      <c r="F46" s="4"/>
      <c r="H46" s="67"/>
      <c r="J46" s="4"/>
      <c r="L46" s="4"/>
      <c r="N46" s="4"/>
    </row>
    <row r="47" spans="1:15" x14ac:dyDescent="0.2">
      <c r="A47" s="30">
        <v>32</v>
      </c>
      <c r="B47" s="9" t="s">
        <v>94</v>
      </c>
      <c r="D47" s="57" t="s">
        <v>125</v>
      </c>
      <c r="F47" s="4">
        <v>340</v>
      </c>
      <c r="H47" s="67">
        <v>8</v>
      </c>
      <c r="J47" s="4">
        <f>ROUND(F47*H47,2)</f>
        <v>2720</v>
      </c>
      <c r="L47" s="4">
        <v>0</v>
      </c>
      <c r="N47" s="4">
        <f>J47+L47+J48+L48+J49+L49+J50+L50</f>
        <v>12110</v>
      </c>
    </row>
    <row r="48" spans="1:15" x14ac:dyDescent="0.2">
      <c r="A48" s="30">
        <v>33</v>
      </c>
      <c r="B48" s="1"/>
      <c r="D48" s="57" t="s">
        <v>126</v>
      </c>
      <c r="F48" s="4">
        <v>180</v>
      </c>
      <c r="H48" s="67">
        <v>22</v>
      </c>
      <c r="J48" s="4">
        <f>ROUND(F48*H48,2)</f>
        <v>3960</v>
      </c>
      <c r="L48" s="4">
        <v>0</v>
      </c>
      <c r="N48" s="4"/>
    </row>
    <row r="49" spans="1:15" x14ac:dyDescent="0.2">
      <c r="A49" s="30">
        <v>34</v>
      </c>
      <c r="B49" s="1"/>
      <c r="D49" s="57" t="s">
        <v>127</v>
      </c>
      <c r="F49" s="4">
        <v>240</v>
      </c>
      <c r="H49" s="67">
        <v>19.5</v>
      </c>
      <c r="J49" s="4">
        <f>ROUND(F49*H49,2)</f>
        <v>4680</v>
      </c>
      <c r="L49" s="4">
        <v>0</v>
      </c>
      <c r="N49" s="4"/>
    </row>
    <row r="50" spans="1:15" x14ac:dyDescent="0.2">
      <c r="A50" s="30">
        <v>35</v>
      </c>
      <c r="B50" s="1"/>
      <c r="D50" s="57" t="s">
        <v>129</v>
      </c>
      <c r="F50" s="4">
        <v>150</v>
      </c>
      <c r="H50" s="67">
        <v>5</v>
      </c>
      <c r="J50" s="4">
        <f>ROUND(F50*H50,2)</f>
        <v>750</v>
      </c>
      <c r="L50" s="4">
        <v>0</v>
      </c>
      <c r="N50" s="4"/>
    </row>
    <row r="51" spans="1:15" x14ac:dyDescent="0.2">
      <c r="A51" s="30"/>
      <c r="B51" s="1"/>
      <c r="D51" s="57"/>
      <c r="F51" s="4"/>
      <c r="H51" s="67"/>
      <c r="J51" s="4"/>
      <c r="L51" s="4"/>
      <c r="N51" s="4"/>
    </row>
    <row r="52" spans="1:15" x14ac:dyDescent="0.2">
      <c r="A52" s="30"/>
      <c r="B52" s="21"/>
      <c r="F52" s="17"/>
      <c r="J52" s="4"/>
      <c r="L52" s="4"/>
      <c r="N52" s="18"/>
    </row>
    <row r="54" spans="1:15" ht="13.5" thickBot="1" x14ac:dyDescent="0.25">
      <c r="A54" s="30">
        <v>36</v>
      </c>
      <c r="D54" s="13" t="s">
        <v>6</v>
      </c>
      <c r="E54" s="12"/>
      <c r="F54" s="74">
        <f>N54/H54</f>
        <v>228.82708860759493</v>
      </c>
      <c r="G54" s="12"/>
      <c r="H54" s="23">
        <f>SUM(H10:H53)</f>
        <v>395</v>
      </c>
      <c r="I54" s="12"/>
      <c r="J54" s="19">
        <f>SUM(J10:J53)</f>
        <v>86520</v>
      </c>
      <c r="K54" s="12"/>
      <c r="L54" s="19">
        <f>SUM(L10:L53)</f>
        <v>3866.7</v>
      </c>
      <c r="M54" s="12"/>
      <c r="N54" s="19">
        <f>SUM(N10:N53)</f>
        <v>90386.7</v>
      </c>
    </row>
    <row r="55" spans="1:15" ht="13.5" thickTop="1" x14ac:dyDescent="0.2"/>
    <row r="58" spans="1:15" x14ac:dyDescent="0.2">
      <c r="O58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scale="9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zoomScaleNormal="100" zoomScaleSheetLayoutView="80" workbookViewId="0">
      <pane ySplit="8" topLeftCell="A9" activePane="bottomLeft" state="frozen"/>
      <selection pane="bottomLeft" activeCell="F31" sqref="F31"/>
    </sheetView>
  </sheetViews>
  <sheetFormatPr defaultRowHeight="12.75" x14ac:dyDescent="0.2"/>
  <cols>
    <col min="1" max="1" width="4.42578125" bestFit="1" customWidth="1"/>
    <col min="2" max="2" width="13.2851562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8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x14ac:dyDescent="0.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">
      <c r="A4" s="78" t="s">
        <v>56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4" ht="25.5" x14ac:dyDescent="0.2">
      <c r="A7" s="29" t="s">
        <v>40</v>
      </c>
      <c r="B7" s="58" t="s">
        <v>121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29" t="s">
        <v>41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30">
        <v>1</v>
      </c>
      <c r="B10" s="9" t="s">
        <v>136</v>
      </c>
      <c r="D10" s="57" t="s">
        <v>134</v>
      </c>
      <c r="F10" s="4">
        <v>475</v>
      </c>
      <c r="H10" s="67">
        <v>1</v>
      </c>
      <c r="J10" s="4">
        <f>ROUND(F10*H10,2)</f>
        <v>475</v>
      </c>
      <c r="L10" s="4">
        <v>0</v>
      </c>
      <c r="N10" s="4">
        <f>J10+L10</f>
        <v>475</v>
      </c>
    </row>
    <row r="11" spans="1:14" x14ac:dyDescent="0.2">
      <c r="A11" s="30"/>
      <c r="B11" s="1"/>
      <c r="D11" s="10"/>
      <c r="F11" s="4"/>
      <c r="H11" s="67"/>
      <c r="J11" s="4"/>
      <c r="L11" s="4"/>
      <c r="N11" s="4"/>
    </row>
    <row r="12" spans="1:14" x14ac:dyDescent="0.2">
      <c r="A12" s="30">
        <v>2</v>
      </c>
      <c r="B12" s="9" t="s">
        <v>137</v>
      </c>
      <c r="D12" s="57" t="s">
        <v>134</v>
      </c>
      <c r="F12" s="4">
        <v>475</v>
      </c>
      <c r="H12" s="67">
        <v>5</v>
      </c>
      <c r="J12" s="4">
        <f>ROUND(F12*H12,2)</f>
        <v>2375</v>
      </c>
      <c r="L12" s="4">
        <v>0</v>
      </c>
      <c r="N12" s="4">
        <f>J12+L12+J13+L13+J14+L14</f>
        <v>11307.5</v>
      </c>
    </row>
    <row r="13" spans="1:14" x14ac:dyDescent="0.2">
      <c r="A13" s="30">
        <v>3</v>
      </c>
      <c r="B13" s="1"/>
      <c r="D13" s="57" t="s">
        <v>135</v>
      </c>
      <c r="F13" s="4">
        <v>190</v>
      </c>
      <c r="H13" s="67">
        <v>46</v>
      </c>
      <c r="J13" s="4">
        <f>ROUND(F13*H13,2)</f>
        <v>8740</v>
      </c>
      <c r="L13" s="4">
        <v>0</v>
      </c>
      <c r="N13" s="4"/>
    </row>
    <row r="14" spans="1:14" x14ac:dyDescent="0.2">
      <c r="A14" s="30">
        <v>4</v>
      </c>
      <c r="B14" s="1"/>
      <c r="D14" s="57" t="s">
        <v>138</v>
      </c>
      <c r="F14" s="4">
        <v>385</v>
      </c>
      <c r="H14" s="67">
        <v>0.5</v>
      </c>
      <c r="J14" s="4">
        <f>ROUND(F14*H14,2)</f>
        <v>192.5</v>
      </c>
      <c r="L14" s="4">
        <v>0</v>
      </c>
      <c r="N14" s="4"/>
    </row>
    <row r="15" spans="1:14" x14ac:dyDescent="0.2">
      <c r="A15" s="30"/>
      <c r="B15" s="1"/>
      <c r="D15" s="10"/>
      <c r="F15" s="4"/>
      <c r="H15" s="67"/>
      <c r="J15" s="4"/>
      <c r="L15" s="4"/>
      <c r="N15" s="4"/>
    </row>
    <row r="16" spans="1:14" x14ac:dyDescent="0.2">
      <c r="A16" s="30">
        <v>5</v>
      </c>
      <c r="B16" s="9" t="s">
        <v>139</v>
      </c>
      <c r="D16" s="57" t="s">
        <v>134</v>
      </c>
      <c r="F16" s="4">
        <v>475</v>
      </c>
      <c r="H16" s="67">
        <v>6</v>
      </c>
      <c r="J16" s="4">
        <f>ROUND(F16*H16,2)</f>
        <v>2850</v>
      </c>
      <c r="L16" s="4">
        <v>0</v>
      </c>
      <c r="N16" s="4">
        <f>J16+L16+J17+L17</f>
        <v>8930</v>
      </c>
    </row>
    <row r="17" spans="1:14" x14ac:dyDescent="0.2">
      <c r="A17" s="30">
        <v>6</v>
      </c>
      <c r="B17" s="1"/>
      <c r="D17" s="57" t="s">
        <v>135</v>
      </c>
      <c r="F17" s="4">
        <v>190</v>
      </c>
      <c r="H17" s="67">
        <v>32</v>
      </c>
      <c r="J17" s="4">
        <f>ROUND(F17*H17,2)</f>
        <v>6080</v>
      </c>
      <c r="L17" s="4">
        <v>0</v>
      </c>
      <c r="N17" s="4"/>
    </row>
    <row r="18" spans="1:14" x14ac:dyDescent="0.2">
      <c r="A18" s="30"/>
      <c r="B18" s="1"/>
      <c r="D18" s="10"/>
      <c r="F18" s="4"/>
      <c r="H18" s="67"/>
      <c r="J18" s="4"/>
      <c r="L18" s="4"/>
      <c r="N18" s="4"/>
    </row>
    <row r="19" spans="1:14" x14ac:dyDescent="0.2">
      <c r="A19" s="30">
        <v>7</v>
      </c>
      <c r="B19" s="9" t="s">
        <v>133</v>
      </c>
      <c r="D19" s="57" t="s">
        <v>134</v>
      </c>
      <c r="F19" s="4">
        <v>475</v>
      </c>
      <c r="H19" s="67">
        <v>0.5</v>
      </c>
      <c r="J19" s="4">
        <f>ROUND(F19*H19,2)</f>
        <v>237.5</v>
      </c>
      <c r="L19" s="4">
        <v>0</v>
      </c>
      <c r="N19" s="4">
        <f>J19+L19+J20+L20</f>
        <v>8217.5</v>
      </c>
    </row>
    <row r="20" spans="1:14" x14ac:dyDescent="0.2">
      <c r="A20" s="30">
        <v>8</v>
      </c>
      <c r="B20" s="1"/>
      <c r="D20" s="57" t="s">
        <v>135</v>
      </c>
      <c r="F20" s="4">
        <v>190</v>
      </c>
      <c r="H20" s="67">
        <v>42</v>
      </c>
      <c r="J20" s="4">
        <f>ROUND(F20*H20,2)</f>
        <v>7980</v>
      </c>
      <c r="L20" s="4">
        <v>0</v>
      </c>
      <c r="N20" s="4"/>
    </row>
    <row r="21" spans="1:14" x14ac:dyDescent="0.2">
      <c r="A21" s="30"/>
      <c r="B21" s="1"/>
      <c r="D21" s="10"/>
      <c r="F21" s="4"/>
      <c r="H21" s="67"/>
      <c r="J21" s="4"/>
      <c r="L21" s="4"/>
      <c r="N21" s="4"/>
    </row>
    <row r="22" spans="1:14" x14ac:dyDescent="0.2">
      <c r="A22" s="30">
        <v>9</v>
      </c>
      <c r="B22" s="9" t="s">
        <v>140</v>
      </c>
      <c r="D22" s="57" t="s">
        <v>134</v>
      </c>
      <c r="F22" s="4">
        <v>475</v>
      </c>
      <c r="H22" s="67">
        <v>10.5</v>
      </c>
      <c r="J22" s="4">
        <f>ROUND(F22*H22,2)</f>
        <v>4987.5</v>
      </c>
      <c r="L22" s="4">
        <v>0</v>
      </c>
      <c r="N22" s="4">
        <f>J22+L22+J23+L23</f>
        <v>9547.5</v>
      </c>
    </row>
    <row r="23" spans="1:14" x14ac:dyDescent="0.2">
      <c r="A23" s="30">
        <v>10</v>
      </c>
      <c r="B23" s="1"/>
      <c r="D23" s="57" t="s">
        <v>135</v>
      </c>
      <c r="F23" s="4">
        <v>190</v>
      </c>
      <c r="H23" s="67">
        <v>24</v>
      </c>
      <c r="J23" s="4">
        <f>ROUND(F23*H23,2)</f>
        <v>4560</v>
      </c>
      <c r="L23" s="4">
        <v>0</v>
      </c>
      <c r="N23" s="4"/>
    </row>
    <row r="24" spans="1:14" x14ac:dyDescent="0.2">
      <c r="A24" s="30"/>
      <c r="B24" s="1"/>
      <c r="D24" s="10"/>
      <c r="F24" s="4"/>
      <c r="H24" s="67"/>
      <c r="J24" s="4"/>
      <c r="L24" s="4"/>
      <c r="N24" s="4"/>
    </row>
    <row r="25" spans="1:14" x14ac:dyDescent="0.2">
      <c r="A25" s="30">
        <v>11</v>
      </c>
      <c r="B25" s="9" t="s">
        <v>141</v>
      </c>
      <c r="D25" s="57" t="s">
        <v>134</v>
      </c>
      <c r="F25" s="4">
        <v>475</v>
      </c>
      <c r="H25" s="67">
        <v>7.5</v>
      </c>
      <c r="J25" s="4">
        <f>ROUND(F25*H25,2)</f>
        <v>3562.5</v>
      </c>
      <c r="L25" s="4">
        <v>0</v>
      </c>
      <c r="N25" s="4">
        <f>J25+L25+J26+L26</f>
        <v>3752.5</v>
      </c>
    </row>
    <row r="26" spans="1:14" x14ac:dyDescent="0.2">
      <c r="A26" s="30">
        <v>12</v>
      </c>
      <c r="B26" s="1"/>
      <c r="D26" s="57" t="s">
        <v>135</v>
      </c>
      <c r="F26" s="4">
        <v>190</v>
      </c>
      <c r="H26" s="67">
        <v>1</v>
      </c>
      <c r="J26" s="4">
        <f>ROUND(F26*H26,2)</f>
        <v>190</v>
      </c>
      <c r="L26" s="4">
        <v>0</v>
      </c>
      <c r="N26" s="4"/>
    </row>
    <row r="27" spans="1:14" x14ac:dyDescent="0.2">
      <c r="A27" s="30"/>
      <c r="B27" s="1"/>
      <c r="D27" s="10"/>
      <c r="F27" s="4"/>
      <c r="H27" s="67"/>
      <c r="J27" s="4"/>
      <c r="L27" s="4"/>
      <c r="N27" s="4"/>
    </row>
    <row r="28" spans="1:14" x14ac:dyDescent="0.2">
      <c r="A28" s="30"/>
      <c r="B28" s="1"/>
      <c r="D28" s="10"/>
      <c r="F28" s="4"/>
      <c r="H28" s="67"/>
      <c r="J28" s="4"/>
      <c r="L28" s="4"/>
      <c r="N28" s="4"/>
    </row>
    <row r="29" spans="1:14" x14ac:dyDescent="0.2">
      <c r="A29" s="30"/>
      <c r="B29" s="1"/>
      <c r="D29" s="10"/>
      <c r="F29" s="4"/>
      <c r="H29" s="67"/>
      <c r="J29" s="4"/>
      <c r="L29" s="4"/>
      <c r="N29" s="4"/>
    </row>
    <row r="30" spans="1:14" ht="13.5" thickBot="1" x14ac:dyDescent="0.25">
      <c r="A30" s="30">
        <v>13</v>
      </c>
      <c r="D30" s="13" t="s">
        <v>6</v>
      </c>
      <c r="E30" s="12"/>
      <c r="F30" s="74">
        <f>N30/H30</f>
        <v>239.94318181818181</v>
      </c>
      <c r="G30" s="12"/>
      <c r="H30" s="68">
        <f>SUM(H10:H29)</f>
        <v>176</v>
      </c>
      <c r="I30" s="12"/>
      <c r="J30" s="19">
        <f>SUM(J10:J29)</f>
        <v>42230</v>
      </c>
      <c r="K30" s="12"/>
      <c r="L30" s="19">
        <f>SUM(L10:L29)</f>
        <v>0</v>
      </c>
      <c r="M30" s="12"/>
      <c r="N30" s="19">
        <f>SUM(N10:N29)</f>
        <v>42230</v>
      </c>
    </row>
    <row r="31" spans="1:14" ht="13.5" thickTop="1" x14ac:dyDescent="0.2"/>
    <row r="34" spans="15:15" x14ac:dyDescent="0.2">
      <c r="O34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8A5D-3865-4C85-8C0A-AB7F550F474D}">
  <dimension ref="A1:O66"/>
  <sheetViews>
    <sheetView zoomScaleNormal="100" workbookViewId="0">
      <pane ySplit="8" topLeftCell="A9" activePane="bottomLeft" state="frozen"/>
      <selection pane="bottomLeft" activeCell="F28" sqref="F28"/>
    </sheetView>
  </sheetViews>
  <sheetFormatPr defaultRowHeight="12.75" x14ac:dyDescent="0.2"/>
  <cols>
    <col min="1" max="1" width="4.42578125" bestFit="1" customWidth="1"/>
    <col min="2" max="2" width="12.85546875" customWidth="1"/>
    <col min="3" max="3" width="2.28515625" customWidth="1"/>
    <col min="4" max="4" width="13.42578125" bestFit="1" customWidth="1"/>
    <col min="5" max="5" width="2.28515625" customWidth="1"/>
    <col min="6" max="6" width="9.7109375" bestFit="1" customWidth="1"/>
    <col min="7" max="7" width="2.28515625" customWidth="1"/>
    <col min="8" max="8" width="8.42578125" style="5" bestFit="1" customWidth="1"/>
    <col min="9" max="9" width="2.28515625" customWidth="1"/>
    <col min="10" max="10" width="11.7109375" customWidth="1"/>
    <col min="11" max="11" width="2.28515625" customWidth="1"/>
    <col min="12" max="12" width="9.28515625" bestFit="1" customWidth="1"/>
    <col min="13" max="13" width="2.28515625" customWidth="1"/>
    <col min="14" max="14" width="12.140625" bestFit="1" customWidth="1"/>
    <col min="15" max="15" width="2.28515625" customWidth="1"/>
  </cols>
  <sheetData>
    <row r="1" spans="1:14" x14ac:dyDescent="0.2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x14ac:dyDescent="0.2">
      <c r="A2" s="78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x14ac:dyDescent="0.2">
      <c r="A3" s="78" t="s">
        <v>39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">
      <c r="A4" s="78" t="s">
        <v>64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7" spans="1:14" ht="25.5" x14ac:dyDescent="0.2">
      <c r="A7" s="9" t="s">
        <v>40</v>
      </c>
      <c r="B7" s="58" t="s">
        <v>121</v>
      </c>
      <c r="C7" s="6"/>
      <c r="D7" s="7" t="s">
        <v>0</v>
      </c>
      <c r="E7" s="6"/>
      <c r="F7" s="7" t="s">
        <v>1</v>
      </c>
      <c r="G7" s="6"/>
      <c r="H7" s="8" t="s">
        <v>2</v>
      </c>
      <c r="I7" s="6"/>
      <c r="J7" s="7" t="s">
        <v>3</v>
      </c>
      <c r="K7" s="6"/>
      <c r="L7" s="7" t="s">
        <v>4</v>
      </c>
      <c r="M7" s="6"/>
      <c r="N7" s="9" t="s">
        <v>5</v>
      </c>
    </row>
    <row r="8" spans="1:14" x14ac:dyDescent="0.2">
      <c r="A8" s="3">
        <v>-1</v>
      </c>
      <c r="B8" s="3">
        <f>A8-1</f>
        <v>-2</v>
      </c>
      <c r="D8" s="3">
        <f>+B8-1</f>
        <v>-3</v>
      </c>
      <c r="F8" s="3">
        <f>+D8-1</f>
        <v>-4</v>
      </c>
      <c r="H8" s="3">
        <f>+F8-1</f>
        <v>-5</v>
      </c>
      <c r="J8" s="3">
        <f>+H8-1</f>
        <v>-6</v>
      </c>
      <c r="L8" s="3">
        <f>+J8-1</f>
        <v>-7</v>
      </c>
      <c r="N8" s="3">
        <f>+L8-1</f>
        <v>-8</v>
      </c>
    </row>
    <row r="9" spans="1:14" x14ac:dyDescent="0.2">
      <c r="A9" s="3"/>
      <c r="B9" s="3"/>
      <c r="D9" s="3"/>
      <c r="F9" s="3"/>
      <c r="J9" s="3"/>
      <c r="L9" s="3"/>
      <c r="N9" s="3"/>
    </row>
    <row r="10" spans="1:14" x14ac:dyDescent="0.2">
      <c r="A10" s="30">
        <v>1</v>
      </c>
      <c r="B10" s="9" t="s">
        <v>112</v>
      </c>
      <c r="D10" s="57" t="s">
        <v>122</v>
      </c>
      <c r="F10" s="4">
        <v>450</v>
      </c>
      <c r="H10" s="5">
        <v>4</v>
      </c>
      <c r="J10" s="4">
        <f>ROUND(F10*H10,2)</f>
        <v>1800</v>
      </c>
      <c r="L10" s="4">
        <v>0</v>
      </c>
      <c r="N10" s="4">
        <f>J10+J11+L10+L11+J12+L12</f>
        <v>7950</v>
      </c>
    </row>
    <row r="11" spans="1:14" x14ac:dyDescent="0.2">
      <c r="A11" s="30">
        <v>2</v>
      </c>
      <c r="B11" s="1"/>
      <c r="D11" s="57" t="s">
        <v>123</v>
      </c>
      <c r="F11" s="4">
        <v>300</v>
      </c>
      <c r="H11" s="5">
        <v>6</v>
      </c>
      <c r="J11" s="4">
        <f>ROUND(F11*H11,2)</f>
        <v>1800</v>
      </c>
      <c r="L11" s="4">
        <v>0</v>
      </c>
      <c r="N11" s="4"/>
    </row>
    <row r="12" spans="1:14" x14ac:dyDescent="0.2">
      <c r="A12" s="30">
        <v>3</v>
      </c>
      <c r="B12" s="1"/>
      <c r="D12" s="57" t="s">
        <v>124</v>
      </c>
      <c r="F12" s="4">
        <v>300</v>
      </c>
      <c r="H12" s="5">
        <v>14.5</v>
      </c>
      <c r="J12" s="4">
        <f>ROUND(F12*H12,2)</f>
        <v>4350</v>
      </c>
      <c r="L12" s="4">
        <v>0</v>
      </c>
      <c r="N12" s="4"/>
    </row>
    <row r="13" spans="1:14" x14ac:dyDescent="0.2">
      <c r="A13" s="30"/>
      <c r="B13" s="1"/>
      <c r="D13" s="57"/>
      <c r="F13" s="4"/>
      <c r="J13" s="4"/>
      <c r="L13" s="4"/>
      <c r="N13" s="4"/>
    </row>
    <row r="14" spans="1:14" x14ac:dyDescent="0.2">
      <c r="A14" s="30">
        <v>4</v>
      </c>
      <c r="B14" s="9" t="s">
        <v>113</v>
      </c>
      <c r="D14" s="57" t="s">
        <v>122</v>
      </c>
      <c r="F14" s="4">
        <v>450</v>
      </c>
      <c r="H14" s="5">
        <v>4.5</v>
      </c>
      <c r="J14" s="4">
        <f>ROUND(F14*H14,2)</f>
        <v>2025</v>
      </c>
      <c r="L14" s="4">
        <v>0</v>
      </c>
      <c r="N14" s="4">
        <f>J14+J15+L14+L15+J16+L16</f>
        <v>5625</v>
      </c>
    </row>
    <row r="15" spans="1:14" x14ac:dyDescent="0.2">
      <c r="A15" s="30">
        <v>5</v>
      </c>
      <c r="B15" s="1"/>
      <c r="D15" s="57" t="s">
        <v>123</v>
      </c>
      <c r="F15" s="4">
        <v>300</v>
      </c>
      <c r="H15" s="5">
        <v>4</v>
      </c>
      <c r="J15" s="4">
        <f>ROUND(F15*H15,2)</f>
        <v>1200</v>
      </c>
      <c r="L15" s="4">
        <v>0</v>
      </c>
      <c r="N15" s="4"/>
    </row>
    <row r="16" spans="1:14" x14ac:dyDescent="0.2">
      <c r="A16" s="30">
        <v>6</v>
      </c>
      <c r="B16" s="1"/>
      <c r="D16" s="57" t="s">
        <v>124</v>
      </c>
      <c r="F16" s="4">
        <v>300</v>
      </c>
      <c r="H16" s="5">
        <v>8</v>
      </c>
      <c r="J16" s="4">
        <f>ROUND(F16*H16,2)</f>
        <v>2400</v>
      </c>
      <c r="L16" s="4">
        <v>0</v>
      </c>
      <c r="N16" s="4"/>
    </row>
    <row r="17" spans="1:15" x14ac:dyDescent="0.2">
      <c r="A17" s="30"/>
      <c r="B17" s="1"/>
      <c r="D17" s="57"/>
      <c r="F17" s="4"/>
      <c r="J17" s="4"/>
      <c r="L17" s="4"/>
      <c r="N17" s="4"/>
    </row>
    <row r="18" spans="1:15" x14ac:dyDescent="0.2">
      <c r="A18" s="30">
        <v>7</v>
      </c>
      <c r="B18" s="9" t="s">
        <v>114</v>
      </c>
      <c r="D18" s="57" t="s">
        <v>122</v>
      </c>
      <c r="F18" s="4">
        <v>450</v>
      </c>
      <c r="H18" s="5">
        <v>10</v>
      </c>
      <c r="J18" s="4">
        <f>ROUND(F18*H18,2)</f>
        <v>4500</v>
      </c>
      <c r="L18" s="4">
        <v>0</v>
      </c>
      <c r="N18" s="4">
        <f>J18+J19+L18+L19+J20+L20</f>
        <v>6900</v>
      </c>
    </row>
    <row r="19" spans="1:15" x14ac:dyDescent="0.2">
      <c r="A19" s="30">
        <v>8</v>
      </c>
      <c r="B19" s="1"/>
      <c r="D19" s="57" t="s">
        <v>123</v>
      </c>
      <c r="F19" s="4">
        <v>300</v>
      </c>
      <c r="H19" s="5">
        <v>8</v>
      </c>
      <c r="J19" s="4">
        <f>ROUND(F19*H19,2)</f>
        <v>2400</v>
      </c>
      <c r="L19" s="4">
        <v>0</v>
      </c>
      <c r="N19" s="4"/>
    </row>
    <row r="20" spans="1:15" x14ac:dyDescent="0.2">
      <c r="A20" s="30"/>
      <c r="B20" s="1"/>
      <c r="D20" s="57"/>
      <c r="F20" s="4"/>
      <c r="J20" s="4"/>
      <c r="L20" s="4"/>
      <c r="N20" s="4"/>
    </row>
    <row r="21" spans="1:15" x14ac:dyDescent="0.2">
      <c r="A21" s="30">
        <v>9</v>
      </c>
      <c r="B21" s="9" t="s">
        <v>115</v>
      </c>
      <c r="D21" s="57" t="s">
        <v>122</v>
      </c>
      <c r="F21" s="4">
        <v>450</v>
      </c>
      <c r="H21" s="5">
        <v>4.5</v>
      </c>
      <c r="J21" s="4">
        <f>ROUND(F21*H21,2)</f>
        <v>2025</v>
      </c>
      <c r="L21" s="4">
        <v>0</v>
      </c>
      <c r="N21" s="4">
        <f>J21+J22+L21+L22+J23+L23</f>
        <v>3675</v>
      </c>
    </row>
    <row r="22" spans="1:15" x14ac:dyDescent="0.2">
      <c r="A22" s="30">
        <v>10</v>
      </c>
      <c r="B22" s="1"/>
      <c r="D22" s="57" t="s">
        <v>124</v>
      </c>
      <c r="F22" s="4">
        <v>300</v>
      </c>
      <c r="H22" s="5">
        <v>5.5</v>
      </c>
      <c r="J22" s="4">
        <f>ROUND(F22*H22,2)</f>
        <v>1650</v>
      </c>
      <c r="L22" s="4">
        <v>0</v>
      </c>
      <c r="N22" s="4"/>
    </row>
    <row r="23" spans="1:15" x14ac:dyDescent="0.2">
      <c r="A23" s="30"/>
      <c r="B23" s="1"/>
      <c r="D23" s="57"/>
      <c r="F23" s="4"/>
      <c r="J23" s="4"/>
      <c r="L23" s="4"/>
      <c r="N23" s="4"/>
    </row>
    <row r="24" spans="1:15" x14ac:dyDescent="0.2">
      <c r="A24" s="30">
        <v>11</v>
      </c>
      <c r="B24" s="1" t="s">
        <v>147</v>
      </c>
      <c r="D24" s="57" t="s">
        <v>122</v>
      </c>
      <c r="F24" s="4">
        <v>450</v>
      </c>
      <c r="H24" s="5">
        <v>5.5</v>
      </c>
      <c r="J24" s="4">
        <f t="shared" ref="J24:J25" si="0">ROUND(F24*H24,2)</f>
        <v>2475</v>
      </c>
      <c r="L24" s="4">
        <v>0</v>
      </c>
      <c r="N24" s="4">
        <f>J24+J25+L24+L25</f>
        <v>3075</v>
      </c>
    </row>
    <row r="25" spans="1:15" x14ac:dyDescent="0.2">
      <c r="A25" s="30">
        <v>12</v>
      </c>
      <c r="B25" s="1"/>
      <c r="D25" s="57" t="s">
        <v>124</v>
      </c>
      <c r="F25" s="4">
        <v>300</v>
      </c>
      <c r="H25" s="5">
        <v>2</v>
      </c>
      <c r="J25" s="4">
        <f t="shared" si="0"/>
        <v>600</v>
      </c>
      <c r="L25" s="4">
        <v>0</v>
      </c>
      <c r="N25" s="4"/>
    </row>
    <row r="26" spans="1:15" x14ac:dyDescent="0.2">
      <c r="A26" s="30"/>
      <c r="B26" s="1"/>
      <c r="D26" s="57"/>
      <c r="F26" s="4"/>
      <c r="J26" s="4"/>
      <c r="L26" s="4"/>
      <c r="N26" s="4"/>
    </row>
    <row r="27" spans="1:15" ht="13.5" thickBot="1" x14ac:dyDescent="0.25">
      <c r="A27" s="30">
        <v>13</v>
      </c>
      <c r="B27" s="1"/>
      <c r="D27" s="13" t="s">
        <v>6</v>
      </c>
      <c r="E27" s="12"/>
      <c r="F27" s="74">
        <f>N27/H27</f>
        <v>355.88235294117646</v>
      </c>
      <c r="G27" s="12"/>
      <c r="H27" s="68">
        <f>SUM(H10:H25)</f>
        <v>76.5</v>
      </c>
      <c r="I27" s="12"/>
      <c r="J27" s="19">
        <f>SUM(J10:J25)</f>
        <v>27225</v>
      </c>
      <c r="K27" s="12"/>
      <c r="L27" s="19">
        <f>SUM(L10:L25)</f>
        <v>0</v>
      </c>
      <c r="M27" s="12"/>
      <c r="N27" s="19">
        <f>SUM(N10:N25)</f>
        <v>27225</v>
      </c>
    </row>
    <row r="28" spans="1:15" ht="13.5" thickTop="1" x14ac:dyDescent="0.2">
      <c r="A28" s="30"/>
      <c r="B28" s="1"/>
      <c r="D28" s="57"/>
      <c r="F28" s="4"/>
      <c r="J28" s="4"/>
      <c r="L28" s="4"/>
      <c r="N28" s="4"/>
    </row>
    <row r="29" spans="1:15" x14ac:dyDescent="0.2">
      <c r="A29" s="30"/>
      <c r="B29" s="1"/>
      <c r="D29" s="57"/>
      <c r="F29" s="4"/>
      <c r="J29" s="4"/>
      <c r="L29" s="72"/>
      <c r="N29" s="4"/>
    </row>
    <row r="31" spans="1:15" x14ac:dyDescent="0.2">
      <c r="A31" s="30"/>
      <c r="B31" s="1"/>
      <c r="D31" s="57"/>
      <c r="F31" s="4"/>
      <c r="J31" s="4"/>
      <c r="L31" s="4"/>
      <c r="N31" s="18"/>
      <c r="O31" s="12"/>
    </row>
    <row r="32" spans="1:15" x14ac:dyDescent="0.2">
      <c r="A32" s="30"/>
      <c r="B32" s="1"/>
      <c r="D32" s="57"/>
      <c r="F32" s="4"/>
      <c r="J32" s="4"/>
      <c r="L32" s="4"/>
      <c r="N32" s="18"/>
      <c r="O32" s="12"/>
    </row>
    <row r="34" spans="1:14" x14ac:dyDescent="0.2">
      <c r="A34" s="30"/>
      <c r="B34" s="73"/>
      <c r="D34" s="57"/>
      <c r="F34" s="72"/>
      <c r="J34" s="4"/>
      <c r="L34" s="4"/>
      <c r="N34" s="18"/>
    </row>
    <row r="35" spans="1:14" x14ac:dyDescent="0.2">
      <c r="A35" s="30"/>
      <c r="B35" s="21"/>
      <c r="D35" s="57"/>
      <c r="F35" s="72"/>
      <c r="J35" s="4"/>
      <c r="L35" s="4"/>
      <c r="N35" s="18"/>
    </row>
    <row r="36" spans="1:14" x14ac:dyDescent="0.2">
      <c r="A36" s="30"/>
      <c r="B36" s="21"/>
      <c r="D36" s="57"/>
      <c r="F36" s="4"/>
      <c r="J36" s="4"/>
      <c r="L36" s="72"/>
      <c r="N36" s="4"/>
    </row>
    <row r="37" spans="1:14" x14ac:dyDescent="0.2">
      <c r="A37" s="30"/>
      <c r="B37" s="21"/>
      <c r="F37" s="72"/>
      <c r="J37" s="4"/>
      <c r="L37" s="4"/>
      <c r="N37" s="18"/>
    </row>
    <row r="38" spans="1:14" x14ac:dyDescent="0.2">
      <c r="A38" s="30"/>
      <c r="B38" s="73"/>
      <c r="D38" s="57"/>
      <c r="F38" s="72"/>
      <c r="J38" s="4"/>
      <c r="L38" s="4"/>
      <c r="N38" s="18"/>
    </row>
    <row r="39" spans="1:14" x14ac:dyDescent="0.2">
      <c r="A39" s="30"/>
      <c r="B39" s="21"/>
      <c r="D39" s="57"/>
      <c r="F39" s="72"/>
      <c r="J39" s="4"/>
      <c r="L39" s="4"/>
      <c r="N39" s="18"/>
    </row>
    <row r="40" spans="1:14" x14ac:dyDescent="0.2">
      <c r="A40" s="30"/>
      <c r="B40" s="21"/>
      <c r="D40" s="57"/>
      <c r="F40" s="4"/>
      <c r="J40" s="4"/>
      <c r="L40" s="72"/>
      <c r="N40" s="4"/>
    </row>
    <row r="41" spans="1:14" x14ac:dyDescent="0.2">
      <c r="A41" s="30"/>
      <c r="B41" s="21"/>
      <c r="F41" s="72"/>
      <c r="J41" s="4"/>
      <c r="L41" s="4"/>
      <c r="N41" s="18"/>
    </row>
    <row r="42" spans="1:14" x14ac:dyDescent="0.2">
      <c r="A42" s="30"/>
      <c r="B42" s="21"/>
      <c r="F42" s="72"/>
      <c r="J42" s="4"/>
      <c r="L42" s="4"/>
      <c r="N42" s="18"/>
    </row>
    <row r="43" spans="1:14" x14ac:dyDescent="0.2">
      <c r="A43" s="30"/>
      <c r="B43" s="73"/>
      <c r="D43" s="57"/>
      <c r="F43" s="72"/>
      <c r="J43" s="4"/>
      <c r="L43" s="4"/>
      <c r="N43" s="18"/>
    </row>
    <row r="44" spans="1:14" x14ac:dyDescent="0.2">
      <c r="A44" s="30"/>
      <c r="B44" s="21"/>
      <c r="D44" s="57"/>
      <c r="F44" s="72"/>
      <c r="J44" s="4"/>
      <c r="L44" s="4"/>
      <c r="N44" s="18"/>
    </row>
    <row r="45" spans="1:14" x14ac:dyDescent="0.2">
      <c r="A45" s="30"/>
      <c r="B45" s="21"/>
      <c r="F45" s="72"/>
      <c r="J45" s="4"/>
      <c r="L45" s="4"/>
      <c r="N45" s="18"/>
    </row>
    <row r="46" spans="1:14" x14ac:dyDescent="0.2">
      <c r="A46" s="30"/>
      <c r="B46" s="21"/>
      <c r="F46" s="72"/>
      <c r="J46" s="4"/>
      <c r="L46" s="4"/>
      <c r="N46" s="18"/>
    </row>
    <row r="47" spans="1:14" x14ac:dyDescent="0.2">
      <c r="A47" s="30"/>
      <c r="B47" s="73"/>
      <c r="D47" s="57"/>
      <c r="F47" s="72"/>
      <c r="J47" s="4"/>
      <c r="L47" s="4"/>
      <c r="N47" s="18"/>
    </row>
    <row r="48" spans="1:14" x14ac:dyDescent="0.2">
      <c r="A48" s="30"/>
      <c r="B48" s="21"/>
      <c r="D48" s="57"/>
      <c r="F48" s="72"/>
      <c r="J48" s="4"/>
      <c r="L48" s="4"/>
      <c r="N48" s="18"/>
    </row>
    <row r="49" spans="1:14" x14ac:dyDescent="0.2">
      <c r="A49" s="30"/>
      <c r="B49" s="21"/>
      <c r="F49" s="72"/>
      <c r="J49" s="4"/>
      <c r="L49" s="4"/>
      <c r="N49" s="18"/>
    </row>
    <row r="50" spans="1:14" x14ac:dyDescent="0.2">
      <c r="A50" s="30"/>
      <c r="B50" s="21"/>
      <c r="F50" s="72"/>
      <c r="J50" s="4"/>
      <c r="L50" s="4"/>
      <c r="N50" s="18"/>
    </row>
    <row r="51" spans="1:14" x14ac:dyDescent="0.2">
      <c r="A51" s="30"/>
      <c r="B51" s="21"/>
      <c r="F51" s="72"/>
      <c r="J51" s="4"/>
      <c r="L51" s="4"/>
      <c r="N51" s="18"/>
    </row>
    <row r="52" spans="1:14" x14ac:dyDescent="0.2">
      <c r="A52" s="30"/>
      <c r="B52" s="21"/>
      <c r="F52" s="72"/>
      <c r="J52" s="4"/>
      <c r="L52" s="4"/>
      <c r="N52" s="18"/>
    </row>
    <row r="53" spans="1:14" x14ac:dyDescent="0.2">
      <c r="A53" s="30"/>
      <c r="B53" s="21"/>
      <c r="F53" s="72"/>
      <c r="J53" s="4"/>
      <c r="L53" s="4"/>
      <c r="N53" s="18"/>
    </row>
    <row r="54" spans="1:14" x14ac:dyDescent="0.2">
      <c r="A54" s="30"/>
      <c r="B54" s="21"/>
      <c r="F54" s="72"/>
      <c r="J54" s="4"/>
      <c r="L54" s="4"/>
      <c r="N54" s="18"/>
    </row>
    <row r="55" spans="1:14" x14ac:dyDescent="0.2">
      <c r="A55" s="30"/>
      <c r="B55" s="21"/>
      <c r="F55" s="72"/>
      <c r="J55" s="4"/>
      <c r="L55" s="4"/>
      <c r="N55" s="18"/>
    </row>
    <row r="56" spans="1:14" x14ac:dyDescent="0.2">
      <c r="A56" s="30"/>
      <c r="B56" s="21"/>
      <c r="F56" s="72"/>
      <c r="J56" s="4"/>
      <c r="L56" s="4"/>
      <c r="N56" s="18"/>
    </row>
    <row r="57" spans="1:14" x14ac:dyDescent="0.2">
      <c r="A57" s="30"/>
      <c r="B57" s="21"/>
      <c r="F57" s="72"/>
      <c r="J57" s="4"/>
      <c r="L57" s="4"/>
      <c r="N57" s="18"/>
    </row>
    <row r="58" spans="1:14" x14ac:dyDescent="0.2">
      <c r="A58" s="30"/>
      <c r="B58" s="21"/>
      <c r="F58" s="72"/>
      <c r="J58" s="4"/>
      <c r="L58" s="4"/>
      <c r="N58" s="18"/>
    </row>
    <row r="59" spans="1:14" x14ac:dyDescent="0.2">
      <c r="A59" s="30"/>
      <c r="B59" s="21"/>
      <c r="F59" s="72"/>
      <c r="J59" s="4"/>
      <c r="L59" s="4"/>
      <c r="N59" s="18"/>
    </row>
    <row r="60" spans="1:14" x14ac:dyDescent="0.2">
      <c r="A60" s="30"/>
      <c r="B60" s="21"/>
      <c r="F60" s="72"/>
      <c r="J60" s="4"/>
      <c r="L60" s="4"/>
      <c r="N60" s="18"/>
    </row>
    <row r="61" spans="1:14" x14ac:dyDescent="0.2">
      <c r="A61" s="30"/>
      <c r="B61" s="21"/>
      <c r="F61" s="72"/>
      <c r="J61" s="4"/>
      <c r="L61" s="4"/>
      <c r="N61" s="18"/>
    </row>
    <row r="66" spans="15:15" x14ac:dyDescent="0.2">
      <c r="O66" s="12"/>
    </row>
  </sheetData>
  <mergeCells count="4">
    <mergeCell ref="A1:N1"/>
    <mergeCell ref="A2:N2"/>
    <mergeCell ref="A3:N3"/>
    <mergeCell ref="A4:N4"/>
  </mergeCells>
  <printOptions horizontalCentered="1"/>
  <pageMargins left="0.5" right="0" top="1.25" bottom="0.5" header="0.5" footer="0"/>
  <pageSetup orientation="portrait" r:id="rId1"/>
  <headerFooter alignWithMargins="0"/>
  <rowBreaks count="1" manualBreakCount="1">
    <brk id="2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wvc2lzbD48VXNlck5hbWU+Q09SUFxzMjgwNTY5PC9Vc2VyTmFtZT48RGF0ZVRpbWU+MTEvMjEvMjAyMiA0OjU4OjQ2IFBNPC9EYXRlVGltZT48TGFiZWxTdHJpbmc+QUVQIEludGVybmFs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1D089B0F-FDAD-4485-80D6-F6A3F24385C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05FFA3D-C52D-4E3E-BE32-21AFF9105B8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KPSC 1-14</vt:lpstr>
      <vt:lpstr>Summary</vt:lpstr>
      <vt:lpstr>Stites &amp; Harbison</vt:lpstr>
      <vt:lpstr>Clearspring</vt:lpstr>
      <vt:lpstr>Gannett Fleming</vt:lpstr>
      <vt:lpstr>Scott Madden</vt:lpstr>
      <vt:lpstr>Financial Concepts</vt:lpstr>
      <vt:lpstr>Clearspring!Print_Area</vt:lpstr>
      <vt:lpstr>'Financial Concepts'!Print_Area</vt:lpstr>
      <vt:lpstr>'Gannett Fleming'!Print_Area</vt:lpstr>
      <vt:lpstr>'Scott Madden'!Print_Area</vt:lpstr>
      <vt:lpstr>'Gannett Fleming'!Print_Titles</vt:lpstr>
      <vt:lpstr>Summary!Print_Titles</vt:lpstr>
    </vt:vector>
  </TitlesOfParts>
  <Company>AEP-IT-CPS 4/30/3-(8-835-3050)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AEP</dc:creator>
  <cp:keywords/>
  <cp:lastModifiedBy>J.D. Cullop</cp:lastModifiedBy>
  <cp:lastPrinted>2023-07-06T19:56:46Z</cp:lastPrinted>
  <dcterms:created xsi:type="dcterms:W3CDTF">2010-03-03T13:59:24Z</dcterms:created>
  <dcterms:modified xsi:type="dcterms:W3CDTF">2025-10-30T20:23:10Z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e1e68ade-6af5-4501-9886-5e79254efa18</vt:lpwstr>
  </property>
  <property fmtid="{D5CDD505-2E9C-101B-9397-08002B2CF9AE}" pid="3" name="bjSaver">
    <vt:lpwstr>mHnpUGvhrYAwVF9YqH5Whw/DnKUHosNP</vt:lpwstr>
  </property>
  <property fmtid="{D5CDD505-2E9C-101B-9397-08002B2CF9AE}" pid="4" name="bjDocumentSecurityLabel">
    <vt:lpwstr>AEP Internal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/&gt;&lt;/sisl&gt;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{1D089B0F-FDAD-4485-80D6-F6A3F24385C7}</vt:lpwstr>
  </property>
  <property fmtid="{D5CDD505-2E9C-101B-9397-08002B2CF9AE}" pid="12" name="bjpmDocIH">
    <vt:lpwstr>tMee0lY+QQaNhjKQa7tM5H9HydNafo19</vt:lpwstr>
  </property>
</Properties>
</file>