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Joint Intervenors/Attachments/"/>
    </mc:Choice>
  </mc:AlternateContent>
  <xr:revisionPtr revIDLastSave="4" documentId="8_{78879525-8F09-4412-864E-5A2962340988}" xr6:coauthVersionLast="47" xr6:coauthVersionMax="47" xr10:uidLastSave="{9C5196AE-DD90-4982-8559-2821432F27B8}"/>
  <bookViews>
    <workbookView xWindow="-110" yWindow="-110" windowWidth="19420" windowHeight="10300" firstSheet="1" activeTab="3" xr2:uid="{48DD9BA9-59EC-4D6E-98F0-7ACBD9F0E099}"/>
  </bookViews>
  <sheets>
    <sheet name="2020" sheetId="4" r:id="rId1"/>
    <sheet name="2021" sheetId="3" r:id="rId2"/>
    <sheet name="2022 " sheetId="2" r:id="rId3"/>
    <sheet name="2023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4" l="1"/>
  <c r="S21" i="4"/>
  <c r="S20" i="4"/>
  <c r="B18" i="4"/>
  <c r="E17" i="4"/>
  <c r="E18" i="4" s="1"/>
  <c r="E19" i="4" s="1"/>
  <c r="B17" i="4"/>
  <c r="E16" i="4"/>
  <c r="D16" i="4"/>
  <c r="D17" i="4" s="1"/>
  <c r="D18" i="4" s="1"/>
  <c r="D19" i="4" s="1"/>
  <c r="C16" i="4"/>
  <c r="B16" i="4"/>
  <c r="S14" i="4"/>
  <c r="E9" i="4"/>
  <c r="P8" i="4"/>
  <c r="O8" i="4"/>
  <c r="N8" i="4"/>
  <c r="K8" i="4"/>
  <c r="J8" i="4"/>
  <c r="L8" i="4" s="1"/>
  <c r="H8" i="4"/>
  <c r="G8" i="4"/>
  <c r="E8" i="4"/>
  <c r="F8" i="4" s="1"/>
  <c r="D8" i="4"/>
  <c r="D9" i="4" s="1"/>
  <c r="C8" i="4"/>
  <c r="B8" i="4"/>
  <c r="A8" i="4"/>
  <c r="O7" i="4"/>
  <c r="O9" i="4" s="1"/>
  <c r="N7" i="4"/>
  <c r="N9" i="4" s="1"/>
  <c r="K7" i="4"/>
  <c r="L7" i="4" s="1"/>
  <c r="J7" i="4"/>
  <c r="J9" i="4" s="1"/>
  <c r="H7" i="4"/>
  <c r="S16" i="4" s="1"/>
  <c r="S15" i="4" s="1"/>
  <c r="S17" i="4" s="1"/>
  <c r="G7" i="4"/>
  <c r="G9" i="4" s="1"/>
  <c r="E7" i="4"/>
  <c r="F7" i="4" s="1"/>
  <c r="D7" i="4"/>
  <c r="C7" i="4"/>
  <c r="B7" i="4"/>
  <c r="B19" i="4" s="1"/>
  <c r="A7" i="4"/>
  <c r="O6" i="4"/>
  <c r="P6" i="4" s="1"/>
  <c r="N6" i="4"/>
  <c r="K6" i="4"/>
  <c r="L6" i="4" s="1"/>
  <c r="J6" i="4"/>
  <c r="H6" i="4"/>
  <c r="C18" i="4" s="1"/>
  <c r="G6" i="4"/>
  <c r="E6" i="4"/>
  <c r="F6" i="4" s="1"/>
  <c r="D6" i="4"/>
  <c r="C6" i="4"/>
  <c r="B6" i="4"/>
  <c r="A6" i="4"/>
  <c r="O5" i="4"/>
  <c r="P5" i="4" s="1"/>
  <c r="N5" i="4"/>
  <c r="L5" i="4"/>
  <c r="K5" i="4"/>
  <c r="J5" i="4"/>
  <c r="H5" i="4"/>
  <c r="C17" i="4" s="1"/>
  <c r="G5" i="4"/>
  <c r="E5" i="4"/>
  <c r="F5" i="4" s="1"/>
  <c r="D5" i="4"/>
  <c r="C5" i="4"/>
  <c r="B5" i="4"/>
  <c r="A5" i="4"/>
  <c r="O4" i="4"/>
  <c r="P4" i="4" s="1"/>
  <c r="N4" i="4"/>
  <c r="K4" i="4"/>
  <c r="L4" i="4" s="1"/>
  <c r="J4" i="4"/>
  <c r="H4" i="4"/>
  <c r="G4" i="4"/>
  <c r="F4" i="4"/>
  <c r="E4" i="4"/>
  <c r="D4" i="4"/>
  <c r="C4" i="4"/>
  <c r="B4" i="4"/>
  <c r="A4" i="4"/>
  <c r="P7" i="4" l="1"/>
  <c r="K9" i="4"/>
  <c r="H9" i="4"/>
  <c r="C19" i="4"/>
  <c r="S22" i="3" l="1"/>
  <c r="S21" i="3"/>
  <c r="S20" i="3"/>
  <c r="E16" i="3"/>
  <c r="E17" i="3" s="1"/>
  <c r="E18" i="3" s="1"/>
  <c r="E19" i="3" s="1"/>
  <c r="S14" i="3"/>
  <c r="E9" i="3"/>
  <c r="D9" i="3"/>
  <c r="O8" i="3"/>
  <c r="N8" i="3"/>
  <c r="K8" i="3"/>
  <c r="J8" i="3"/>
  <c r="H8" i="3"/>
  <c r="D16" i="3" s="1"/>
  <c r="D17" i="3" s="1"/>
  <c r="D18" i="3" s="1"/>
  <c r="D19" i="3" s="1"/>
  <c r="G8" i="3"/>
  <c r="E8" i="3"/>
  <c r="D8" i="3"/>
  <c r="C8" i="3"/>
  <c r="B8" i="3"/>
  <c r="A8" i="3"/>
  <c r="O7" i="3"/>
  <c r="N7" i="3"/>
  <c r="K7" i="3"/>
  <c r="L7" i="3" s="1"/>
  <c r="J7" i="3"/>
  <c r="J9" i="3" s="1"/>
  <c r="H7" i="3"/>
  <c r="C19" i="3" s="1"/>
  <c r="G7" i="3"/>
  <c r="G9" i="3" s="1"/>
  <c r="E7" i="3"/>
  <c r="D7" i="3"/>
  <c r="C7" i="3"/>
  <c r="B7" i="3"/>
  <c r="B19" i="3" s="1"/>
  <c r="A7" i="3"/>
  <c r="O6" i="3"/>
  <c r="N6" i="3"/>
  <c r="K6" i="3"/>
  <c r="J6" i="3"/>
  <c r="H6" i="3"/>
  <c r="C18" i="3" s="1"/>
  <c r="G6" i="3"/>
  <c r="E6" i="3"/>
  <c r="D6" i="3"/>
  <c r="C6" i="3"/>
  <c r="B6" i="3"/>
  <c r="B18" i="3" s="1"/>
  <c r="A6" i="3"/>
  <c r="O5" i="3"/>
  <c r="N5" i="3"/>
  <c r="K5" i="3"/>
  <c r="J5" i="3"/>
  <c r="H5" i="3"/>
  <c r="C17" i="3" s="1"/>
  <c r="G5" i="3"/>
  <c r="E5" i="3"/>
  <c r="F5" i="3" s="1"/>
  <c r="D5" i="3"/>
  <c r="C5" i="3"/>
  <c r="B5" i="3"/>
  <c r="B17" i="3" s="1"/>
  <c r="A5" i="3"/>
  <c r="O4" i="3"/>
  <c r="N4" i="3"/>
  <c r="K4" i="3"/>
  <c r="J4" i="3"/>
  <c r="H4" i="3"/>
  <c r="C16" i="3" s="1"/>
  <c r="G4" i="3"/>
  <c r="E4" i="3"/>
  <c r="D4" i="3"/>
  <c r="C4" i="3"/>
  <c r="B4" i="3"/>
  <c r="B16" i="3" s="1"/>
  <c r="A4" i="3"/>
  <c r="P8" i="3" l="1"/>
  <c r="K9" i="3"/>
  <c r="H9" i="3"/>
  <c r="S16" i="3"/>
  <c r="S15" i="3" s="1"/>
  <c r="S17" i="3" s="1"/>
  <c r="L4" i="3"/>
  <c r="L6" i="3"/>
  <c r="P4" i="3"/>
  <c r="F6" i="3"/>
  <c r="N9" i="3"/>
  <c r="O9" i="3"/>
  <c r="L5" i="3"/>
  <c r="P6" i="3"/>
  <c r="F8" i="3"/>
  <c r="F4" i="3"/>
  <c r="P5" i="3"/>
  <c r="F7" i="3"/>
  <c r="L8" i="3"/>
  <c r="P7" i="3"/>
  <c r="S22" i="2" l="1"/>
  <c r="S21" i="2"/>
  <c r="S20" i="2"/>
  <c r="B18" i="2"/>
  <c r="E17" i="2"/>
  <c r="E18" i="2" s="1"/>
  <c r="E19" i="2" s="1"/>
  <c r="B17" i="2"/>
  <c r="E16" i="2"/>
  <c r="D16" i="2"/>
  <c r="D17" i="2" s="1"/>
  <c r="D18" i="2" s="1"/>
  <c r="D19" i="2" s="1"/>
  <c r="C16" i="2"/>
  <c r="S14" i="2"/>
  <c r="G9" i="2"/>
  <c r="E9" i="2"/>
  <c r="P8" i="2"/>
  <c r="O8" i="2"/>
  <c r="N8" i="2"/>
  <c r="K8" i="2"/>
  <c r="L8" i="2" s="1"/>
  <c r="J8" i="2"/>
  <c r="H8" i="2"/>
  <c r="G8" i="2"/>
  <c r="E8" i="2"/>
  <c r="F8" i="2" s="1"/>
  <c r="D8" i="2"/>
  <c r="D9" i="2" s="1"/>
  <c r="C8" i="2"/>
  <c r="B8" i="2"/>
  <c r="A8" i="2"/>
  <c r="O7" i="2"/>
  <c r="O9" i="2" s="1"/>
  <c r="N7" i="2"/>
  <c r="N9" i="2" s="1"/>
  <c r="K7" i="2"/>
  <c r="L7" i="2" s="1"/>
  <c r="J7" i="2"/>
  <c r="J9" i="2" s="1"/>
  <c r="H7" i="2"/>
  <c r="S16" i="2" s="1"/>
  <c r="S15" i="2" s="1"/>
  <c r="S17" i="2" s="1"/>
  <c r="G7" i="2"/>
  <c r="F7" i="2"/>
  <c r="E7" i="2"/>
  <c r="D7" i="2"/>
  <c r="C7" i="2"/>
  <c r="B7" i="2"/>
  <c r="B19" i="2" s="1"/>
  <c r="A7" i="2"/>
  <c r="O6" i="2"/>
  <c r="P6" i="2" s="1"/>
  <c r="N6" i="2"/>
  <c r="K6" i="2"/>
  <c r="L6" i="2" s="1"/>
  <c r="J6" i="2"/>
  <c r="H6" i="2"/>
  <c r="C18" i="2" s="1"/>
  <c r="G6" i="2"/>
  <c r="F6" i="2"/>
  <c r="E6" i="2"/>
  <c r="D6" i="2"/>
  <c r="C6" i="2"/>
  <c r="B6" i="2"/>
  <c r="A6" i="2"/>
  <c r="O5" i="2"/>
  <c r="P5" i="2" s="1"/>
  <c r="N5" i="2"/>
  <c r="L5" i="2"/>
  <c r="K5" i="2"/>
  <c r="J5" i="2"/>
  <c r="H5" i="2"/>
  <c r="C17" i="2" s="1"/>
  <c r="G5" i="2"/>
  <c r="E5" i="2"/>
  <c r="F5" i="2" s="1"/>
  <c r="D5" i="2"/>
  <c r="C5" i="2"/>
  <c r="B5" i="2"/>
  <c r="A5" i="2"/>
  <c r="O4" i="2"/>
  <c r="P4" i="2" s="1"/>
  <c r="N4" i="2"/>
  <c r="K4" i="2"/>
  <c r="L4" i="2" s="1"/>
  <c r="J4" i="2"/>
  <c r="H4" i="2"/>
  <c r="G4" i="2"/>
  <c r="F4" i="2"/>
  <c r="E4" i="2"/>
  <c r="D4" i="2"/>
  <c r="C4" i="2"/>
  <c r="B4" i="2"/>
  <c r="B16" i="2" s="1"/>
  <c r="A4" i="2"/>
  <c r="S22" i="1"/>
  <c r="S21" i="1"/>
  <c r="S20" i="1"/>
  <c r="B19" i="1"/>
  <c r="B18" i="1"/>
  <c r="E17" i="1"/>
  <c r="E18" i="1" s="1"/>
  <c r="E19" i="1" s="1"/>
  <c r="C17" i="1"/>
  <c r="B17" i="1"/>
  <c r="S16" i="1"/>
  <c r="S15" i="1" s="1"/>
  <c r="S17" i="1" s="1"/>
  <c r="E16" i="1"/>
  <c r="B16" i="1"/>
  <c r="S14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P8" i="1"/>
  <c r="O8" i="1"/>
  <c r="N8" i="1"/>
  <c r="M8" i="1"/>
  <c r="L8" i="1"/>
  <c r="K8" i="1"/>
  <c r="J8" i="1"/>
  <c r="I8" i="1"/>
  <c r="H8" i="1"/>
  <c r="D16" i="1" s="1"/>
  <c r="D17" i="1" s="1"/>
  <c r="D18" i="1" s="1"/>
  <c r="D19" i="1" s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C19" i="1" s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C18" i="1" s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C16" i="1" s="1"/>
  <c r="G4" i="1"/>
  <c r="F4" i="1"/>
  <c r="E4" i="1"/>
  <c r="D4" i="1"/>
  <c r="C4" i="1"/>
  <c r="B4" i="1"/>
  <c r="A4" i="1"/>
  <c r="P7" i="2" l="1"/>
  <c r="H9" i="2"/>
  <c r="K9" i="2"/>
  <c r="C19" i="2"/>
</calcChain>
</file>

<file path=xl/sharedStrings.xml><?xml version="1.0" encoding="utf-8"?>
<sst xmlns="http://schemas.openxmlformats.org/spreadsheetml/2006/main" count="136" uniqueCount="29">
  <si>
    <t>Peer Rate Comparison</t>
  </si>
  <si>
    <t>State</t>
  </si>
  <si>
    <t>Utility</t>
  </si>
  <si>
    <t>Residential Customers Cur Yr</t>
  </si>
  <si>
    <t>Avg Residential Realization Prior Yr</t>
  </si>
  <si>
    <t>Avg Residential Realization Cur Yr</t>
  </si>
  <si>
    <t>% Change from Prior Yr</t>
  </si>
  <si>
    <t>Avg Residential Usage Cur Yr</t>
  </si>
  <si>
    <t>Avg Residential Bill Cur Yr</t>
  </si>
  <si>
    <t>Avg Commercial Realization Prior Yr</t>
  </si>
  <si>
    <t>Avg Commercial Realization Cur Yr</t>
  </si>
  <si>
    <t>Avg Industrial Realization Prior Yr</t>
  </si>
  <si>
    <t>Avg Industrial Realization Cur Yr</t>
  </si>
  <si>
    <t>Compared to State</t>
  </si>
  <si>
    <t>Source: EIA-861M Report</t>
  </si>
  <si>
    <t>KPCo</t>
  </si>
  <si>
    <t>Approved ROE</t>
  </si>
  <si>
    <t>Option #1</t>
  </si>
  <si>
    <t>Earned ROE</t>
  </si>
  <si>
    <t>Monthly Average Bill Comparison</t>
  </si>
  <si>
    <t>Avg Median Household Income</t>
  </si>
  <si>
    <t>For Graph</t>
  </si>
  <si>
    <t>Residential</t>
  </si>
  <si>
    <t>US</t>
  </si>
  <si>
    <t>Avg Annual Residential Electric Bill</t>
  </si>
  <si>
    <t>Avg Monthly Residential Electric Bill</t>
  </si>
  <si>
    <t>% Wallet</t>
  </si>
  <si>
    <t>Poverty Rate</t>
  </si>
  <si>
    <t>AEP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</si>
</sst>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44" fontId="0" fillId="2" borderId="2" xfId="2" applyFont="1" applyFill="1" applyBorder="1"/>
    <xf numFmtId="0" fontId="0" fillId="2" borderId="2" xfId="0" applyFill="1" applyBorder="1"/>
    <xf numFmtId="0" fontId="0" fillId="0" borderId="2" xfId="0" applyBorder="1"/>
    <xf numFmtId="165" fontId="0" fillId="0" borderId="2" xfId="2" applyNumberFormat="1" applyFont="1" applyBorder="1"/>
    <xf numFmtId="44" fontId="0" fillId="0" borderId="0" xfId="0" applyNumberFormat="1"/>
    <xf numFmtId="44" fontId="0" fillId="0" borderId="0" xfId="2" applyFont="1"/>
    <xf numFmtId="166" fontId="0" fillId="0" borderId="2" xfId="3" applyNumberFormat="1" applyFont="1" applyBorder="1"/>
    <xf numFmtId="0" fontId="0" fillId="2" borderId="0" xfId="0" applyFill="1"/>
    <xf numFmtId="167" fontId="0" fillId="0" borderId="0" xfId="1" applyNumberFormat="1" applyFont="1"/>
    <xf numFmtId="166" fontId="0" fillId="0" borderId="0" xfId="3" applyNumberFormat="1" applyFont="1"/>
    <xf numFmtId="164" fontId="2" fillId="0" borderId="0" xfId="1" applyNumberFormat="1" applyFont="1"/>
    <xf numFmtId="44" fontId="2" fillId="0" borderId="0" xfId="2" applyFont="1"/>
    <xf numFmtId="166" fontId="2" fillId="0" borderId="0" xfId="3" applyNumberFormat="1" applyFont="1"/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Bill Comparison </a:t>
            </a:r>
          </a:p>
          <a:p>
            <a:pPr>
              <a:defRPr/>
            </a:pPr>
            <a:r>
              <a:rPr lang="en-US"/>
              <a:t>(12 Months Ending Apr-21)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Utility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[1]KPCo!$C$16:$C$19</c:f>
              <c:numCache>
                <c:formatCode>General</c:formatCode>
                <c:ptCount val="4"/>
                <c:pt idx="0">
                  <c:v>123.71</c:v>
                </c:pt>
                <c:pt idx="1">
                  <c:v>105.523</c:v>
                </c:pt>
                <c:pt idx="2">
                  <c:v>91.396000000000001</c:v>
                </c:pt>
                <c:pt idx="3">
                  <c:v>157.52799999999999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C-43D7-8AF4-F9CC8E1E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1867120720"/>
        <c:axId val="1867123216"/>
      </c:barChart>
      <c:lineChart>
        <c:grouping val="standard"/>
        <c:varyColors val="0"/>
        <c:ser>
          <c:idx val="1"/>
          <c:order val="1"/>
          <c:tx>
            <c:v>State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[1]KPCo!$D$16:$D$19</c:f>
              <c:numCache>
                <c:formatCode>General</c:formatCode>
                <c:ptCount val="4"/>
                <c:pt idx="0">
                  <c:v>121.003</c:v>
                </c:pt>
                <c:pt idx="1">
                  <c:v>121.003</c:v>
                </c:pt>
                <c:pt idx="2">
                  <c:v>121.003</c:v>
                </c:pt>
                <c:pt idx="3">
                  <c:v>121.003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C-43D7-8AF4-F9CC8E1EE7AD}"/>
            </c:ext>
          </c:extLst>
        </c:ser>
        <c:ser>
          <c:idx val="2"/>
          <c:order val="2"/>
          <c:tx>
            <c:v>US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[1]KPCo!$E$16:$E$19</c:f>
              <c:numCache>
                <c:formatCode>General</c:formatCode>
                <c:ptCount val="4"/>
                <c:pt idx="0">
                  <c:v>132.678</c:v>
                </c:pt>
                <c:pt idx="1">
                  <c:v>132.678</c:v>
                </c:pt>
                <c:pt idx="2">
                  <c:v>132.678</c:v>
                </c:pt>
                <c:pt idx="3">
                  <c:v>132.678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BC-43D7-8AF4-F9CC8E1E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0720"/>
        <c:axId val="1867123216"/>
      </c:lineChart>
      <c:catAx>
        <c:axId val="18671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 sz="800" i="1"/>
                  <a:t>Source: EIA-861 Report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3216"/>
        <c:crosses val="autoZero"/>
        <c:auto val="1"/>
        <c:lblAlgn val="ctr"/>
        <c:lblOffset val="100"/>
        <c:noMultiLvlLbl val="0"/>
      </c:catAx>
      <c:valAx>
        <c:axId val="18671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KPCo Region Poverty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59-42DC-A463-6635FA3CA38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59-42DC-A463-6635FA3CA38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'2020'!$R$20:$R$22</c:f>
              <c:strCache>
                <c:ptCount val="3"/>
                <c:pt idx="0">
                  <c:v>KPCo</c:v>
                </c:pt>
                <c:pt idx="1">
                  <c:v>AEP</c:v>
                </c:pt>
                <c:pt idx="2">
                  <c:v>US</c:v>
                </c:pt>
              </c:strCache>
            </c:strRef>
          </c:cat>
          <c:val>
            <c:numRef>
              <c:f>'2020'!$S$20:$S$22</c:f>
              <c:numCache>
                <c:formatCode>_(* #,##0.00_);_(* \(#,##0.00\);_(* "-"??_);_(@_)</c:formatCode>
                <c:ptCount val="3"/>
                <c:pt idx="0" formatCode="_(* #,##0.0_);_(* \(#,##0.0\);_(* &quot;-&quot;??_);_(@_)">
                  <c:v>24.391806440562686</c:v>
                </c:pt>
                <c:pt idx="1">
                  <c:v>16.252413639977391</c:v>
                </c:pt>
                <c:pt idx="2" formatCode="General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9-42DC-A463-6635FA3C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11115327"/>
        <c:axId val="911107839"/>
      </c:barChart>
      <c:catAx>
        <c:axId val="91111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07839"/>
        <c:crosses val="autoZero"/>
        <c:auto val="1"/>
        <c:lblAlgn val="ctr"/>
        <c:lblOffset val="100"/>
        <c:noMultiLvlLbl val="0"/>
      </c:catAx>
      <c:valAx>
        <c:axId val="911107839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 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1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Bill Comparison </a:t>
            </a:r>
          </a:p>
          <a:p>
            <a:pPr>
              <a:defRPr/>
            </a:pPr>
            <a:r>
              <a:rPr lang="en-US"/>
              <a:t>(12 Months Ending Apr-21)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Utility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[1]KPCo!$C$16:$C$19</c:f>
              <c:numCache>
                <c:formatCode>General</c:formatCode>
                <c:ptCount val="4"/>
                <c:pt idx="0">
                  <c:v>123.71</c:v>
                </c:pt>
                <c:pt idx="1">
                  <c:v>105.523</c:v>
                </c:pt>
                <c:pt idx="2">
                  <c:v>91.396000000000001</c:v>
                </c:pt>
                <c:pt idx="3">
                  <c:v>157.52799999999999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8-45CC-9405-06F9161C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1867120720"/>
        <c:axId val="1867123216"/>
      </c:barChart>
      <c:lineChart>
        <c:grouping val="standard"/>
        <c:varyColors val="0"/>
        <c:ser>
          <c:idx val="1"/>
          <c:order val="1"/>
          <c:tx>
            <c:v>State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[1]KPCo!$D$16:$D$19</c:f>
              <c:numCache>
                <c:formatCode>General</c:formatCode>
                <c:ptCount val="4"/>
                <c:pt idx="0">
                  <c:v>121.003</c:v>
                </c:pt>
                <c:pt idx="1">
                  <c:v>121.003</c:v>
                </c:pt>
                <c:pt idx="2">
                  <c:v>121.003</c:v>
                </c:pt>
                <c:pt idx="3">
                  <c:v>121.003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8-45CC-9405-06F9161C29E0}"/>
            </c:ext>
          </c:extLst>
        </c:ser>
        <c:ser>
          <c:idx val="2"/>
          <c:order val="2"/>
          <c:tx>
            <c:v>US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[1]KPCo!$E$16:$E$19</c:f>
              <c:numCache>
                <c:formatCode>General</c:formatCode>
                <c:ptCount val="4"/>
                <c:pt idx="0">
                  <c:v>132.678</c:v>
                </c:pt>
                <c:pt idx="1">
                  <c:v>132.678</c:v>
                </c:pt>
                <c:pt idx="2">
                  <c:v>132.678</c:v>
                </c:pt>
                <c:pt idx="3">
                  <c:v>132.678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E8-45CC-9405-06F9161C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0720"/>
        <c:axId val="1867123216"/>
      </c:lineChart>
      <c:catAx>
        <c:axId val="18671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 sz="800" i="1"/>
                  <a:t>Source: EIA-861 Report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3216"/>
        <c:crosses val="autoZero"/>
        <c:auto val="1"/>
        <c:lblAlgn val="ctr"/>
        <c:lblOffset val="100"/>
        <c:noMultiLvlLbl val="0"/>
      </c:catAx>
      <c:valAx>
        <c:axId val="18671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KPCo Region Poverty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09-44CA-A824-BC81C4D0E36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09-44CA-A824-BC81C4D0E36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'2021'!$R$20:$R$22</c:f>
              <c:strCache>
                <c:ptCount val="3"/>
                <c:pt idx="0">
                  <c:v>KPCo</c:v>
                </c:pt>
                <c:pt idx="1">
                  <c:v>AEP</c:v>
                </c:pt>
                <c:pt idx="2">
                  <c:v>US</c:v>
                </c:pt>
              </c:strCache>
            </c:strRef>
          </c:cat>
          <c:val>
            <c:numRef>
              <c:f>'2021'!$S$20:$S$22</c:f>
              <c:numCache>
                <c:formatCode>_(* #,##0.00_);_(* \(#,##0.00\);_(* "-"??_);_(@_)</c:formatCode>
                <c:ptCount val="3"/>
                <c:pt idx="0" formatCode="_(* #,##0.0_);_(* \(#,##0.0\);_(* &quot;-&quot;??_);_(@_)">
                  <c:v>24.391806440562686</c:v>
                </c:pt>
                <c:pt idx="1">
                  <c:v>16.252413639977391</c:v>
                </c:pt>
                <c:pt idx="2" formatCode="General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09-44CA-A824-BC81C4D0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11115327"/>
        <c:axId val="911107839"/>
      </c:barChart>
      <c:catAx>
        <c:axId val="91111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07839"/>
        <c:crosses val="autoZero"/>
        <c:auto val="1"/>
        <c:lblAlgn val="ctr"/>
        <c:lblOffset val="100"/>
        <c:noMultiLvlLbl val="0"/>
      </c:catAx>
      <c:valAx>
        <c:axId val="911107839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 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1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Bill Comparison </a:t>
            </a:r>
          </a:p>
          <a:p>
            <a:pPr>
              <a:defRPr/>
            </a:pPr>
            <a:r>
              <a:rPr lang="en-US"/>
              <a:t>(12 Months Ending Mar-22)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Utility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'2022 '!$C$16:$C$19</c:f>
              <c:numCache>
                <c:formatCode>_("$"* #,##0.00_);_("$"* \(#,##0.00\);_("$"* "-"??_);_(@_)</c:formatCode>
                <c:ptCount val="4"/>
                <c:pt idx="0">
                  <c:v>129.024</c:v>
                </c:pt>
                <c:pt idx="1">
                  <c:v>107.318</c:v>
                </c:pt>
                <c:pt idx="2">
                  <c:v>107.801</c:v>
                </c:pt>
                <c:pt idx="3">
                  <c:v>179.18199999999999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D-4968-A311-58492D383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1867120720"/>
        <c:axId val="1867123216"/>
      </c:barChart>
      <c:lineChart>
        <c:grouping val="standard"/>
        <c:varyColors val="0"/>
        <c:ser>
          <c:idx val="1"/>
          <c:order val="1"/>
          <c:tx>
            <c:v>State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'2022 '!$D$16:$D$19</c:f>
              <c:numCache>
                <c:formatCode>_("$"* #,##0.00_);_("$"* \(#,##0.00\);_("$"* "-"??_);_(@_)</c:formatCode>
                <c:ptCount val="4"/>
                <c:pt idx="0">
                  <c:v>131.33500000000001</c:v>
                </c:pt>
                <c:pt idx="1">
                  <c:v>131.33500000000001</c:v>
                </c:pt>
                <c:pt idx="2">
                  <c:v>131.33500000000001</c:v>
                </c:pt>
                <c:pt idx="3">
                  <c:v>131.33500000000001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D-4968-A311-58492D3834AA}"/>
            </c:ext>
          </c:extLst>
        </c:ser>
        <c:ser>
          <c:idx val="2"/>
          <c:order val="2"/>
          <c:tx>
            <c:v>US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[1]KPCo!$B$16:$B$19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'2022 '!$E$16:$E$19</c:f>
              <c:numCache>
                <c:formatCode>_("$"* #,##0.00_);_("$"* \(#,##0.00\);_("$"* "-"??_);_(@_)</c:formatCode>
                <c:ptCount val="4"/>
                <c:pt idx="0">
                  <c:v>124.11199999999999</c:v>
                </c:pt>
                <c:pt idx="1">
                  <c:v>124.11199999999999</c:v>
                </c:pt>
                <c:pt idx="2">
                  <c:v>124.11199999999999</c:v>
                </c:pt>
                <c:pt idx="3">
                  <c:v>124.11199999999999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1D-4968-A311-58492D383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0720"/>
        <c:axId val="1867123216"/>
      </c:lineChart>
      <c:catAx>
        <c:axId val="18671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 sz="800" i="1"/>
                  <a:t>Source: EIA-861 Report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3216"/>
        <c:crosses val="autoZero"/>
        <c:auto val="1"/>
        <c:lblAlgn val="ctr"/>
        <c:lblOffset val="100"/>
        <c:noMultiLvlLbl val="0"/>
      </c:catAx>
      <c:valAx>
        <c:axId val="18671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KPCo Region Poverty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C3-408E-A7ED-672BFBB3605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C3-408E-A7ED-672BFBB3605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'!$R$20:$R$22</c:f>
              <c:strCache>
                <c:ptCount val="3"/>
                <c:pt idx="0">
                  <c:v>KPCo</c:v>
                </c:pt>
                <c:pt idx="1">
                  <c:v>AEP</c:v>
                </c:pt>
                <c:pt idx="2">
                  <c:v>US</c:v>
                </c:pt>
              </c:strCache>
            </c:strRef>
          </c:cat>
          <c:val>
            <c:numRef>
              <c:f>'2022 '!$S$20:$S$22</c:f>
              <c:numCache>
                <c:formatCode>_(* #,##0.00_);_(* \(#,##0.00\);_(* "-"??_);_(@_)</c:formatCode>
                <c:ptCount val="3"/>
                <c:pt idx="0" formatCode="_(* #,##0.0_);_(* \(#,##0.0\);_(* &quot;-&quot;??_);_(@_)">
                  <c:v>26.668666811153383</c:v>
                </c:pt>
                <c:pt idx="1">
                  <c:v>16.929755932780392</c:v>
                </c:pt>
                <c:pt idx="2" formatCode="General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C3-408E-A7ED-672BFBB3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11115327"/>
        <c:axId val="911107839"/>
      </c:barChart>
      <c:catAx>
        <c:axId val="91111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07839"/>
        <c:crosses val="autoZero"/>
        <c:auto val="1"/>
        <c:lblAlgn val="ctr"/>
        <c:lblOffset val="100"/>
        <c:noMultiLvlLbl val="0"/>
      </c:catAx>
      <c:valAx>
        <c:axId val="911107839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 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1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Bill Comparison </a:t>
            </a:r>
          </a:p>
          <a:p>
            <a:pPr>
              <a:defRPr/>
            </a:pPr>
            <a:r>
              <a:rPr lang="en-US"/>
              <a:t>(12 Months Ending May-23)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Utility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[9]KPCo!$B$16:$B$19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'2023'!$C$16:$C$19</c:f>
              <c:numCache>
                <c:formatCode>_("$"* #,##0.00_);_("$"* \(#,##0.00\);_("$"* "-"??_);_(@_)</c:formatCode>
                <c:ptCount val="4"/>
                <c:pt idx="0">
                  <c:v>136.09299999999999</c:v>
                </c:pt>
                <c:pt idx="1">
                  <c:v>113.559</c:v>
                </c:pt>
                <c:pt idx="2">
                  <c:v>118.566</c:v>
                </c:pt>
                <c:pt idx="3">
                  <c:v>193.78399999999999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D-4611-B121-6A642B27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1867120720"/>
        <c:axId val="1867123216"/>
      </c:barChart>
      <c:lineChart>
        <c:grouping val="standard"/>
        <c:varyColors val="0"/>
        <c:ser>
          <c:idx val="1"/>
          <c:order val="1"/>
          <c:tx>
            <c:v>State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[9]KPCo!$B$16:$B$19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'2023'!$D$16:$D$19</c:f>
              <c:numCache>
                <c:formatCode>_("$"* #,##0.00_);_("$"* \(#,##0.00\);_("$"* "-"??_);_(@_)</c:formatCode>
                <c:ptCount val="4"/>
                <c:pt idx="0">
                  <c:v>142.28200000000001</c:v>
                </c:pt>
                <c:pt idx="1">
                  <c:v>142.28200000000001</c:v>
                </c:pt>
                <c:pt idx="2">
                  <c:v>142.28200000000001</c:v>
                </c:pt>
                <c:pt idx="3">
                  <c:v>142.28200000000001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611-B121-6A642B276A08}"/>
            </c:ext>
          </c:extLst>
        </c:ser>
        <c:ser>
          <c:idx val="2"/>
          <c:order val="2"/>
          <c:tx>
            <c:v>US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[9]KPCo!$B$16:$B$19</c:f>
              <c:strCache>
                <c:ptCount val="4"/>
                <c:pt idx="0">
                  <c:v>Kentucky Utilities Co</c:v>
                </c:pt>
                <c:pt idx="1">
                  <c:v>Louisville Gas &amp; Electric Co</c:v>
                </c:pt>
                <c:pt idx="2">
                  <c:v>Duke Energy Kentucky</c:v>
                </c:pt>
                <c:pt idx="3">
                  <c:v>Kentucky Power Co</c:v>
                </c:pt>
              </c:strCache>
            </c:strRef>
          </c:cat>
          <c:val>
            <c:numRef>
              <c:f>'2023'!$E$16:$E$19</c:f>
              <c:numCache>
                <c:formatCode>_("$"* #,##0.00_);_("$"* \(#,##0.00\);_("$"* "-"??_);_(@_)</c:formatCode>
                <c:ptCount val="4"/>
                <c:pt idx="0">
                  <c:v>138.589</c:v>
                </c:pt>
                <c:pt idx="1">
                  <c:v>138.589</c:v>
                </c:pt>
                <c:pt idx="2">
                  <c:v>138.589</c:v>
                </c:pt>
                <c:pt idx="3">
                  <c:v>138.589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4D-4611-B121-6A642B276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120720"/>
        <c:axId val="1867123216"/>
      </c:lineChart>
      <c:catAx>
        <c:axId val="18671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 sz="800" i="1"/>
                  <a:t>Source: EIA-861 Report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3216"/>
        <c:crosses val="autoZero"/>
        <c:auto val="1"/>
        <c:lblAlgn val="ctr"/>
        <c:lblOffset val="100"/>
        <c:noMultiLvlLbl val="0"/>
      </c:catAx>
      <c:valAx>
        <c:axId val="18671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71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KPCo Region Poverty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5-4B6D-AF3C-743700E02A1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5-4B6D-AF3C-743700E02A1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'2023'!$R$20:$R$22</c:f>
              <c:strCache>
                <c:ptCount val="3"/>
                <c:pt idx="0">
                  <c:v>KPCo</c:v>
                </c:pt>
                <c:pt idx="1">
                  <c:v>AEP</c:v>
                </c:pt>
                <c:pt idx="2">
                  <c:v>US</c:v>
                </c:pt>
              </c:strCache>
            </c:strRef>
          </c:cat>
          <c:val>
            <c:numRef>
              <c:f>'2023'!$S$20:$S$22</c:f>
              <c:numCache>
                <c:formatCode>_(* #,##0.0_);_(* \(#,##0.0\);_(* "-"??_);_(@_)</c:formatCode>
                <c:ptCount val="3"/>
                <c:pt idx="0">
                  <c:v>26.624400000000001</c:v>
                </c:pt>
                <c:pt idx="1">
                  <c:v>16.650932800570235</c:v>
                </c:pt>
                <c:pt idx="2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85-4B6D-AF3C-743700E0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11115327"/>
        <c:axId val="911107839"/>
      </c:barChart>
      <c:catAx>
        <c:axId val="91111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07839"/>
        <c:crosses val="autoZero"/>
        <c:auto val="1"/>
        <c:lblAlgn val="ctr"/>
        <c:lblOffset val="100"/>
        <c:noMultiLvlLbl val="0"/>
      </c:catAx>
      <c:valAx>
        <c:axId val="911107839"/>
        <c:scaling>
          <c:orientation val="minMax"/>
          <c:max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Poverty 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11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11</xdr:col>
      <xdr:colOff>234950</xdr:colOff>
      <xdr:row>34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4319E7-23DD-4508-8FD1-D5C8DD2307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500062</xdr:colOff>
      <xdr:row>22</xdr:row>
      <xdr:rowOff>161925</xdr:rowOff>
    </xdr:from>
    <xdr:to>
      <xdr:col>21</xdr:col>
      <xdr:colOff>242887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9A8E59-C333-4A27-A341-78576671F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0</xdr:rowOff>
    </xdr:from>
    <xdr:to>
      <xdr:col>11</xdr:col>
      <xdr:colOff>234950</xdr:colOff>
      <xdr:row>34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CB729D-65DA-4017-8512-068527FC2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500062</xdr:colOff>
      <xdr:row>22</xdr:row>
      <xdr:rowOff>161925</xdr:rowOff>
    </xdr:from>
    <xdr:to>
      <xdr:col>21</xdr:col>
      <xdr:colOff>242887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93D3C7-70AA-4D4E-BE4D-34BE1479F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10</xdr:row>
      <xdr:rowOff>0</xdr:rowOff>
    </xdr:from>
    <xdr:to>
      <xdr:col>11</xdr:col>
      <xdr:colOff>282575</xdr:colOff>
      <xdr:row>33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11EB5E-9DCF-4A63-BE99-FFA79ED97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500062</xdr:colOff>
      <xdr:row>22</xdr:row>
      <xdr:rowOff>161925</xdr:rowOff>
    </xdr:from>
    <xdr:to>
      <xdr:col>21</xdr:col>
      <xdr:colOff>242887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5339D3-AA98-484A-AC86-7824D1006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10</xdr:row>
      <xdr:rowOff>0</xdr:rowOff>
    </xdr:from>
    <xdr:to>
      <xdr:col>11</xdr:col>
      <xdr:colOff>282575</xdr:colOff>
      <xdr:row>33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747871-665F-4631-BDD3-FCB859D01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500062</xdr:colOff>
      <xdr:row>22</xdr:row>
      <xdr:rowOff>161925</xdr:rowOff>
    </xdr:from>
    <xdr:to>
      <xdr:col>21</xdr:col>
      <xdr:colOff>242887</xdr:colOff>
      <xdr:row>37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8960D3-0C2C-4B29-B132-B177DCE4B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VR/Presentations/2021/Jun-21%20Results/Rate%20Comparison%20for%20MPR%2006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CST\Fcst20_6+6\Income%20Data%20for%202021%20IRC%20Presentations%20update.xlsx" TargetMode="External"/><Relationship Id="rId1" Type="http://schemas.openxmlformats.org/officeDocument/2006/relationships/externalLinkPath" Target="/FCST/Fcst20_6+6/Income%20Data%20for%202021%20IRC%20Presentations%20updat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CST\Fcst21_6+6\Income%20Data%20for%202021%20IRC%20Presentations%20update.xlsx" TargetMode="External"/><Relationship Id="rId1" Type="http://schemas.openxmlformats.org/officeDocument/2006/relationships/externalLinkPath" Target="/FCST/Fcst21_6+6/Income%20Data%20for%202021%20IRC%20Presentations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VR/Presentations/2022/May-22%20Results/Rate%20Comparison%20for%20MPR%20052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CST\Fcst22_6+6\Income%20Data%20for%20Residential%20Wallet.xlsx" TargetMode="External"/><Relationship Id="rId1" Type="http://schemas.openxmlformats.org/officeDocument/2006/relationships/externalLinkPath" Target="/FCST/Fcst22_6+6/Income%20Data%20for%20Residential%20Wall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VR\Presentations\2022\May-22%20Results\Rate%20Comparison%20for%20MPR%2005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VR/Presentations/2023/May-23%20Results/Rate%20Comparison%20for%20MPR%2005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FCST\Fcst23_6+6\Income%20Data%20for%202023%20IRC%20Presentations%20update_v2.xlsx" TargetMode="External"/><Relationship Id="rId1" Type="http://schemas.openxmlformats.org/officeDocument/2006/relationships/externalLinkPath" Target="/FCST/Fcst23_6+6/Income%20Data%20for%202023%20IRC%20Presentations%20update_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VR\Presentations\2021\Jun-21%20Results\Rate%20Comparison%20for%20MPR%2006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 Yr"/>
      <sheetName val="Prior Yr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2">
          <cell r="B2" t="str">
            <v>AR</v>
          </cell>
        </row>
        <row r="13">
          <cell r="B13" t="str">
            <v>KY</v>
          </cell>
          <cell r="D13" t="str">
            <v>Kentucky Utilities Co</v>
          </cell>
          <cell r="E13">
            <v>440193.17</v>
          </cell>
          <cell r="N13">
            <v>105.541</v>
          </cell>
          <cell r="O13">
            <v>14065.82</v>
          </cell>
          <cell r="P13">
            <v>123.71</v>
          </cell>
          <cell r="Q13">
            <v>105.468</v>
          </cell>
          <cell r="R13">
            <v>63.24</v>
          </cell>
        </row>
        <row r="14">
          <cell r="B14" t="str">
            <v>KY</v>
          </cell>
          <cell r="D14" t="str">
            <v>Louisville Gas &amp; Electric Co</v>
          </cell>
          <cell r="E14">
            <v>373302.67</v>
          </cell>
          <cell r="N14">
            <v>111.871</v>
          </cell>
          <cell r="O14">
            <v>11318.99</v>
          </cell>
          <cell r="P14">
            <v>105.523</v>
          </cell>
          <cell r="Q14">
            <v>101.636</v>
          </cell>
          <cell r="R14">
            <v>69.971000000000004</v>
          </cell>
        </row>
        <row r="15">
          <cell r="B15" t="str">
            <v>KY</v>
          </cell>
          <cell r="D15" t="str">
            <v>Duke Energy Kentucky</v>
          </cell>
          <cell r="E15">
            <v>130744.25</v>
          </cell>
          <cell r="N15">
            <v>94.441000000000003</v>
          </cell>
          <cell r="O15">
            <v>11613.1</v>
          </cell>
          <cell r="P15">
            <v>91.396000000000001</v>
          </cell>
          <cell r="Q15">
            <v>86.564999999999998</v>
          </cell>
          <cell r="R15">
            <v>74.402000000000001</v>
          </cell>
        </row>
        <row r="16">
          <cell r="B16" t="str">
            <v>KY</v>
          </cell>
          <cell r="D16" t="str">
            <v>Kentucky Power Co</v>
          </cell>
          <cell r="E16">
            <v>134458.5</v>
          </cell>
          <cell r="N16">
            <v>123.26</v>
          </cell>
          <cell r="O16">
            <v>15336.16</v>
          </cell>
          <cell r="P16">
            <v>157.52799999999999</v>
          </cell>
          <cell r="Q16">
            <v>126.643</v>
          </cell>
          <cell r="R16">
            <v>64.539000000000001</v>
          </cell>
        </row>
        <row r="17">
          <cell r="B17" t="str">
            <v>KY</v>
          </cell>
          <cell r="D17" t="str">
            <v>Total EPM</v>
          </cell>
          <cell r="E17">
            <v>2035808.67</v>
          </cell>
          <cell r="N17">
            <v>108.678</v>
          </cell>
          <cell r="O17">
            <v>13360.9</v>
          </cell>
          <cell r="P17">
            <v>121.003</v>
          </cell>
          <cell r="Q17">
            <v>102.754</v>
          </cell>
          <cell r="R17">
            <v>53.468000000000004</v>
          </cell>
        </row>
      </sheetData>
      <sheetData sheetId="1">
        <row r="2">
          <cell r="N2">
            <v>102.218</v>
          </cell>
        </row>
        <row r="13">
          <cell r="N13">
            <v>105.65900000000001</v>
          </cell>
          <cell r="Q13">
            <v>103.22199999999999</v>
          </cell>
          <cell r="R13">
            <v>62.555</v>
          </cell>
        </row>
        <row r="14">
          <cell r="N14">
            <v>111.601</v>
          </cell>
          <cell r="Q14">
            <v>100.46899999999999</v>
          </cell>
          <cell r="R14">
            <v>70.043999999999997</v>
          </cell>
        </row>
        <row r="15">
          <cell r="N15">
            <v>90.171999999999997</v>
          </cell>
          <cell r="Q15">
            <v>87.644000000000005</v>
          </cell>
          <cell r="R15">
            <v>76.644999999999996</v>
          </cell>
        </row>
        <row r="16">
          <cell r="N16">
            <v>119.646</v>
          </cell>
          <cell r="Q16">
            <v>120.629</v>
          </cell>
          <cell r="R16">
            <v>64.356999999999999</v>
          </cell>
        </row>
        <row r="17">
          <cell r="N17">
            <v>107.741</v>
          </cell>
          <cell r="Q17">
            <v>100.919</v>
          </cell>
          <cell r="R17">
            <v>53.122</v>
          </cell>
        </row>
      </sheetData>
      <sheetData sheetId="2">
        <row r="28">
          <cell r="B28" t="str">
            <v>Appalachian Power Co</v>
          </cell>
          <cell r="E28">
            <v>132.678</v>
          </cell>
        </row>
      </sheetData>
      <sheetData sheetId="3">
        <row r="28">
          <cell r="B28" t="str">
            <v>Indianapolis Power &amp; Light Co</v>
          </cell>
        </row>
      </sheetData>
      <sheetData sheetId="4">
        <row r="16">
          <cell r="B16" t="str">
            <v>Kentucky Utilities Co</v>
          </cell>
          <cell r="C16">
            <v>123.71</v>
          </cell>
          <cell r="D16">
            <v>121.003</v>
          </cell>
          <cell r="E16">
            <v>132.678</v>
          </cell>
        </row>
        <row r="17">
          <cell r="B17" t="str">
            <v>Louisville Gas &amp; Electric Co</v>
          </cell>
          <cell r="C17">
            <v>105.523</v>
          </cell>
          <cell r="D17">
            <v>121.003</v>
          </cell>
          <cell r="E17">
            <v>132.678</v>
          </cell>
        </row>
        <row r="18">
          <cell r="B18" t="str">
            <v>Duke Energy Kentucky</v>
          </cell>
          <cell r="C18">
            <v>91.396000000000001</v>
          </cell>
          <cell r="D18">
            <v>121.003</v>
          </cell>
          <cell r="E18">
            <v>132.678</v>
          </cell>
        </row>
        <row r="19">
          <cell r="B19" t="str">
            <v>Kentucky Power Co</v>
          </cell>
          <cell r="C19">
            <v>157.52799999999999</v>
          </cell>
          <cell r="D19">
            <v>121.003</v>
          </cell>
          <cell r="E19">
            <v>132.678</v>
          </cell>
        </row>
      </sheetData>
      <sheetData sheetId="5">
        <row r="15">
          <cell r="B15" t="str">
            <v>Empire District Electric Co</v>
          </cell>
        </row>
      </sheetData>
      <sheetData sheetId="6">
        <row r="30">
          <cell r="B30" t="str">
            <v>Entergy Arkansas LLC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 Data"/>
      <sheetName val="Income Data"/>
      <sheetName val="Poverty Rate Data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57">
          <cell r="R57">
            <v>42041.541539760932</v>
          </cell>
          <cell r="V57">
            <v>24.391806440562686</v>
          </cell>
        </row>
      </sheetData>
      <sheetData sheetId="1" refreshError="1"/>
      <sheetData sheetId="2" refreshError="1"/>
      <sheetData sheetId="3">
        <row r="33">
          <cell r="S33">
            <v>16.252413639977391</v>
          </cell>
        </row>
        <row r="34">
          <cell r="S34">
            <v>12.3</v>
          </cell>
        </row>
      </sheetData>
      <sheetData sheetId="4" refreshError="1"/>
      <sheetData sheetId="5">
        <row r="20">
          <cell r="R20" t="str">
            <v>KPCo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 Data"/>
      <sheetName val="Income Data"/>
      <sheetName val="Poverty Rate Data"/>
      <sheetName val="Forecast Charts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57">
          <cell r="R57">
            <v>42041.541539760932</v>
          </cell>
          <cell r="V57">
            <v>24.391806440562686</v>
          </cell>
        </row>
      </sheetData>
      <sheetData sheetId="1" refreshError="1"/>
      <sheetData sheetId="2" refreshError="1"/>
      <sheetData sheetId="3" refreshError="1"/>
      <sheetData sheetId="4">
        <row r="33">
          <cell r="S33">
            <v>16.252413639977391</v>
          </cell>
        </row>
        <row r="34">
          <cell r="S34">
            <v>12.3</v>
          </cell>
        </row>
      </sheetData>
      <sheetData sheetId="5" refreshError="1"/>
      <sheetData sheetId="6">
        <row r="20">
          <cell r="R20" t="str">
            <v>KPCo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 Yr"/>
      <sheetName val="Prior Yr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2">
          <cell r="B2" t="str">
            <v>AR</v>
          </cell>
        </row>
        <row r="13">
          <cell r="B13" t="str">
            <v>KY</v>
          </cell>
          <cell r="D13" t="str">
            <v>Kentucky Utilities Co</v>
          </cell>
          <cell r="E13">
            <v>442230.58</v>
          </cell>
          <cell r="N13">
            <v>114.70699999999999</v>
          </cell>
          <cell r="O13">
            <v>13497.72</v>
          </cell>
          <cell r="P13">
            <v>129.024</v>
          </cell>
          <cell r="Q13">
            <v>112.753</v>
          </cell>
          <cell r="R13">
            <v>66.489999999999995</v>
          </cell>
        </row>
        <row r="14">
          <cell r="B14" t="str">
            <v>KY</v>
          </cell>
          <cell r="D14" t="str">
            <v>Louisville Gas &amp; Electric Co</v>
          </cell>
          <cell r="E14">
            <v>376022.58</v>
          </cell>
          <cell r="N14">
            <v>116.142</v>
          </cell>
          <cell r="O14">
            <v>11088.3</v>
          </cell>
          <cell r="P14">
            <v>107.318</v>
          </cell>
          <cell r="Q14">
            <v>104.355</v>
          </cell>
          <cell r="R14">
            <v>69.582999999999998</v>
          </cell>
        </row>
        <row r="15">
          <cell r="B15" t="str">
            <v>KY</v>
          </cell>
          <cell r="D15" t="str">
            <v>Duke Energy Kentucky</v>
          </cell>
          <cell r="E15">
            <v>131070.67</v>
          </cell>
          <cell r="N15">
            <v>113.61799999999999</v>
          </cell>
          <cell r="O15">
            <v>11385.62</v>
          </cell>
          <cell r="P15">
            <v>107.801</v>
          </cell>
          <cell r="Q15">
            <v>94.534999999999997</v>
          </cell>
          <cell r="R15">
            <v>82.186999999999998</v>
          </cell>
        </row>
        <row r="16">
          <cell r="B16" t="str">
            <v>KY</v>
          </cell>
          <cell r="D16" t="str">
            <v>Kentucky Power Co</v>
          </cell>
          <cell r="E16">
            <v>133598.82999999999</v>
          </cell>
          <cell r="N16">
            <v>146.19800000000001</v>
          </cell>
          <cell r="O16">
            <v>14707.29</v>
          </cell>
          <cell r="P16">
            <v>179.18199999999999</v>
          </cell>
          <cell r="Q16">
            <v>142.864</v>
          </cell>
          <cell r="R16">
            <v>75.256</v>
          </cell>
        </row>
        <row r="17">
          <cell r="B17" t="str">
            <v>KY</v>
          </cell>
          <cell r="D17" t="str">
            <v>Total EPM</v>
          </cell>
          <cell r="E17">
            <v>2002164.92</v>
          </cell>
          <cell r="N17">
            <v>118.608</v>
          </cell>
          <cell r="O17">
            <v>13287.59</v>
          </cell>
          <cell r="P17">
            <v>131.33500000000001</v>
          </cell>
          <cell r="Q17">
            <v>110.327</v>
          </cell>
          <cell r="R17">
            <v>61.747</v>
          </cell>
        </row>
        <row r="51">
          <cell r="P51">
            <v>124.11199999999999</v>
          </cell>
        </row>
      </sheetData>
      <sheetData sheetId="1">
        <row r="2">
          <cell r="N2">
            <v>107.459</v>
          </cell>
        </row>
        <row r="13">
          <cell r="N13">
            <v>105.402</v>
          </cell>
          <cell r="Q13">
            <v>105.432</v>
          </cell>
          <cell r="R13">
            <v>63.488999999999997</v>
          </cell>
        </row>
        <row r="14">
          <cell r="N14">
            <v>111.911</v>
          </cell>
          <cell r="Q14">
            <v>101.727</v>
          </cell>
          <cell r="R14">
            <v>70.495999999999995</v>
          </cell>
        </row>
        <row r="15">
          <cell r="N15">
            <v>93.578000000000003</v>
          </cell>
          <cell r="Q15">
            <v>86.534000000000006</v>
          </cell>
          <cell r="R15">
            <v>74.67</v>
          </cell>
        </row>
        <row r="16">
          <cell r="N16">
            <v>120.158</v>
          </cell>
          <cell r="Q16">
            <v>125.224</v>
          </cell>
          <cell r="R16">
            <v>63.829000000000001</v>
          </cell>
        </row>
        <row r="17">
          <cell r="N17">
            <v>108.149</v>
          </cell>
          <cell r="Q17">
            <v>102.497</v>
          </cell>
          <cell r="R17">
            <v>53.046999999999997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 Data (19)"/>
      <sheetName val="Combine Data"/>
      <sheetName val="Income Data"/>
      <sheetName val="Poverty Rate Data"/>
      <sheetName val="Forecast Charts"/>
      <sheetName val="AP"/>
      <sheetName val="IM"/>
      <sheetName val="KPCo"/>
      <sheetName val="PSO"/>
      <sheetName val="SWP"/>
      <sheetName val="AEP-OH"/>
      <sheetName val="AEP-TX"/>
    </sheetNames>
    <sheetDataSet>
      <sheetData sheetId="0" refreshError="1"/>
      <sheetData sheetId="1">
        <row r="57">
          <cell r="R57">
            <v>42192.269706484389</v>
          </cell>
          <cell r="V57">
            <v>26.668666811153383</v>
          </cell>
        </row>
      </sheetData>
      <sheetData sheetId="2" refreshError="1"/>
      <sheetData sheetId="3" refreshError="1"/>
      <sheetData sheetId="4" refreshError="1"/>
      <sheetData sheetId="5">
        <row r="33">
          <cell r="S33">
            <v>16.929755932780392</v>
          </cell>
        </row>
        <row r="34">
          <cell r="S34">
            <v>12.3</v>
          </cell>
        </row>
      </sheetData>
      <sheetData sheetId="6" refreshError="1"/>
      <sheetData sheetId="7">
        <row r="16">
          <cell r="C16">
            <v>129.024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 Yr"/>
      <sheetName val="Prior Yr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2">
          <cell r="B2" t="str">
            <v>AR</v>
          </cell>
        </row>
        <row r="13">
          <cell r="B13" t="str">
            <v>KY</v>
          </cell>
          <cell r="D13" t="str">
            <v>Kentucky Utilities Co</v>
          </cell>
        </row>
        <row r="14">
          <cell r="B14" t="str">
            <v>KY</v>
          </cell>
          <cell r="D14" t="str">
            <v>Louisville Gas &amp; Electric Co</v>
          </cell>
        </row>
        <row r="15">
          <cell r="B15" t="str">
            <v>KY</v>
          </cell>
          <cell r="D15" t="str">
            <v>Duke Energy Kentucky</v>
          </cell>
        </row>
        <row r="16">
          <cell r="B16" t="str">
            <v>KY</v>
          </cell>
          <cell r="D16" t="str">
            <v>Kentucky Power Co</v>
          </cell>
        </row>
        <row r="17">
          <cell r="B17" t="str">
            <v>KY</v>
          </cell>
          <cell r="D17" t="str">
            <v>Total EPM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 Yr"/>
      <sheetName val="Prior Yr"/>
      <sheetName val="AP"/>
      <sheetName val="IM"/>
      <sheetName val="KPCo"/>
      <sheetName val="PSO"/>
      <sheetName val="SWP"/>
      <sheetName val="AEP-OH"/>
      <sheetName val="AEP-TX"/>
      <sheetName val="US Rate Comparison"/>
    </sheetNames>
    <sheetDataSet>
      <sheetData sheetId="0"/>
      <sheetData sheetId="1"/>
      <sheetData sheetId="2">
        <row r="4">
          <cell r="C4">
            <v>460614.33</v>
          </cell>
        </row>
      </sheetData>
      <sheetData sheetId="3">
        <row r="4">
          <cell r="C4">
            <v>457269.58</v>
          </cell>
        </row>
      </sheetData>
      <sheetData sheetId="4">
        <row r="4">
          <cell r="C4">
            <v>444346.67</v>
          </cell>
          <cell r="D4">
            <v>114.70699999999999</v>
          </cell>
          <cell r="E4">
            <v>123.828</v>
          </cell>
          <cell r="F4">
            <v>7.9515635488679903E-2</v>
          </cell>
          <cell r="G4">
            <v>13188.68</v>
          </cell>
          <cell r="H4">
            <v>136.09299999999999</v>
          </cell>
          <cell r="J4">
            <v>112.753</v>
          </cell>
          <cell r="K4">
            <v>122.88</v>
          </cell>
          <cell r="L4">
            <v>8.9815792041009868E-2</v>
          </cell>
          <cell r="N4">
            <v>66.489999999999995</v>
          </cell>
          <cell r="O4">
            <v>75.453000000000003</v>
          </cell>
          <cell r="P4">
            <v>0.13480222589863144</v>
          </cell>
        </row>
        <row r="5">
          <cell r="C5">
            <v>378894.33</v>
          </cell>
          <cell r="D5">
            <v>116.142</v>
          </cell>
          <cell r="E5">
            <v>125.205</v>
          </cell>
          <cell r="F5">
            <v>7.8033786227204693E-2</v>
          </cell>
          <cell r="G5">
            <v>10883.74</v>
          </cell>
          <cell r="H5">
            <v>113.559</v>
          </cell>
          <cell r="J5">
            <v>104.355</v>
          </cell>
          <cell r="K5">
            <v>114.2</v>
          </cell>
          <cell r="L5">
            <v>9.4341430693306583E-2</v>
          </cell>
          <cell r="N5">
            <v>69.582999999999998</v>
          </cell>
          <cell r="O5">
            <v>77.241</v>
          </cell>
          <cell r="P5">
            <v>0.1100556170328959</v>
          </cell>
        </row>
        <row r="6">
          <cell r="C6">
            <v>134835.75</v>
          </cell>
          <cell r="D6">
            <v>113.61799999999999</v>
          </cell>
          <cell r="E6">
            <v>129.571</v>
          </cell>
          <cell r="F6">
            <v>0.14040909010896163</v>
          </cell>
          <cell r="G6">
            <v>10980.76</v>
          </cell>
          <cell r="H6">
            <v>118.566</v>
          </cell>
          <cell r="J6">
            <v>94.534999999999997</v>
          </cell>
          <cell r="K6">
            <v>108.264</v>
          </cell>
          <cell r="L6">
            <v>0.14522663563759464</v>
          </cell>
          <cell r="N6">
            <v>82.186999999999998</v>
          </cell>
          <cell r="O6">
            <v>94.65</v>
          </cell>
          <cell r="P6">
            <v>0.15164198717558741</v>
          </cell>
        </row>
        <row r="7">
          <cell r="C7">
            <v>132092.82999999999</v>
          </cell>
          <cell r="D7">
            <v>146.19800000000001</v>
          </cell>
          <cell r="E7">
            <v>164.696</v>
          </cell>
          <cell r="F7">
            <v>0.12652703867357951</v>
          </cell>
          <cell r="G7">
            <v>14119.35</v>
          </cell>
          <cell r="H7">
            <v>193.78399999999999</v>
          </cell>
          <cell r="J7">
            <v>142.864</v>
          </cell>
          <cell r="K7">
            <v>144.405</v>
          </cell>
          <cell r="L7">
            <v>1.0786482248851925E-2</v>
          </cell>
          <cell r="N7">
            <v>75.256</v>
          </cell>
          <cell r="O7">
            <v>90.284000000000006</v>
          </cell>
          <cell r="P7">
            <v>0.19969171893270965</v>
          </cell>
        </row>
        <row r="8">
          <cell r="C8">
            <v>2006229.67</v>
          </cell>
          <cell r="D8">
            <v>118.605</v>
          </cell>
          <cell r="E8">
            <v>130.57300000000001</v>
          </cell>
          <cell r="F8">
            <v>0.10090636988322577</v>
          </cell>
          <cell r="G8">
            <v>13076.1</v>
          </cell>
          <cell r="H8">
            <v>142.28200000000001</v>
          </cell>
          <cell r="J8">
            <v>110.328</v>
          </cell>
          <cell r="K8">
            <v>120.834</v>
          </cell>
          <cell r="L8">
            <v>9.522514683489236E-2</v>
          </cell>
          <cell r="N8">
            <v>61.750999999999998</v>
          </cell>
          <cell r="O8">
            <v>78.075000000000003</v>
          </cell>
          <cell r="P8">
            <v>0.26435199429968748</v>
          </cell>
        </row>
        <row r="9">
          <cell r="D9">
            <v>0.23264617849163183</v>
          </cell>
          <cell r="E9">
            <v>0.26133274107204385</v>
          </cell>
          <cell r="G9">
            <v>7.9782962810012181E-2</v>
          </cell>
          <cell r="H9">
            <v>0.36197129643946502</v>
          </cell>
          <cell r="J9">
            <v>0.2949024726270757</v>
          </cell>
          <cell r="K9">
            <v>0.19506926858334572</v>
          </cell>
          <cell r="N9">
            <v>0.21870091172612605</v>
          </cell>
          <cell r="O9">
            <v>0.15637528017931479</v>
          </cell>
        </row>
      </sheetData>
      <sheetData sheetId="5">
        <row r="4">
          <cell r="C4">
            <v>3811.17</v>
          </cell>
        </row>
      </sheetData>
      <sheetData sheetId="6">
        <row r="4">
          <cell r="C4">
            <v>603231.92000000004</v>
          </cell>
        </row>
      </sheetData>
      <sheetData sheetId="7">
        <row r="4">
          <cell r="C4">
            <v>339421</v>
          </cell>
        </row>
      </sheetData>
      <sheetData sheetId="8">
        <row r="4">
          <cell r="H4">
            <v>181.25487142857145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 Data"/>
      <sheetName val="Forecast Charts"/>
      <sheetName val="GWh By Class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10">
          <cell r="B10">
            <v>26.624400000000001</v>
          </cell>
          <cell r="C10">
            <v>16.650932800570235</v>
          </cell>
          <cell r="H10">
            <v>41342.06</v>
          </cell>
        </row>
        <row r="12">
          <cell r="D12">
            <v>12.8</v>
          </cell>
        </row>
      </sheetData>
      <sheetData sheetId="1" refreshError="1"/>
      <sheetData sheetId="2" refreshError="1"/>
      <sheetData sheetId="3">
        <row r="28">
          <cell r="E28">
            <v>138.589</v>
          </cell>
        </row>
      </sheetData>
      <sheetData sheetId="4" refreshError="1"/>
      <sheetData sheetId="5">
        <row r="16">
          <cell r="C16">
            <v>136.09299999999999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 Yr"/>
      <sheetName val="Prior Yr"/>
      <sheetName val="AP"/>
      <sheetName val="IM"/>
      <sheetName val="KPCo"/>
      <sheetName val="PSO"/>
      <sheetName val="SWP"/>
      <sheetName val="AEP-OH"/>
      <sheetName val="AEP-TX"/>
    </sheetNames>
    <sheetDataSet>
      <sheetData sheetId="0">
        <row r="46">
          <cell r="B46" t="str">
            <v>TX</v>
          </cell>
        </row>
      </sheetData>
      <sheetData sheetId="1"/>
      <sheetData sheetId="2">
        <row r="28">
          <cell r="B28" t="str">
            <v>Appalachian Power Co</v>
          </cell>
        </row>
      </sheetData>
      <sheetData sheetId="3"/>
      <sheetData sheetId="4">
        <row r="16">
          <cell r="B16" t="str">
            <v>Kentucky Utilities Co</v>
          </cell>
        </row>
        <row r="17">
          <cell r="B17" t="str">
            <v>Louisville Gas &amp; Electric Co</v>
          </cell>
        </row>
        <row r="18">
          <cell r="B18" t="str">
            <v>Duke Energy Kentucky</v>
          </cell>
        </row>
        <row r="19">
          <cell r="B19" t="str">
            <v>Kentucky Power Co</v>
          </cell>
        </row>
      </sheetData>
      <sheetData sheetId="5">
        <row r="15">
          <cell r="B15" t="str">
            <v>Empire District Electric Co</v>
          </cell>
        </row>
      </sheetData>
      <sheetData sheetId="6">
        <row r="30">
          <cell r="B30" t="str">
            <v>Entergy Arkansas LLC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4EDF-3E14-44DF-98EA-86DAE5826306}">
  <dimension ref="A1:S26"/>
  <sheetViews>
    <sheetView topLeftCell="A3" workbookViewId="0">
      <selection activeCell="Y32" sqref="Y32"/>
    </sheetView>
  </sheetViews>
  <sheetFormatPr defaultRowHeight="14.5" x14ac:dyDescent="0.35"/>
  <cols>
    <col min="2" max="2" width="23" bestFit="1" customWidth="1"/>
    <col min="3" max="3" width="11.26953125" customWidth="1"/>
    <col min="4" max="4" width="10.453125" customWidth="1"/>
    <col min="5" max="5" width="10.54296875" customWidth="1"/>
    <col min="6" max="6" width="10.26953125" customWidth="1"/>
    <col min="7" max="7" width="10.54296875" customWidth="1"/>
    <col min="8" max="8" width="11" customWidth="1"/>
    <col min="10" max="10" width="10.7265625" customWidth="1"/>
    <col min="11" max="11" width="10.81640625" customWidth="1"/>
    <col min="12" max="12" width="10.7265625" customWidth="1"/>
    <col min="14" max="14" width="10.54296875" customWidth="1"/>
    <col min="15" max="15" width="11" customWidth="1"/>
    <col min="16" max="16" width="8.81640625" customWidth="1"/>
    <col min="18" max="18" width="33.453125" bestFit="1" customWidth="1"/>
    <col min="19" max="19" width="11.54296875" bestFit="1" customWidth="1"/>
  </cols>
  <sheetData>
    <row r="1" spans="1:19" x14ac:dyDescent="0.35">
      <c r="A1" t="s">
        <v>0</v>
      </c>
    </row>
    <row r="3" spans="1:19" ht="58" x14ac:dyDescent="0.3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"/>
      <c r="J3" s="2" t="s">
        <v>9</v>
      </c>
      <c r="K3" s="2" t="s">
        <v>10</v>
      </c>
      <c r="L3" s="2" t="s">
        <v>6</v>
      </c>
      <c r="M3" s="2"/>
      <c r="N3" s="2" t="s">
        <v>11</v>
      </c>
      <c r="O3" s="2" t="s">
        <v>12</v>
      </c>
      <c r="P3" s="2" t="s">
        <v>6</v>
      </c>
    </row>
    <row r="4" spans="1:19" x14ac:dyDescent="0.35">
      <c r="A4" t="str">
        <f>+'[1]Cur Yr'!B13</f>
        <v>KY</v>
      </c>
      <c r="B4" t="str">
        <f>+'[1]Cur Yr'!D13</f>
        <v>Kentucky Utilities Co</v>
      </c>
      <c r="C4" s="3">
        <f>+'[1]Cur Yr'!E13</f>
        <v>440193.17</v>
      </c>
      <c r="D4" s="11">
        <f>+'[1]Prior Yr'!N13</f>
        <v>105.65900000000001</v>
      </c>
      <c r="E4" s="11">
        <f>+'[1]Cur Yr'!N13</f>
        <v>105.541</v>
      </c>
      <c r="F4" s="15">
        <f>+E4/D4-1</f>
        <v>-1.1168002725751025E-3</v>
      </c>
      <c r="G4" s="3">
        <f>+'[1]Cur Yr'!O13</f>
        <v>14065.82</v>
      </c>
      <c r="H4" s="11">
        <f>+'[1]Cur Yr'!P13</f>
        <v>123.71</v>
      </c>
      <c r="J4" s="11">
        <f>+'[1]Prior Yr'!Q13</f>
        <v>103.22199999999999</v>
      </c>
      <c r="K4" s="11">
        <f>+'[1]Cur Yr'!Q13</f>
        <v>105.468</v>
      </c>
      <c r="L4" s="15">
        <f>+K4/J4-1</f>
        <v>2.17589273604466E-2</v>
      </c>
      <c r="N4" s="11">
        <f>+'[1]Prior Yr'!R13</f>
        <v>62.555</v>
      </c>
      <c r="O4" s="11">
        <f>+'[1]Cur Yr'!R13</f>
        <v>63.24</v>
      </c>
      <c r="P4" s="15">
        <f>+O4/N4-1</f>
        <v>1.0950363679961717E-2</v>
      </c>
    </row>
    <row r="5" spans="1:19" x14ac:dyDescent="0.35">
      <c r="A5" t="str">
        <f>+'[1]Cur Yr'!B14</f>
        <v>KY</v>
      </c>
      <c r="B5" t="str">
        <f>+'[1]Cur Yr'!D14</f>
        <v>Louisville Gas &amp; Electric Co</v>
      </c>
      <c r="C5" s="3">
        <f>+'[1]Cur Yr'!E14</f>
        <v>373302.67</v>
      </c>
      <c r="D5" s="11">
        <f>+'[1]Prior Yr'!N14</f>
        <v>111.601</v>
      </c>
      <c r="E5" s="11">
        <f>+'[1]Cur Yr'!N14</f>
        <v>111.871</v>
      </c>
      <c r="F5" s="15">
        <f>+E5/D5-1</f>
        <v>2.4193331600970147E-3</v>
      </c>
      <c r="G5" s="3">
        <f>+'[1]Cur Yr'!O14</f>
        <v>11318.99</v>
      </c>
      <c r="H5" s="11">
        <f>+'[1]Cur Yr'!P14</f>
        <v>105.523</v>
      </c>
      <c r="J5" s="11">
        <f>+'[1]Prior Yr'!Q14</f>
        <v>100.46899999999999</v>
      </c>
      <c r="K5" s="11">
        <f>+'[1]Cur Yr'!Q14</f>
        <v>101.636</v>
      </c>
      <c r="L5" s="15">
        <f>+K5/J5-1</f>
        <v>1.1615523196209843E-2</v>
      </c>
      <c r="N5" s="11">
        <f>+'[1]Prior Yr'!R14</f>
        <v>70.043999999999997</v>
      </c>
      <c r="O5" s="11">
        <f>+'[1]Cur Yr'!R14</f>
        <v>69.971000000000004</v>
      </c>
      <c r="P5" s="15">
        <f>+O5/N5-1</f>
        <v>-1.0422020444291746E-3</v>
      </c>
    </row>
    <row r="6" spans="1:19" x14ac:dyDescent="0.35">
      <c r="A6" t="str">
        <f>+'[1]Cur Yr'!B15</f>
        <v>KY</v>
      </c>
      <c r="B6" t="str">
        <f>+'[1]Cur Yr'!D15</f>
        <v>Duke Energy Kentucky</v>
      </c>
      <c r="C6" s="3">
        <f>+'[1]Cur Yr'!E15</f>
        <v>130744.25</v>
      </c>
      <c r="D6" s="11">
        <f>+'[1]Prior Yr'!N15</f>
        <v>90.171999999999997</v>
      </c>
      <c r="E6" s="11">
        <f>+'[1]Cur Yr'!N15</f>
        <v>94.441000000000003</v>
      </c>
      <c r="F6" s="15">
        <f>+E6/D6-1</f>
        <v>4.7342855875438072E-2</v>
      </c>
      <c r="G6" s="3">
        <f>+'[1]Cur Yr'!O15</f>
        <v>11613.1</v>
      </c>
      <c r="H6" s="11">
        <f>+'[1]Cur Yr'!P15</f>
        <v>91.396000000000001</v>
      </c>
      <c r="J6" s="11">
        <f>+'[1]Prior Yr'!Q15</f>
        <v>87.644000000000005</v>
      </c>
      <c r="K6" s="11">
        <f>+'[1]Cur Yr'!Q15</f>
        <v>86.564999999999998</v>
      </c>
      <c r="L6" s="15">
        <f>+K6/J6-1</f>
        <v>-1.2311167906531084E-2</v>
      </c>
      <c r="N6" s="11">
        <f>+'[1]Prior Yr'!R15</f>
        <v>76.644999999999996</v>
      </c>
      <c r="O6" s="11">
        <f>+'[1]Cur Yr'!R15</f>
        <v>74.402000000000001</v>
      </c>
      <c r="P6" s="15">
        <f>+O6/N6-1</f>
        <v>-2.9264792223889335E-2</v>
      </c>
    </row>
    <row r="7" spans="1:19" s="4" customFormat="1" x14ac:dyDescent="0.35">
      <c r="A7" s="4" t="str">
        <f>+'[1]Cur Yr'!B16</f>
        <v>KY</v>
      </c>
      <c r="B7" s="4" t="str">
        <f>+'[1]Cur Yr'!D16</f>
        <v>Kentucky Power Co</v>
      </c>
      <c r="C7" s="16">
        <f>+'[1]Cur Yr'!E16</f>
        <v>134458.5</v>
      </c>
      <c r="D7" s="17">
        <f>+'[1]Prior Yr'!N16</f>
        <v>119.646</v>
      </c>
      <c r="E7" s="17">
        <f>+'[1]Cur Yr'!N16</f>
        <v>123.26</v>
      </c>
      <c r="F7" s="18">
        <f>+E7/D7-1</f>
        <v>3.0205773699079064E-2</v>
      </c>
      <c r="G7" s="16">
        <f>+'[1]Cur Yr'!O16</f>
        <v>15336.16</v>
      </c>
      <c r="H7" s="17">
        <f>+'[1]Cur Yr'!P16</f>
        <v>157.52799999999999</v>
      </c>
      <c r="J7" s="17">
        <f>+'[1]Prior Yr'!Q16</f>
        <v>120.629</v>
      </c>
      <c r="K7" s="17">
        <f>+'[1]Cur Yr'!Q16</f>
        <v>126.643</v>
      </c>
      <c r="L7" s="18">
        <f>+K7/J7-1</f>
        <v>4.9855341584527757E-2</v>
      </c>
      <c r="N7" s="17">
        <f>+'[1]Prior Yr'!R16</f>
        <v>64.356999999999999</v>
      </c>
      <c r="O7" s="17">
        <f>+'[1]Cur Yr'!R16</f>
        <v>64.539000000000001</v>
      </c>
      <c r="P7" s="18">
        <f>+O7/N7-1</f>
        <v>2.8279752008328884E-3</v>
      </c>
    </row>
    <row r="8" spans="1:19" x14ac:dyDescent="0.35">
      <c r="A8" t="str">
        <f>+'[1]Cur Yr'!B17</f>
        <v>KY</v>
      </c>
      <c r="B8" t="str">
        <f>+'[1]Cur Yr'!D17</f>
        <v>Total EPM</v>
      </c>
      <c r="C8" s="3">
        <f>+'[1]Cur Yr'!E17</f>
        <v>2035808.67</v>
      </c>
      <c r="D8" s="11">
        <f>+'[1]Prior Yr'!N17</f>
        <v>107.741</v>
      </c>
      <c r="E8" s="11">
        <f>+'[1]Cur Yr'!N17</f>
        <v>108.678</v>
      </c>
      <c r="F8" s="15">
        <f>+E8/D8-1</f>
        <v>8.696782097808553E-3</v>
      </c>
      <c r="G8" s="3">
        <f>+'[1]Cur Yr'!O17</f>
        <v>13360.9</v>
      </c>
      <c r="H8" s="11">
        <f>+'[1]Cur Yr'!P17</f>
        <v>121.003</v>
      </c>
      <c r="J8" s="11">
        <f>+'[1]Prior Yr'!Q17</f>
        <v>100.919</v>
      </c>
      <c r="K8" s="11">
        <f>+'[1]Cur Yr'!Q17</f>
        <v>102.754</v>
      </c>
      <c r="L8" s="15">
        <f>+K8/J8-1</f>
        <v>1.8182899156749643E-2</v>
      </c>
      <c r="N8" s="11">
        <f>+'[1]Prior Yr'!R17</f>
        <v>53.122</v>
      </c>
      <c r="O8" s="11">
        <f>+'[1]Cur Yr'!R17</f>
        <v>53.468000000000004</v>
      </c>
      <c r="P8" s="15">
        <f>+O8/N8-1</f>
        <v>6.5133089868605332E-3</v>
      </c>
    </row>
    <row r="9" spans="1:19" x14ac:dyDescent="0.35">
      <c r="B9" s="4" t="s">
        <v>13</v>
      </c>
      <c r="D9" s="18">
        <f>+D7/D8-1</f>
        <v>0.11049646838250982</v>
      </c>
      <c r="E9" s="18">
        <f>+E7/E8-1</f>
        <v>0.13417619021329075</v>
      </c>
      <c r="G9" s="18">
        <f>+G7/G8-1</f>
        <v>0.14783884319170126</v>
      </c>
      <c r="H9" s="18">
        <f>+H7/H8-1</f>
        <v>0.30185202019784629</v>
      </c>
      <c r="J9" s="18">
        <f>+J7/J8-1</f>
        <v>0.19530514571091673</v>
      </c>
      <c r="K9" s="18">
        <f>+K7/K8-1</f>
        <v>0.23248729976448601</v>
      </c>
      <c r="N9" s="18">
        <f>+N7/N8-1</f>
        <v>0.21149429614848847</v>
      </c>
      <c r="O9" s="18">
        <f>+O7/O8-1</f>
        <v>0.20705842747063663</v>
      </c>
    </row>
    <row r="11" spans="1:19" x14ac:dyDescent="0.35">
      <c r="A11" s="5" t="s">
        <v>14</v>
      </c>
      <c r="R11" s="6"/>
      <c r="S11" s="6" t="s">
        <v>15</v>
      </c>
    </row>
    <row r="12" spans="1:19" x14ac:dyDescent="0.35">
      <c r="R12" s="7" t="s">
        <v>16</v>
      </c>
      <c r="S12" s="8"/>
    </row>
    <row r="13" spans="1:19" x14ac:dyDescent="0.35">
      <c r="A13" t="s">
        <v>17</v>
      </c>
      <c r="R13" s="7" t="s">
        <v>18</v>
      </c>
      <c r="S13" s="8"/>
    </row>
    <row r="14" spans="1:19" x14ac:dyDescent="0.35">
      <c r="B14" t="s">
        <v>19</v>
      </c>
      <c r="R14" s="7" t="s">
        <v>20</v>
      </c>
      <c r="S14" s="9">
        <f>+'[2]Combine Data'!R57</f>
        <v>42041.541539760932</v>
      </c>
    </row>
    <row r="15" spans="1:19" x14ac:dyDescent="0.35">
      <c r="A15" t="s">
        <v>21</v>
      </c>
      <c r="C15" t="s">
        <v>22</v>
      </c>
      <c r="D15" t="s">
        <v>1</v>
      </c>
      <c r="E15" t="s">
        <v>23</v>
      </c>
      <c r="R15" s="7" t="s">
        <v>24</v>
      </c>
      <c r="S15" s="9">
        <f>+S16*12</f>
        <v>1890.3359999999998</v>
      </c>
    </row>
    <row r="16" spans="1:19" x14ac:dyDescent="0.35">
      <c r="B16" t="str">
        <f>B4</f>
        <v>Kentucky Utilities Co</v>
      </c>
      <c r="C16" s="10">
        <f>H4</f>
        <v>123.71</v>
      </c>
      <c r="D16" s="10">
        <f>H8</f>
        <v>121.003</v>
      </c>
      <c r="E16" s="11">
        <f>[1]AP!$E$28</f>
        <v>132.678</v>
      </c>
      <c r="R16" s="7" t="s">
        <v>25</v>
      </c>
      <c r="S16" s="9">
        <f>+H7</f>
        <v>157.52799999999999</v>
      </c>
    </row>
    <row r="17" spans="2:19" x14ac:dyDescent="0.35">
      <c r="B17" t="str">
        <f>B5</f>
        <v>Louisville Gas &amp; Electric Co</v>
      </c>
      <c r="C17" s="10">
        <f>H5</f>
        <v>105.523</v>
      </c>
      <c r="D17" s="10">
        <f t="shared" ref="D17:E19" si="0">D16</f>
        <v>121.003</v>
      </c>
      <c r="E17" s="10">
        <f t="shared" si="0"/>
        <v>132.678</v>
      </c>
      <c r="R17" s="7" t="s">
        <v>26</v>
      </c>
      <c r="S17" s="12">
        <f>+S15/S14</f>
        <v>4.4963527281991031E-2</v>
      </c>
    </row>
    <row r="18" spans="2:19" x14ac:dyDescent="0.35">
      <c r="B18" t="str">
        <f>B6</f>
        <v>Duke Energy Kentucky</v>
      </c>
      <c r="C18" s="10">
        <f>H6</f>
        <v>91.396000000000001</v>
      </c>
      <c r="D18" s="10">
        <f t="shared" si="0"/>
        <v>121.003</v>
      </c>
      <c r="E18" s="10">
        <f t="shared" si="0"/>
        <v>132.678</v>
      </c>
    </row>
    <row r="19" spans="2:19" x14ac:dyDescent="0.35">
      <c r="B19" t="str">
        <f>B7</f>
        <v>Kentucky Power Co</v>
      </c>
      <c r="C19" s="10">
        <f>H7</f>
        <v>157.52799999999999</v>
      </c>
      <c r="D19" s="10">
        <f t="shared" si="0"/>
        <v>121.003</v>
      </c>
      <c r="E19" s="10">
        <f t="shared" si="0"/>
        <v>132.678</v>
      </c>
      <c r="R19" s="13" t="s">
        <v>27</v>
      </c>
    </row>
    <row r="20" spans="2:19" x14ac:dyDescent="0.35">
      <c r="C20" s="10"/>
      <c r="D20" s="10"/>
      <c r="E20" s="10"/>
      <c r="R20" s="13" t="s">
        <v>15</v>
      </c>
      <c r="S20" s="14">
        <f>+'[2]Combine Data'!V57</f>
        <v>24.391806440562686</v>
      </c>
    </row>
    <row r="21" spans="2:19" x14ac:dyDescent="0.35">
      <c r="C21" s="10"/>
      <c r="D21" s="10"/>
      <c r="E21" s="10"/>
      <c r="R21" s="13" t="s">
        <v>28</v>
      </c>
      <c r="S21" s="19">
        <f>+[2]AP!S33</f>
        <v>16.252413639977391</v>
      </c>
    </row>
    <row r="22" spans="2:19" x14ac:dyDescent="0.35">
      <c r="C22" s="10"/>
      <c r="D22" s="10"/>
      <c r="E22" s="10"/>
      <c r="R22" s="13" t="s">
        <v>23</v>
      </c>
      <c r="S22">
        <f>+[2]AP!S34</f>
        <v>12.3</v>
      </c>
    </row>
    <row r="23" spans="2:19" x14ac:dyDescent="0.35">
      <c r="C23" s="10"/>
      <c r="D23" s="10"/>
      <c r="E23" s="10"/>
    </row>
    <row r="24" spans="2:19" x14ac:dyDescent="0.35">
      <c r="C24" s="10"/>
      <c r="D24" s="10"/>
      <c r="E24" s="10"/>
    </row>
    <row r="25" spans="2:19" x14ac:dyDescent="0.35">
      <c r="C25" s="10"/>
      <c r="D25" s="10"/>
      <c r="E25" s="10"/>
    </row>
    <row r="26" spans="2:19" x14ac:dyDescent="0.35">
      <c r="C26" s="10"/>
      <c r="D26" s="10"/>
      <c r="E26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CF26-DF51-4E6F-B7DF-19D0BD9BFE93}">
  <dimension ref="A1:S26"/>
  <sheetViews>
    <sheetView topLeftCell="A2" workbookViewId="0">
      <selection activeCell="N20" sqref="N20"/>
    </sheetView>
  </sheetViews>
  <sheetFormatPr defaultRowHeight="14.5" x14ac:dyDescent="0.35"/>
  <cols>
    <col min="2" max="2" width="23" bestFit="1" customWidth="1"/>
    <col min="3" max="3" width="11.26953125" customWidth="1"/>
    <col min="4" max="4" width="10.453125" customWidth="1"/>
    <col min="5" max="5" width="10.54296875" customWidth="1"/>
    <col min="6" max="6" width="10.26953125" customWidth="1"/>
    <col min="7" max="7" width="10.54296875" customWidth="1"/>
    <col min="8" max="8" width="11" customWidth="1"/>
    <col min="10" max="10" width="10.7265625" customWidth="1"/>
    <col min="11" max="11" width="10.81640625" customWidth="1"/>
    <col min="12" max="12" width="10.7265625" customWidth="1"/>
    <col min="14" max="14" width="10.54296875" customWidth="1"/>
    <col min="15" max="15" width="11" customWidth="1"/>
    <col min="16" max="16" width="8.81640625" customWidth="1"/>
    <col min="18" max="18" width="33.453125" bestFit="1" customWidth="1"/>
    <col min="19" max="19" width="11.54296875" bestFit="1" customWidth="1"/>
  </cols>
  <sheetData>
    <row r="1" spans="1:19" x14ac:dyDescent="0.35">
      <c r="A1" t="s">
        <v>0</v>
      </c>
    </row>
    <row r="3" spans="1:19" ht="58" x14ac:dyDescent="0.3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"/>
      <c r="J3" s="2" t="s">
        <v>9</v>
      </c>
      <c r="K3" s="2" t="s">
        <v>10</v>
      </c>
      <c r="L3" s="2" t="s">
        <v>6</v>
      </c>
      <c r="M3" s="2"/>
      <c r="N3" s="2" t="s">
        <v>11</v>
      </c>
      <c r="O3" s="2" t="s">
        <v>12</v>
      </c>
      <c r="P3" s="2" t="s">
        <v>6</v>
      </c>
    </row>
    <row r="4" spans="1:19" x14ac:dyDescent="0.35">
      <c r="A4" t="str">
        <f>+'[1]Cur Yr'!B13</f>
        <v>KY</v>
      </c>
      <c r="B4" t="str">
        <f>+'[1]Cur Yr'!D13</f>
        <v>Kentucky Utilities Co</v>
      </c>
      <c r="C4" s="3">
        <f>+'[1]Cur Yr'!E13</f>
        <v>440193.17</v>
      </c>
      <c r="D4" s="11">
        <f>+'[1]Prior Yr'!N13</f>
        <v>105.65900000000001</v>
      </c>
      <c r="E4" s="11">
        <f>+'[1]Cur Yr'!N13</f>
        <v>105.541</v>
      </c>
      <c r="F4" s="15">
        <f>+E4/D4-1</f>
        <v>-1.1168002725751025E-3</v>
      </c>
      <c r="G4" s="3">
        <f>+'[1]Cur Yr'!O13</f>
        <v>14065.82</v>
      </c>
      <c r="H4" s="11">
        <f>+'[1]Cur Yr'!P13</f>
        <v>123.71</v>
      </c>
      <c r="J4" s="11">
        <f>+'[1]Prior Yr'!Q13</f>
        <v>103.22199999999999</v>
      </c>
      <c r="K4" s="11">
        <f>+'[1]Cur Yr'!Q13</f>
        <v>105.468</v>
      </c>
      <c r="L4" s="15">
        <f>+K4/J4-1</f>
        <v>2.17589273604466E-2</v>
      </c>
      <c r="N4" s="11">
        <f>+'[1]Prior Yr'!R13</f>
        <v>62.555</v>
      </c>
      <c r="O4" s="11">
        <f>+'[1]Cur Yr'!R13</f>
        <v>63.24</v>
      </c>
      <c r="P4" s="15">
        <f>+O4/N4-1</f>
        <v>1.0950363679961717E-2</v>
      </c>
    </row>
    <row r="5" spans="1:19" x14ac:dyDescent="0.35">
      <c r="A5" t="str">
        <f>+'[1]Cur Yr'!B14</f>
        <v>KY</v>
      </c>
      <c r="B5" t="str">
        <f>+'[1]Cur Yr'!D14</f>
        <v>Louisville Gas &amp; Electric Co</v>
      </c>
      <c r="C5" s="3">
        <f>+'[1]Cur Yr'!E14</f>
        <v>373302.67</v>
      </c>
      <c r="D5" s="11">
        <f>+'[1]Prior Yr'!N14</f>
        <v>111.601</v>
      </c>
      <c r="E5" s="11">
        <f>+'[1]Cur Yr'!N14</f>
        <v>111.871</v>
      </c>
      <c r="F5" s="15">
        <f>+E5/D5-1</f>
        <v>2.4193331600970147E-3</v>
      </c>
      <c r="G5" s="3">
        <f>+'[1]Cur Yr'!O14</f>
        <v>11318.99</v>
      </c>
      <c r="H5" s="11">
        <f>+'[1]Cur Yr'!P14</f>
        <v>105.523</v>
      </c>
      <c r="J5" s="11">
        <f>+'[1]Prior Yr'!Q14</f>
        <v>100.46899999999999</v>
      </c>
      <c r="K5" s="11">
        <f>+'[1]Cur Yr'!Q14</f>
        <v>101.636</v>
      </c>
      <c r="L5" s="15">
        <f>+K5/J5-1</f>
        <v>1.1615523196209843E-2</v>
      </c>
      <c r="N5" s="11">
        <f>+'[1]Prior Yr'!R14</f>
        <v>70.043999999999997</v>
      </c>
      <c r="O5" s="11">
        <f>+'[1]Cur Yr'!R14</f>
        <v>69.971000000000004</v>
      </c>
      <c r="P5" s="15">
        <f>+O5/N5-1</f>
        <v>-1.0422020444291746E-3</v>
      </c>
    </row>
    <row r="6" spans="1:19" x14ac:dyDescent="0.35">
      <c r="A6" t="str">
        <f>+'[1]Cur Yr'!B15</f>
        <v>KY</v>
      </c>
      <c r="B6" t="str">
        <f>+'[1]Cur Yr'!D15</f>
        <v>Duke Energy Kentucky</v>
      </c>
      <c r="C6" s="3">
        <f>+'[1]Cur Yr'!E15</f>
        <v>130744.25</v>
      </c>
      <c r="D6" s="11">
        <f>+'[1]Prior Yr'!N15</f>
        <v>90.171999999999997</v>
      </c>
      <c r="E6" s="11">
        <f>+'[1]Cur Yr'!N15</f>
        <v>94.441000000000003</v>
      </c>
      <c r="F6" s="15">
        <f>+E6/D6-1</f>
        <v>4.7342855875438072E-2</v>
      </c>
      <c r="G6" s="3">
        <f>+'[1]Cur Yr'!O15</f>
        <v>11613.1</v>
      </c>
      <c r="H6" s="11">
        <f>+'[1]Cur Yr'!P15</f>
        <v>91.396000000000001</v>
      </c>
      <c r="J6" s="11">
        <f>+'[1]Prior Yr'!Q15</f>
        <v>87.644000000000005</v>
      </c>
      <c r="K6" s="11">
        <f>+'[1]Cur Yr'!Q15</f>
        <v>86.564999999999998</v>
      </c>
      <c r="L6" s="15">
        <f>+K6/J6-1</f>
        <v>-1.2311167906531084E-2</v>
      </c>
      <c r="N6" s="11">
        <f>+'[1]Prior Yr'!R15</f>
        <v>76.644999999999996</v>
      </c>
      <c r="O6" s="11">
        <f>+'[1]Cur Yr'!R15</f>
        <v>74.402000000000001</v>
      </c>
      <c r="P6" s="15">
        <f>+O6/N6-1</f>
        <v>-2.9264792223889335E-2</v>
      </c>
    </row>
    <row r="7" spans="1:19" s="4" customFormat="1" x14ac:dyDescent="0.35">
      <c r="A7" s="4" t="str">
        <f>+'[1]Cur Yr'!B16</f>
        <v>KY</v>
      </c>
      <c r="B7" s="4" t="str">
        <f>+'[1]Cur Yr'!D16</f>
        <v>Kentucky Power Co</v>
      </c>
      <c r="C7" s="16">
        <f>+'[1]Cur Yr'!E16</f>
        <v>134458.5</v>
      </c>
      <c r="D7" s="17">
        <f>+'[1]Prior Yr'!N16</f>
        <v>119.646</v>
      </c>
      <c r="E7" s="17">
        <f>+'[1]Cur Yr'!N16</f>
        <v>123.26</v>
      </c>
      <c r="F7" s="18">
        <f>+E7/D7-1</f>
        <v>3.0205773699079064E-2</v>
      </c>
      <c r="G7" s="16">
        <f>+'[1]Cur Yr'!O16</f>
        <v>15336.16</v>
      </c>
      <c r="H7" s="17">
        <f>+'[1]Cur Yr'!P16</f>
        <v>157.52799999999999</v>
      </c>
      <c r="J7" s="17">
        <f>+'[1]Prior Yr'!Q16</f>
        <v>120.629</v>
      </c>
      <c r="K7" s="17">
        <f>+'[1]Cur Yr'!Q16</f>
        <v>126.643</v>
      </c>
      <c r="L7" s="18">
        <f>+K7/J7-1</f>
        <v>4.9855341584527757E-2</v>
      </c>
      <c r="N7" s="17">
        <f>+'[1]Prior Yr'!R16</f>
        <v>64.356999999999999</v>
      </c>
      <c r="O7" s="17">
        <f>+'[1]Cur Yr'!R16</f>
        <v>64.539000000000001</v>
      </c>
      <c r="P7" s="18">
        <f>+O7/N7-1</f>
        <v>2.8279752008328884E-3</v>
      </c>
    </row>
    <row r="8" spans="1:19" x14ac:dyDescent="0.35">
      <c r="A8" t="str">
        <f>+'[1]Cur Yr'!B17</f>
        <v>KY</v>
      </c>
      <c r="B8" t="str">
        <f>+'[1]Cur Yr'!D17</f>
        <v>Total EPM</v>
      </c>
      <c r="C8" s="3">
        <f>+'[1]Cur Yr'!E17</f>
        <v>2035808.67</v>
      </c>
      <c r="D8" s="11">
        <f>+'[1]Prior Yr'!N17</f>
        <v>107.741</v>
      </c>
      <c r="E8" s="11">
        <f>+'[1]Cur Yr'!N17</f>
        <v>108.678</v>
      </c>
      <c r="F8" s="15">
        <f>+E8/D8-1</f>
        <v>8.696782097808553E-3</v>
      </c>
      <c r="G8" s="3">
        <f>+'[1]Cur Yr'!O17</f>
        <v>13360.9</v>
      </c>
      <c r="H8" s="11">
        <f>+'[1]Cur Yr'!P17</f>
        <v>121.003</v>
      </c>
      <c r="J8" s="11">
        <f>+'[1]Prior Yr'!Q17</f>
        <v>100.919</v>
      </c>
      <c r="K8" s="11">
        <f>+'[1]Cur Yr'!Q17</f>
        <v>102.754</v>
      </c>
      <c r="L8" s="15">
        <f>+K8/J8-1</f>
        <v>1.8182899156749643E-2</v>
      </c>
      <c r="N8" s="11">
        <f>+'[1]Prior Yr'!R17</f>
        <v>53.122</v>
      </c>
      <c r="O8" s="11">
        <f>+'[1]Cur Yr'!R17</f>
        <v>53.468000000000004</v>
      </c>
      <c r="P8" s="15">
        <f>+O8/N8-1</f>
        <v>6.5133089868605332E-3</v>
      </c>
    </row>
    <row r="9" spans="1:19" x14ac:dyDescent="0.35">
      <c r="B9" s="4" t="s">
        <v>13</v>
      </c>
      <c r="D9" s="18">
        <f>+D7/D8-1</f>
        <v>0.11049646838250982</v>
      </c>
      <c r="E9" s="18">
        <f>+E7/E8-1</f>
        <v>0.13417619021329075</v>
      </c>
      <c r="G9" s="18">
        <f>+G7/G8-1</f>
        <v>0.14783884319170126</v>
      </c>
      <c r="H9" s="18">
        <f>+H7/H8-1</f>
        <v>0.30185202019784629</v>
      </c>
      <c r="J9" s="18">
        <f>+J7/J8-1</f>
        <v>0.19530514571091673</v>
      </c>
      <c r="K9" s="18">
        <f>+K7/K8-1</f>
        <v>0.23248729976448601</v>
      </c>
      <c r="N9" s="18">
        <f>+N7/N8-1</f>
        <v>0.21149429614848847</v>
      </c>
      <c r="O9" s="18">
        <f>+O7/O8-1</f>
        <v>0.20705842747063663</v>
      </c>
    </row>
    <row r="11" spans="1:19" x14ac:dyDescent="0.35">
      <c r="A11" s="5" t="s">
        <v>14</v>
      </c>
      <c r="R11" s="6"/>
      <c r="S11" s="6" t="s">
        <v>15</v>
      </c>
    </row>
    <row r="12" spans="1:19" x14ac:dyDescent="0.35">
      <c r="R12" s="7" t="s">
        <v>16</v>
      </c>
      <c r="S12" s="8"/>
    </row>
    <row r="13" spans="1:19" x14ac:dyDescent="0.35">
      <c r="A13" t="s">
        <v>17</v>
      </c>
      <c r="R13" s="7" t="s">
        <v>18</v>
      </c>
      <c r="S13" s="8"/>
    </row>
    <row r="14" spans="1:19" x14ac:dyDescent="0.35">
      <c r="B14" t="s">
        <v>19</v>
      </c>
      <c r="R14" s="7" t="s">
        <v>20</v>
      </c>
      <c r="S14" s="9">
        <f>+'[3]Combine Data'!R57</f>
        <v>42041.541539760932</v>
      </c>
    </row>
    <row r="15" spans="1:19" x14ac:dyDescent="0.35">
      <c r="A15" t="s">
        <v>21</v>
      </c>
      <c r="C15" t="s">
        <v>22</v>
      </c>
      <c r="D15" t="s">
        <v>1</v>
      </c>
      <c r="E15" t="s">
        <v>23</v>
      </c>
      <c r="R15" s="7" t="s">
        <v>24</v>
      </c>
      <c r="S15" s="9">
        <f>+S16*12</f>
        <v>1890.3359999999998</v>
      </c>
    </row>
    <row r="16" spans="1:19" x14ac:dyDescent="0.35">
      <c r="B16" t="str">
        <f>B4</f>
        <v>Kentucky Utilities Co</v>
      </c>
      <c r="C16" s="10">
        <f>H4</f>
        <v>123.71</v>
      </c>
      <c r="D16" s="10">
        <f>H8</f>
        <v>121.003</v>
      </c>
      <c r="E16" s="11">
        <f>[1]AP!$E$28</f>
        <v>132.678</v>
      </c>
      <c r="R16" s="7" t="s">
        <v>25</v>
      </c>
      <c r="S16" s="9">
        <f>+H7</f>
        <v>157.52799999999999</v>
      </c>
    </row>
    <row r="17" spans="2:19" x14ac:dyDescent="0.35">
      <c r="B17" t="str">
        <f>B5</f>
        <v>Louisville Gas &amp; Electric Co</v>
      </c>
      <c r="C17" s="10">
        <f>H5</f>
        <v>105.523</v>
      </c>
      <c r="D17" s="10">
        <f t="shared" ref="D17:E19" si="0">D16</f>
        <v>121.003</v>
      </c>
      <c r="E17" s="10">
        <f t="shared" si="0"/>
        <v>132.678</v>
      </c>
      <c r="R17" s="7" t="s">
        <v>26</v>
      </c>
      <c r="S17" s="12">
        <f>+S15/S14</f>
        <v>4.4963527281991031E-2</v>
      </c>
    </row>
    <row r="18" spans="2:19" x14ac:dyDescent="0.35">
      <c r="B18" t="str">
        <f>B6</f>
        <v>Duke Energy Kentucky</v>
      </c>
      <c r="C18" s="10">
        <f>H6</f>
        <v>91.396000000000001</v>
      </c>
      <c r="D18" s="10">
        <f t="shared" si="0"/>
        <v>121.003</v>
      </c>
      <c r="E18" s="10">
        <f t="shared" si="0"/>
        <v>132.678</v>
      </c>
    </row>
    <row r="19" spans="2:19" x14ac:dyDescent="0.35">
      <c r="B19" t="str">
        <f>B7</f>
        <v>Kentucky Power Co</v>
      </c>
      <c r="C19" s="10">
        <f>H7</f>
        <v>157.52799999999999</v>
      </c>
      <c r="D19" s="10">
        <f t="shared" si="0"/>
        <v>121.003</v>
      </c>
      <c r="E19" s="10">
        <f t="shared" si="0"/>
        <v>132.678</v>
      </c>
      <c r="R19" s="13" t="s">
        <v>27</v>
      </c>
    </row>
    <row r="20" spans="2:19" x14ac:dyDescent="0.35">
      <c r="C20" s="10"/>
      <c r="D20" s="10"/>
      <c r="E20" s="10"/>
      <c r="R20" s="13" t="s">
        <v>15</v>
      </c>
      <c r="S20" s="14">
        <f>+'[3]Combine Data'!V57</f>
        <v>24.391806440562686</v>
      </c>
    </row>
    <row r="21" spans="2:19" x14ac:dyDescent="0.35">
      <c r="C21" s="10"/>
      <c r="D21" s="10"/>
      <c r="E21" s="10"/>
      <c r="R21" s="13" t="s">
        <v>28</v>
      </c>
      <c r="S21" s="19">
        <f>+[3]AP!S33</f>
        <v>16.252413639977391</v>
      </c>
    </row>
    <row r="22" spans="2:19" x14ac:dyDescent="0.35">
      <c r="C22" s="10"/>
      <c r="D22" s="10"/>
      <c r="E22" s="10"/>
      <c r="R22" s="13" t="s">
        <v>23</v>
      </c>
      <c r="S22">
        <f>+[3]AP!S34</f>
        <v>12.3</v>
      </c>
    </row>
    <row r="23" spans="2:19" x14ac:dyDescent="0.35">
      <c r="C23" s="10"/>
      <c r="D23" s="10"/>
      <c r="E23" s="10"/>
    </row>
    <row r="24" spans="2:19" x14ac:dyDescent="0.35">
      <c r="C24" s="10"/>
      <c r="D24" s="10"/>
      <c r="E24" s="10"/>
    </row>
    <row r="25" spans="2:19" x14ac:dyDescent="0.35">
      <c r="C25" s="10"/>
      <c r="D25" s="10"/>
      <c r="E25" s="10"/>
    </row>
    <row r="26" spans="2:19" x14ac:dyDescent="0.35">
      <c r="C26" s="10"/>
      <c r="D26" s="10"/>
      <c r="E26" s="1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8F28-17AD-441A-830C-9E870CEF632B}">
  <dimension ref="A1:S26"/>
  <sheetViews>
    <sheetView topLeftCell="A3" workbookViewId="0">
      <selection activeCell="E17" sqref="E17"/>
    </sheetView>
  </sheetViews>
  <sheetFormatPr defaultRowHeight="14.5" x14ac:dyDescent="0.35"/>
  <cols>
    <col min="2" max="2" width="23" bestFit="1" customWidth="1"/>
    <col min="3" max="3" width="11.26953125" customWidth="1"/>
    <col min="4" max="4" width="10.453125" customWidth="1"/>
    <col min="5" max="5" width="10.54296875" customWidth="1"/>
    <col min="6" max="6" width="10.26953125" customWidth="1"/>
    <col min="7" max="7" width="10.54296875" customWidth="1"/>
    <col min="8" max="8" width="11" customWidth="1"/>
    <col min="10" max="10" width="10.7265625" customWidth="1"/>
    <col min="11" max="11" width="10.81640625" customWidth="1"/>
    <col min="12" max="12" width="10.7265625" customWidth="1"/>
    <col min="14" max="14" width="10.54296875" customWidth="1"/>
    <col min="15" max="15" width="11" customWidth="1"/>
    <col min="16" max="16" width="8.81640625" customWidth="1"/>
    <col min="18" max="18" width="33.453125" bestFit="1" customWidth="1"/>
    <col min="19" max="19" width="11.54296875" bestFit="1" customWidth="1"/>
  </cols>
  <sheetData>
    <row r="1" spans="1:19" x14ac:dyDescent="0.35">
      <c r="A1" t="s">
        <v>0</v>
      </c>
    </row>
    <row r="3" spans="1:19" ht="58" x14ac:dyDescent="0.3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"/>
      <c r="J3" s="2" t="s">
        <v>9</v>
      </c>
      <c r="K3" s="2" t="s">
        <v>10</v>
      </c>
      <c r="L3" s="2" t="s">
        <v>6</v>
      </c>
      <c r="M3" s="2"/>
      <c r="N3" s="2" t="s">
        <v>11</v>
      </c>
      <c r="O3" s="2" t="s">
        <v>12</v>
      </c>
      <c r="P3" s="2" t="s">
        <v>6</v>
      </c>
    </row>
    <row r="4" spans="1:19" x14ac:dyDescent="0.35">
      <c r="A4" t="str">
        <f>+'[4]Cur Yr'!B13</f>
        <v>KY</v>
      </c>
      <c r="B4" t="str">
        <f>+'[4]Cur Yr'!D13</f>
        <v>Kentucky Utilities Co</v>
      </c>
      <c r="C4" s="3">
        <f>+'[4]Cur Yr'!E13</f>
        <v>442230.58</v>
      </c>
      <c r="D4" s="11">
        <f>+'[4]Prior Yr'!N13</f>
        <v>105.402</v>
      </c>
      <c r="E4" s="11">
        <f>+'[4]Cur Yr'!N13</f>
        <v>114.70699999999999</v>
      </c>
      <c r="F4" s="15">
        <f>+E4/D4-1</f>
        <v>8.8281057285440445E-2</v>
      </c>
      <c r="G4" s="3">
        <f>+'[4]Cur Yr'!O13</f>
        <v>13497.72</v>
      </c>
      <c r="H4" s="11">
        <f>+'[4]Cur Yr'!P13</f>
        <v>129.024</v>
      </c>
      <c r="J4" s="11">
        <f>+'[4]Prior Yr'!Q13</f>
        <v>105.432</v>
      </c>
      <c r="K4" s="11">
        <f>+'[4]Cur Yr'!Q13</f>
        <v>112.753</v>
      </c>
      <c r="L4" s="15">
        <f>+K4/J4-1</f>
        <v>6.9438121253509344E-2</v>
      </c>
      <c r="N4" s="11">
        <f>+'[4]Prior Yr'!R13</f>
        <v>63.488999999999997</v>
      </c>
      <c r="O4" s="11">
        <f>+'[4]Cur Yr'!R13</f>
        <v>66.489999999999995</v>
      </c>
      <c r="P4" s="15">
        <f>+O4/N4-1</f>
        <v>4.7268030682480422E-2</v>
      </c>
    </row>
    <row r="5" spans="1:19" x14ac:dyDescent="0.35">
      <c r="A5" t="str">
        <f>+'[4]Cur Yr'!B14</f>
        <v>KY</v>
      </c>
      <c r="B5" t="str">
        <f>+'[4]Cur Yr'!D14</f>
        <v>Louisville Gas &amp; Electric Co</v>
      </c>
      <c r="C5" s="3">
        <f>+'[4]Cur Yr'!E14</f>
        <v>376022.58</v>
      </c>
      <c r="D5" s="11">
        <f>+'[4]Prior Yr'!N14</f>
        <v>111.911</v>
      </c>
      <c r="E5" s="11">
        <f>+'[4]Cur Yr'!N14</f>
        <v>116.142</v>
      </c>
      <c r="F5" s="15">
        <f>+E5/D5-1</f>
        <v>3.780682864061613E-2</v>
      </c>
      <c r="G5" s="3">
        <f>+'[4]Cur Yr'!O14</f>
        <v>11088.3</v>
      </c>
      <c r="H5" s="11">
        <f>+'[4]Cur Yr'!P14</f>
        <v>107.318</v>
      </c>
      <c r="J5" s="11">
        <f>+'[4]Prior Yr'!Q14</f>
        <v>101.727</v>
      </c>
      <c r="K5" s="11">
        <f>+'[4]Cur Yr'!Q14</f>
        <v>104.355</v>
      </c>
      <c r="L5" s="15">
        <f>+K5/J5-1</f>
        <v>2.5833849420507926E-2</v>
      </c>
      <c r="N5" s="11">
        <f>+'[4]Prior Yr'!R14</f>
        <v>70.495999999999995</v>
      </c>
      <c r="O5" s="11">
        <f>+'[4]Cur Yr'!R14</f>
        <v>69.582999999999998</v>
      </c>
      <c r="P5" s="15">
        <f>+O5/N5-1</f>
        <v>-1.2951089423513307E-2</v>
      </c>
    </row>
    <row r="6" spans="1:19" x14ac:dyDescent="0.35">
      <c r="A6" t="str">
        <f>+'[4]Cur Yr'!B15</f>
        <v>KY</v>
      </c>
      <c r="B6" t="str">
        <f>+'[4]Cur Yr'!D15</f>
        <v>Duke Energy Kentucky</v>
      </c>
      <c r="C6" s="3">
        <f>+'[4]Cur Yr'!E15</f>
        <v>131070.67</v>
      </c>
      <c r="D6" s="11">
        <f>+'[4]Prior Yr'!N15</f>
        <v>93.578000000000003</v>
      </c>
      <c r="E6" s="11">
        <f>+'[4]Cur Yr'!N15</f>
        <v>113.61799999999999</v>
      </c>
      <c r="F6" s="15">
        <f>+E6/D6-1</f>
        <v>0.21415289918570601</v>
      </c>
      <c r="G6" s="3">
        <f>+'[4]Cur Yr'!O15</f>
        <v>11385.62</v>
      </c>
      <c r="H6" s="11">
        <f>+'[4]Cur Yr'!P15</f>
        <v>107.801</v>
      </c>
      <c r="J6" s="11">
        <f>+'[4]Prior Yr'!Q15</f>
        <v>86.534000000000006</v>
      </c>
      <c r="K6" s="11">
        <f>+'[4]Cur Yr'!Q15</f>
        <v>94.534999999999997</v>
      </c>
      <c r="L6" s="15">
        <f>+K6/J6-1</f>
        <v>9.2460766866202748E-2</v>
      </c>
      <c r="N6" s="11">
        <f>+'[4]Prior Yr'!R15</f>
        <v>74.67</v>
      </c>
      <c r="O6" s="11">
        <f>+'[4]Cur Yr'!R15</f>
        <v>82.186999999999998</v>
      </c>
      <c r="P6" s="15">
        <f>+O6/N6-1</f>
        <v>0.10066961296370702</v>
      </c>
    </row>
    <row r="7" spans="1:19" s="4" customFormat="1" x14ac:dyDescent="0.35">
      <c r="A7" s="4" t="str">
        <f>+'[4]Cur Yr'!B16</f>
        <v>KY</v>
      </c>
      <c r="B7" s="4" t="str">
        <f>+'[4]Cur Yr'!D16</f>
        <v>Kentucky Power Co</v>
      </c>
      <c r="C7" s="16">
        <f>+'[4]Cur Yr'!E16</f>
        <v>133598.82999999999</v>
      </c>
      <c r="D7" s="17">
        <f>+'[4]Prior Yr'!N16</f>
        <v>120.158</v>
      </c>
      <c r="E7" s="17">
        <f>+'[4]Cur Yr'!N16</f>
        <v>146.19800000000001</v>
      </c>
      <c r="F7" s="18">
        <f>+E7/D7-1</f>
        <v>0.21671465903227416</v>
      </c>
      <c r="G7" s="16">
        <f>+'[4]Cur Yr'!O16</f>
        <v>14707.29</v>
      </c>
      <c r="H7" s="17">
        <f>+'[4]Cur Yr'!P16</f>
        <v>179.18199999999999</v>
      </c>
      <c r="J7" s="17">
        <f>+'[4]Prior Yr'!Q16</f>
        <v>125.224</v>
      </c>
      <c r="K7" s="17">
        <f>+'[4]Cur Yr'!Q16</f>
        <v>142.864</v>
      </c>
      <c r="L7" s="18">
        <f>+K7/J7-1</f>
        <v>0.1408675653229412</v>
      </c>
      <c r="N7" s="17">
        <f>+'[4]Prior Yr'!R16</f>
        <v>63.829000000000001</v>
      </c>
      <c r="O7" s="17">
        <f>+'[4]Cur Yr'!R16</f>
        <v>75.256</v>
      </c>
      <c r="P7" s="18">
        <f>+O7/N7-1</f>
        <v>0.17902520797756516</v>
      </c>
    </row>
    <row r="8" spans="1:19" x14ac:dyDescent="0.35">
      <c r="A8" t="str">
        <f>+'[4]Cur Yr'!B17</f>
        <v>KY</v>
      </c>
      <c r="B8" t="str">
        <f>+'[4]Cur Yr'!D17</f>
        <v>Total EPM</v>
      </c>
      <c r="C8" s="3">
        <f>+'[4]Cur Yr'!E17</f>
        <v>2002164.92</v>
      </c>
      <c r="D8" s="11">
        <f>+'[4]Prior Yr'!N17</f>
        <v>108.149</v>
      </c>
      <c r="E8" s="11">
        <f>+'[4]Cur Yr'!N17</f>
        <v>118.608</v>
      </c>
      <c r="F8" s="15">
        <f>+E8/D8-1</f>
        <v>9.6709169756539648E-2</v>
      </c>
      <c r="G8" s="3">
        <f>+'[4]Cur Yr'!O17</f>
        <v>13287.59</v>
      </c>
      <c r="H8" s="11">
        <f>+'[4]Cur Yr'!P17</f>
        <v>131.33500000000001</v>
      </c>
      <c r="J8" s="11">
        <f>+'[4]Prior Yr'!Q17</f>
        <v>102.497</v>
      </c>
      <c r="K8" s="11">
        <f>+'[4]Cur Yr'!Q17</f>
        <v>110.327</v>
      </c>
      <c r="L8" s="15">
        <f>+K8/J8-1</f>
        <v>7.639247977989605E-2</v>
      </c>
      <c r="N8" s="11">
        <f>+'[4]Prior Yr'!R17</f>
        <v>53.046999999999997</v>
      </c>
      <c r="O8" s="11">
        <f>+'[4]Cur Yr'!R17</f>
        <v>61.747</v>
      </c>
      <c r="P8" s="15">
        <f>+O8/N8-1</f>
        <v>0.16400550455256657</v>
      </c>
    </row>
    <row r="9" spans="1:19" x14ac:dyDescent="0.35">
      <c r="B9" s="4" t="s">
        <v>13</v>
      </c>
      <c r="D9" s="18">
        <f>+D7/D8-1</f>
        <v>0.11104124864769904</v>
      </c>
      <c r="E9" s="18">
        <f>+E7/E8-1</f>
        <v>0.2326150006744907</v>
      </c>
      <c r="G9" s="18">
        <f>+G7/G8-1</f>
        <v>0.10684405524252338</v>
      </c>
      <c r="H9" s="18">
        <f>+H7/H8-1</f>
        <v>0.36431263562645122</v>
      </c>
      <c r="J9" s="18">
        <f>+J7/J8-1</f>
        <v>0.22173331902397142</v>
      </c>
      <c r="K9" s="18">
        <f>+K7/K8-1</f>
        <v>0.29491420957698478</v>
      </c>
      <c r="N9" s="18">
        <f>+N7/N8-1</f>
        <v>0.20325371840066375</v>
      </c>
      <c r="O9" s="18">
        <f>+O7/O8-1</f>
        <v>0.21877985975027125</v>
      </c>
    </row>
    <row r="11" spans="1:19" x14ac:dyDescent="0.35">
      <c r="A11" s="5" t="s">
        <v>14</v>
      </c>
      <c r="R11" s="6"/>
      <c r="S11" s="6" t="s">
        <v>15</v>
      </c>
    </row>
    <row r="12" spans="1:19" x14ac:dyDescent="0.35">
      <c r="R12" s="7" t="s">
        <v>16</v>
      </c>
      <c r="S12" s="8"/>
    </row>
    <row r="13" spans="1:19" x14ac:dyDescent="0.35">
      <c r="A13" t="s">
        <v>17</v>
      </c>
      <c r="R13" s="7" t="s">
        <v>18</v>
      </c>
      <c r="S13" s="8"/>
    </row>
    <row r="14" spans="1:19" x14ac:dyDescent="0.35">
      <c r="B14" t="s">
        <v>19</v>
      </c>
      <c r="R14" s="7" t="s">
        <v>20</v>
      </c>
      <c r="S14" s="9">
        <f>+'[5]Combine Data'!R57</f>
        <v>42192.269706484389</v>
      </c>
    </row>
    <row r="15" spans="1:19" x14ac:dyDescent="0.35">
      <c r="A15" t="s">
        <v>21</v>
      </c>
      <c r="C15" t="s">
        <v>22</v>
      </c>
      <c r="D15" t="s">
        <v>1</v>
      </c>
      <c r="E15" t="s">
        <v>23</v>
      </c>
      <c r="R15" s="7" t="s">
        <v>24</v>
      </c>
      <c r="S15" s="9">
        <f>+S16*12</f>
        <v>2150.1839999999997</v>
      </c>
    </row>
    <row r="16" spans="1:19" x14ac:dyDescent="0.35">
      <c r="B16" t="str">
        <f>B4</f>
        <v>Kentucky Utilities Co</v>
      </c>
      <c r="C16" s="10">
        <f>H4</f>
        <v>129.024</v>
      </c>
      <c r="D16" s="10">
        <f>H8</f>
        <v>131.33500000000001</v>
      </c>
      <c r="E16" s="11">
        <f>'[4]Cur Yr'!P51</f>
        <v>124.11199999999999</v>
      </c>
      <c r="R16" s="7" t="s">
        <v>25</v>
      </c>
      <c r="S16" s="9">
        <f>+H7</f>
        <v>179.18199999999999</v>
      </c>
    </row>
    <row r="17" spans="2:19" x14ac:dyDescent="0.35">
      <c r="B17" t="str">
        <f>B5</f>
        <v>Louisville Gas &amp; Electric Co</v>
      </c>
      <c r="C17" s="10">
        <f>H5</f>
        <v>107.318</v>
      </c>
      <c r="D17" s="10">
        <f t="shared" ref="D17:E19" si="0">D16</f>
        <v>131.33500000000001</v>
      </c>
      <c r="E17" s="10">
        <f t="shared" si="0"/>
        <v>124.11199999999999</v>
      </c>
      <c r="R17" s="7" t="s">
        <v>26</v>
      </c>
      <c r="S17" s="12">
        <f>+S15/S14</f>
        <v>5.0961562744977075E-2</v>
      </c>
    </row>
    <row r="18" spans="2:19" x14ac:dyDescent="0.35">
      <c r="B18" t="str">
        <f>B6</f>
        <v>Duke Energy Kentucky</v>
      </c>
      <c r="C18" s="10">
        <f>H6</f>
        <v>107.801</v>
      </c>
      <c r="D18" s="10">
        <f t="shared" si="0"/>
        <v>131.33500000000001</v>
      </c>
      <c r="E18" s="10">
        <f t="shared" si="0"/>
        <v>124.11199999999999</v>
      </c>
    </row>
    <row r="19" spans="2:19" x14ac:dyDescent="0.35">
      <c r="B19" t="str">
        <f>B7</f>
        <v>Kentucky Power Co</v>
      </c>
      <c r="C19" s="10">
        <f>H7</f>
        <v>179.18199999999999</v>
      </c>
      <c r="D19" s="10">
        <f t="shared" si="0"/>
        <v>131.33500000000001</v>
      </c>
      <c r="E19" s="10">
        <f t="shared" si="0"/>
        <v>124.11199999999999</v>
      </c>
      <c r="R19" s="13" t="s">
        <v>27</v>
      </c>
    </row>
    <row r="20" spans="2:19" x14ac:dyDescent="0.35">
      <c r="C20" s="10"/>
      <c r="D20" s="10"/>
      <c r="E20" s="10"/>
      <c r="R20" s="13" t="s">
        <v>15</v>
      </c>
      <c r="S20" s="14">
        <f>+'[5]Combine Data'!V57</f>
        <v>26.668666811153383</v>
      </c>
    </row>
    <row r="21" spans="2:19" x14ac:dyDescent="0.35">
      <c r="C21" s="10"/>
      <c r="D21" s="10"/>
      <c r="E21" s="10"/>
      <c r="R21" s="13" t="s">
        <v>28</v>
      </c>
      <c r="S21" s="19">
        <f>+[5]AP!S33</f>
        <v>16.929755932780392</v>
      </c>
    </row>
    <row r="22" spans="2:19" x14ac:dyDescent="0.35">
      <c r="C22" s="10"/>
      <c r="D22" s="10"/>
      <c r="E22" s="10"/>
      <c r="R22" s="13" t="s">
        <v>23</v>
      </c>
      <c r="S22">
        <f>+[5]AP!S34</f>
        <v>12.3</v>
      </c>
    </row>
    <row r="23" spans="2:19" x14ac:dyDescent="0.35">
      <c r="C23" s="10"/>
      <c r="D23" s="10"/>
      <c r="E23" s="10"/>
    </row>
    <row r="24" spans="2:19" x14ac:dyDescent="0.35">
      <c r="C24" s="10"/>
      <c r="D24" s="10"/>
      <c r="E24" s="10"/>
    </row>
    <row r="25" spans="2:19" x14ac:dyDescent="0.35">
      <c r="C25" s="10"/>
      <c r="D25" s="10"/>
      <c r="E25" s="10"/>
    </row>
    <row r="26" spans="2:19" x14ac:dyDescent="0.35">
      <c r="C26" s="10"/>
      <c r="D26" s="10"/>
      <c r="E26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AC60-428E-4FA9-B02C-29322400E87B}">
  <dimension ref="A1:S26"/>
  <sheetViews>
    <sheetView tabSelected="1" workbookViewId="0">
      <selection activeCell="C24" sqref="C24"/>
    </sheetView>
  </sheetViews>
  <sheetFormatPr defaultRowHeight="14.5" x14ac:dyDescent="0.35"/>
  <cols>
    <col min="2" max="2" width="23" bestFit="1" customWidth="1"/>
    <col min="3" max="3" width="11.26953125" customWidth="1"/>
    <col min="4" max="4" width="10.453125" customWidth="1"/>
    <col min="5" max="5" width="10.54296875" customWidth="1"/>
    <col min="6" max="6" width="10.26953125" customWidth="1"/>
    <col min="7" max="7" width="10.54296875" customWidth="1"/>
    <col min="8" max="8" width="11" customWidth="1"/>
    <col min="10" max="10" width="10.7265625" customWidth="1"/>
    <col min="11" max="11" width="10.81640625" customWidth="1"/>
    <col min="12" max="12" width="10.7265625" customWidth="1"/>
    <col min="14" max="14" width="10.54296875" customWidth="1"/>
    <col min="15" max="15" width="11" customWidth="1"/>
    <col min="16" max="16" width="8.81640625" customWidth="1"/>
    <col min="18" max="18" width="33.453125" bestFit="1" customWidth="1"/>
    <col min="19" max="19" width="11.54296875" bestFit="1" customWidth="1"/>
  </cols>
  <sheetData>
    <row r="1" spans="1:19" x14ac:dyDescent="0.35">
      <c r="A1" t="s">
        <v>0</v>
      </c>
    </row>
    <row r="3" spans="1:19" ht="58" x14ac:dyDescent="0.35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1"/>
      <c r="J3" s="2" t="s">
        <v>9</v>
      </c>
      <c r="K3" s="2" t="s">
        <v>10</v>
      </c>
      <c r="L3" s="2" t="s">
        <v>6</v>
      </c>
      <c r="M3" s="2"/>
      <c r="N3" s="2" t="s">
        <v>11</v>
      </c>
      <c r="O3" s="2" t="s">
        <v>12</v>
      </c>
      <c r="P3" s="2" t="s">
        <v>6</v>
      </c>
    </row>
    <row r="4" spans="1:19" x14ac:dyDescent="0.35">
      <c r="A4" t="str">
        <f>+'[6]Cur Yr'!B13</f>
        <v>KY</v>
      </c>
      <c r="B4" t="str">
        <f>+'[6]Cur Yr'!D13</f>
        <v>Kentucky Utilities Co</v>
      </c>
      <c r="C4" s="3">
        <f>[7]KPCo!C4</f>
        <v>444346.67</v>
      </c>
      <c r="D4" s="3">
        <f>[7]KPCo!D4</f>
        <v>114.70699999999999</v>
      </c>
      <c r="E4" s="3">
        <f>[7]KPCo!E4</f>
        <v>123.828</v>
      </c>
      <c r="F4" s="3">
        <f>[7]KPCo!F4</f>
        <v>7.9515635488679903E-2</v>
      </c>
      <c r="G4" s="3">
        <f>[7]KPCo!G4</f>
        <v>13188.68</v>
      </c>
      <c r="H4" s="3">
        <f>[7]KPCo!H4</f>
        <v>136.09299999999999</v>
      </c>
      <c r="I4" s="3">
        <f>[7]KPCo!I4</f>
        <v>0</v>
      </c>
      <c r="J4" s="3">
        <f>[7]KPCo!J4</f>
        <v>112.753</v>
      </c>
      <c r="K4" s="3">
        <f>[7]KPCo!K4</f>
        <v>122.88</v>
      </c>
      <c r="L4" s="3">
        <f>[7]KPCo!L4</f>
        <v>8.9815792041009868E-2</v>
      </c>
      <c r="M4" s="3">
        <f>[7]KPCo!M4</f>
        <v>0</v>
      </c>
      <c r="N4" s="3">
        <f>[7]KPCo!N4</f>
        <v>66.489999999999995</v>
      </c>
      <c r="O4" s="3">
        <f>[7]KPCo!O4</f>
        <v>75.453000000000003</v>
      </c>
      <c r="P4" s="3">
        <f>[7]KPCo!P4</f>
        <v>0.13480222589863144</v>
      </c>
    </row>
    <row r="5" spans="1:19" x14ac:dyDescent="0.35">
      <c r="A5" t="str">
        <f>+'[6]Cur Yr'!B14</f>
        <v>KY</v>
      </c>
      <c r="B5" t="str">
        <f>+'[6]Cur Yr'!D14</f>
        <v>Louisville Gas &amp; Electric Co</v>
      </c>
      <c r="C5" s="3">
        <f>[7]KPCo!C5</f>
        <v>378894.33</v>
      </c>
      <c r="D5" s="3">
        <f>[7]KPCo!D5</f>
        <v>116.142</v>
      </c>
      <c r="E5" s="3">
        <f>[7]KPCo!E5</f>
        <v>125.205</v>
      </c>
      <c r="F5" s="3">
        <f>[7]KPCo!F5</f>
        <v>7.8033786227204693E-2</v>
      </c>
      <c r="G5" s="3">
        <f>[7]KPCo!G5</f>
        <v>10883.74</v>
      </c>
      <c r="H5" s="3">
        <f>[7]KPCo!H5</f>
        <v>113.559</v>
      </c>
      <c r="I5" s="3">
        <f>[7]KPCo!I5</f>
        <v>0</v>
      </c>
      <c r="J5" s="3">
        <f>[7]KPCo!J5</f>
        <v>104.355</v>
      </c>
      <c r="K5" s="3">
        <f>[7]KPCo!K5</f>
        <v>114.2</v>
      </c>
      <c r="L5" s="3">
        <f>[7]KPCo!L5</f>
        <v>9.4341430693306583E-2</v>
      </c>
      <c r="M5" s="3">
        <f>[7]KPCo!M5</f>
        <v>0</v>
      </c>
      <c r="N5" s="3">
        <f>[7]KPCo!N5</f>
        <v>69.582999999999998</v>
      </c>
      <c r="O5" s="3">
        <f>[7]KPCo!O5</f>
        <v>77.241</v>
      </c>
      <c r="P5" s="3">
        <f>[7]KPCo!P5</f>
        <v>0.1100556170328959</v>
      </c>
    </row>
    <row r="6" spans="1:19" x14ac:dyDescent="0.35">
      <c r="A6" t="str">
        <f>+'[6]Cur Yr'!B15</f>
        <v>KY</v>
      </c>
      <c r="B6" t="str">
        <f>+'[6]Cur Yr'!D15</f>
        <v>Duke Energy Kentucky</v>
      </c>
      <c r="C6" s="3">
        <f>[7]KPCo!C6</f>
        <v>134835.75</v>
      </c>
      <c r="D6" s="3">
        <f>[7]KPCo!D6</f>
        <v>113.61799999999999</v>
      </c>
      <c r="E6" s="3">
        <f>[7]KPCo!E6</f>
        <v>129.571</v>
      </c>
      <c r="F6" s="3">
        <f>[7]KPCo!F6</f>
        <v>0.14040909010896163</v>
      </c>
      <c r="G6" s="3">
        <f>[7]KPCo!G6</f>
        <v>10980.76</v>
      </c>
      <c r="H6" s="3">
        <f>[7]KPCo!H6</f>
        <v>118.566</v>
      </c>
      <c r="I6" s="3">
        <f>[7]KPCo!I6</f>
        <v>0</v>
      </c>
      <c r="J6" s="3">
        <f>[7]KPCo!J6</f>
        <v>94.534999999999997</v>
      </c>
      <c r="K6" s="3">
        <f>[7]KPCo!K6</f>
        <v>108.264</v>
      </c>
      <c r="L6" s="3">
        <f>[7]KPCo!L6</f>
        <v>0.14522663563759464</v>
      </c>
      <c r="M6" s="3">
        <f>[7]KPCo!M6</f>
        <v>0</v>
      </c>
      <c r="N6" s="3">
        <f>[7]KPCo!N6</f>
        <v>82.186999999999998</v>
      </c>
      <c r="O6" s="3">
        <f>[7]KPCo!O6</f>
        <v>94.65</v>
      </c>
      <c r="P6" s="3">
        <f>[7]KPCo!P6</f>
        <v>0.15164198717558741</v>
      </c>
    </row>
    <row r="7" spans="1:19" s="4" customFormat="1" x14ac:dyDescent="0.35">
      <c r="A7" s="4" t="str">
        <f>+'[6]Cur Yr'!B16</f>
        <v>KY</v>
      </c>
      <c r="B7" s="4" t="str">
        <f>+'[6]Cur Yr'!D16</f>
        <v>Kentucky Power Co</v>
      </c>
      <c r="C7" s="3">
        <f>[7]KPCo!C7</f>
        <v>132092.82999999999</v>
      </c>
      <c r="D7" s="3">
        <f>[7]KPCo!D7</f>
        <v>146.19800000000001</v>
      </c>
      <c r="E7" s="3">
        <f>[7]KPCo!E7</f>
        <v>164.696</v>
      </c>
      <c r="F7" s="3">
        <f>[7]KPCo!F7</f>
        <v>0.12652703867357951</v>
      </c>
      <c r="G7" s="3">
        <f>[7]KPCo!G7</f>
        <v>14119.35</v>
      </c>
      <c r="H7" s="3">
        <f>[7]KPCo!H7</f>
        <v>193.78399999999999</v>
      </c>
      <c r="I7" s="3">
        <f>[7]KPCo!I7</f>
        <v>0</v>
      </c>
      <c r="J7" s="3">
        <f>[7]KPCo!J7</f>
        <v>142.864</v>
      </c>
      <c r="K7" s="3">
        <f>[7]KPCo!K7</f>
        <v>144.405</v>
      </c>
      <c r="L7" s="3">
        <f>[7]KPCo!L7</f>
        <v>1.0786482248851925E-2</v>
      </c>
      <c r="M7" s="3">
        <f>[7]KPCo!M7</f>
        <v>0</v>
      </c>
      <c r="N7" s="3">
        <f>[7]KPCo!N7</f>
        <v>75.256</v>
      </c>
      <c r="O7" s="3">
        <f>[7]KPCo!O7</f>
        <v>90.284000000000006</v>
      </c>
      <c r="P7" s="3">
        <f>[7]KPCo!P7</f>
        <v>0.19969171893270965</v>
      </c>
    </row>
    <row r="8" spans="1:19" x14ac:dyDescent="0.35">
      <c r="A8" t="str">
        <f>+'[6]Cur Yr'!B17</f>
        <v>KY</v>
      </c>
      <c r="B8" t="str">
        <f>+'[6]Cur Yr'!D17</f>
        <v>Total EPM</v>
      </c>
      <c r="C8" s="3">
        <f>[7]KPCo!C8</f>
        <v>2006229.67</v>
      </c>
      <c r="D8" s="3">
        <f>[7]KPCo!D8</f>
        <v>118.605</v>
      </c>
      <c r="E8" s="3">
        <f>[7]KPCo!E8</f>
        <v>130.57300000000001</v>
      </c>
      <c r="F8" s="3">
        <f>[7]KPCo!F8</f>
        <v>0.10090636988322577</v>
      </c>
      <c r="G8" s="3">
        <f>[7]KPCo!G8</f>
        <v>13076.1</v>
      </c>
      <c r="H8" s="3">
        <f>[7]KPCo!H8</f>
        <v>142.28200000000001</v>
      </c>
      <c r="I8" s="3">
        <f>[7]KPCo!I8</f>
        <v>0</v>
      </c>
      <c r="J8" s="3">
        <f>[7]KPCo!J8</f>
        <v>110.328</v>
      </c>
      <c r="K8" s="3">
        <f>[7]KPCo!K8</f>
        <v>120.834</v>
      </c>
      <c r="L8" s="3">
        <f>[7]KPCo!L8</f>
        <v>9.522514683489236E-2</v>
      </c>
      <c r="M8" s="3">
        <f>[7]KPCo!M8</f>
        <v>0</v>
      </c>
      <c r="N8" s="3">
        <f>[7]KPCo!N8</f>
        <v>61.750999999999998</v>
      </c>
      <c r="O8" s="3">
        <f>[7]KPCo!O8</f>
        <v>78.075000000000003</v>
      </c>
      <c r="P8" s="3">
        <f>[7]KPCo!P8</f>
        <v>0.26435199429968748</v>
      </c>
    </row>
    <row r="9" spans="1:19" x14ac:dyDescent="0.35">
      <c r="B9" s="4" t="s">
        <v>13</v>
      </c>
      <c r="C9" s="3">
        <f>[7]KPCo!C9</f>
        <v>0</v>
      </c>
      <c r="D9" s="3">
        <f>[7]KPCo!D9</f>
        <v>0.23264617849163183</v>
      </c>
      <c r="E9" s="3">
        <f>[7]KPCo!E9</f>
        <v>0.26133274107204385</v>
      </c>
      <c r="F9" s="3">
        <f>[7]KPCo!F9</f>
        <v>0</v>
      </c>
      <c r="G9" s="3">
        <f>[7]KPCo!G9</f>
        <v>7.9782962810012181E-2</v>
      </c>
      <c r="H9" s="3">
        <f>[7]KPCo!H9</f>
        <v>0.36197129643946502</v>
      </c>
      <c r="I9" s="3">
        <f>[7]KPCo!I9</f>
        <v>0</v>
      </c>
      <c r="J9" s="3">
        <f>[7]KPCo!J9</f>
        <v>0.2949024726270757</v>
      </c>
      <c r="K9" s="3">
        <f>[7]KPCo!K9</f>
        <v>0.19506926858334572</v>
      </c>
      <c r="L9" s="3">
        <f>[7]KPCo!L9</f>
        <v>0</v>
      </c>
      <c r="M9" s="3">
        <f>[7]KPCo!M9</f>
        <v>0</v>
      </c>
      <c r="N9" s="3">
        <f>[7]KPCo!N9</f>
        <v>0.21870091172612605</v>
      </c>
      <c r="O9" s="3">
        <f>[7]KPCo!O9</f>
        <v>0.15637528017931479</v>
      </c>
      <c r="P9" s="3">
        <f>[7]KPCo!P9</f>
        <v>0</v>
      </c>
    </row>
    <row r="11" spans="1:19" x14ac:dyDescent="0.35">
      <c r="A11" s="5" t="s">
        <v>14</v>
      </c>
      <c r="R11" s="6"/>
      <c r="S11" s="6" t="s">
        <v>15</v>
      </c>
    </row>
    <row r="12" spans="1:19" x14ac:dyDescent="0.35">
      <c r="R12" s="7" t="s">
        <v>16</v>
      </c>
      <c r="S12" s="8"/>
    </row>
    <row r="13" spans="1:19" x14ac:dyDescent="0.35">
      <c r="A13" t="s">
        <v>17</v>
      </c>
      <c r="R13" s="7" t="s">
        <v>18</v>
      </c>
      <c r="S13" s="8"/>
    </row>
    <row r="14" spans="1:19" x14ac:dyDescent="0.35">
      <c r="B14" t="s">
        <v>19</v>
      </c>
      <c r="R14" s="7" t="s">
        <v>20</v>
      </c>
      <c r="S14" s="9">
        <f>+'[8]Combine Data'!H10</f>
        <v>41342.06</v>
      </c>
    </row>
    <row r="15" spans="1:19" x14ac:dyDescent="0.35">
      <c r="A15" t="s">
        <v>21</v>
      </c>
      <c r="C15" t="s">
        <v>22</v>
      </c>
      <c r="D15" t="s">
        <v>1</v>
      </c>
      <c r="E15" t="s">
        <v>23</v>
      </c>
      <c r="R15" s="7" t="s">
        <v>24</v>
      </c>
      <c r="S15" s="9">
        <f>+S16*12</f>
        <v>2325.4079999999999</v>
      </c>
    </row>
    <row r="16" spans="1:19" x14ac:dyDescent="0.35">
      <c r="B16" t="str">
        <f>B4</f>
        <v>Kentucky Utilities Co</v>
      </c>
      <c r="C16" s="10">
        <f>H4</f>
        <v>136.09299999999999</v>
      </c>
      <c r="D16" s="10">
        <f>H8</f>
        <v>142.28200000000001</v>
      </c>
      <c r="E16" s="11">
        <f>+[8]AP!E28</f>
        <v>138.589</v>
      </c>
      <c r="R16" s="7" t="s">
        <v>25</v>
      </c>
      <c r="S16" s="9">
        <f>+H7</f>
        <v>193.78399999999999</v>
      </c>
    </row>
    <row r="17" spans="2:19" x14ac:dyDescent="0.35">
      <c r="B17" t="str">
        <f>B5</f>
        <v>Louisville Gas &amp; Electric Co</v>
      </c>
      <c r="C17" s="10">
        <f>H5</f>
        <v>113.559</v>
      </c>
      <c r="D17" s="10">
        <f t="shared" ref="D17:E19" si="0">D16</f>
        <v>142.28200000000001</v>
      </c>
      <c r="E17" s="10">
        <f t="shared" si="0"/>
        <v>138.589</v>
      </c>
      <c r="R17" s="7" t="s">
        <v>26</v>
      </c>
      <c r="S17" s="12">
        <f>+S15/S14</f>
        <v>5.6247995382910289E-2</v>
      </c>
    </row>
    <row r="18" spans="2:19" x14ac:dyDescent="0.35">
      <c r="B18" t="str">
        <f>B6</f>
        <v>Duke Energy Kentucky</v>
      </c>
      <c r="C18" s="10">
        <f>H6</f>
        <v>118.566</v>
      </c>
      <c r="D18" s="10">
        <f t="shared" si="0"/>
        <v>142.28200000000001</v>
      </c>
      <c r="E18" s="10">
        <f t="shared" si="0"/>
        <v>138.589</v>
      </c>
    </row>
    <row r="19" spans="2:19" x14ac:dyDescent="0.35">
      <c r="B19" t="str">
        <f>B7</f>
        <v>Kentucky Power Co</v>
      </c>
      <c r="C19" s="10">
        <f>H7</f>
        <v>193.78399999999999</v>
      </c>
      <c r="D19" s="10">
        <f t="shared" si="0"/>
        <v>142.28200000000001</v>
      </c>
      <c r="E19" s="10">
        <f t="shared" si="0"/>
        <v>138.589</v>
      </c>
      <c r="R19" s="13" t="s">
        <v>27</v>
      </c>
    </row>
    <row r="20" spans="2:19" x14ac:dyDescent="0.35">
      <c r="C20" s="10"/>
      <c r="D20" s="10"/>
      <c r="E20" s="10"/>
      <c r="R20" s="13" t="s">
        <v>15</v>
      </c>
      <c r="S20" s="14">
        <f>+'[8]Combine Data'!B10</f>
        <v>26.624400000000001</v>
      </c>
    </row>
    <row r="21" spans="2:19" x14ac:dyDescent="0.35">
      <c r="C21" s="10"/>
      <c r="D21" s="10"/>
      <c r="E21" s="10"/>
      <c r="R21" s="13" t="s">
        <v>28</v>
      </c>
      <c r="S21" s="14">
        <f>+'[8]Combine Data'!C10</f>
        <v>16.650932800570235</v>
      </c>
    </row>
    <row r="22" spans="2:19" x14ac:dyDescent="0.35">
      <c r="C22" s="10"/>
      <c r="D22" s="10"/>
      <c r="E22" s="10"/>
      <c r="R22" s="13" t="s">
        <v>23</v>
      </c>
      <c r="S22" s="14">
        <f>+'[8]Combine Data'!D12</f>
        <v>12.8</v>
      </c>
    </row>
    <row r="23" spans="2:19" x14ac:dyDescent="0.35">
      <c r="C23" s="10"/>
      <c r="D23" s="10"/>
      <c r="E23" s="10"/>
    </row>
    <row r="24" spans="2:19" x14ac:dyDescent="0.35">
      <c r="C24" s="10"/>
      <c r="D24" s="10"/>
      <c r="E24" s="10"/>
    </row>
    <row r="25" spans="2:19" x14ac:dyDescent="0.35">
      <c r="C25" s="10"/>
      <c r="D25" s="10"/>
      <c r="E25" s="10"/>
    </row>
    <row r="26" spans="2:19" x14ac:dyDescent="0.35">
      <c r="C26" s="10"/>
      <c r="D26" s="10"/>
      <c r="E26" s="1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GR0c29lNzA8L1VzZXJOYW1lPjxEYXRlVGltZT4xMC8zLzIwMjUgMjo1MDo0MiBQTTwvRGF0ZVRpbWU+PExhYmVsU3RyaW5nPlVuY2F0ZWdvcml6ZWQ8L0xhYmVsU3RyaW5nPjwvaXRlbT48L2xhYmVsSGlzdG9yeT4=</Value>
</WrappedLabelHistor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EC781B76-E06A-4163-9EFC-FD44AC9A1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3EECDE-D092-469C-A3B8-ED2D81159F80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FFB87A29-9373-4833-9166-BDC13AB644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82F2D8-D686-445C-899B-CB74027DF13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6888f76-1100-40b0-929b-1efe9044426d"/>
    <ds:schemaRef ds:uri="http://www.w3.org/XML/1998/namespace"/>
    <ds:schemaRef ds:uri="http://schemas.microsoft.com/office/2006/metadata/properties"/>
    <ds:schemaRef ds:uri="f88ffb1c-9230-4705-a789-27bae69f5829"/>
    <ds:schemaRef ds:uri="http://purl.org/dc/terms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353E697B-645F-4D44-9802-049125BA8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</vt:lpstr>
      <vt:lpstr>2021</vt:lpstr>
      <vt:lpstr>2022 </vt:lpstr>
      <vt:lpstr>2023</vt:lpstr>
    </vt:vector>
  </TitlesOfParts>
  <Manager/>
  <Company>American Electric 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Newman</dc:creator>
  <cp:keywords/>
  <dc:description/>
  <cp:lastModifiedBy>Tanner S Wolffram</cp:lastModifiedBy>
  <cp:revision/>
  <dcterms:created xsi:type="dcterms:W3CDTF">2025-10-03T12:26:08Z</dcterms:created>
  <dcterms:modified xsi:type="dcterms:W3CDTF">2025-10-13T17:44:10Z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37b6f2a8-42fb-49b6-93ae-4a7e2e61df17</vt:lpwstr>
  </property>
  <property fmtid="{D5CDD505-2E9C-101B-9397-08002B2CF9AE}" pid="3" name="bjClsUserRVM">
    <vt:lpwstr>[]</vt:lpwstr>
  </property>
  <property fmtid="{D5CDD505-2E9C-101B-9397-08002B2CF9AE}" pid="4" name="bjSaver">
    <vt:lpwstr>RaYlehO4S0LzcORw10qmNqPUpaPtsmRS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{733EECDE-D092-469C-A3B8-ED2D81159F80}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