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04"/>
  <workbookPr/>
  <mc:AlternateContent xmlns:mc="http://schemas.openxmlformats.org/markup-compatibility/2006">
    <mc:Choice Requires="x15">
      <x15ac:absPath xmlns:x15ac="http://schemas.microsoft.com/office/spreadsheetml/2010/11/ac" url="C:\Users\s352916\Downloads\"/>
    </mc:Choice>
  </mc:AlternateContent>
  <xr:revisionPtr revIDLastSave="0" documentId="13_ncr:1_{7A960E4C-2647-4A92-8B9D-5D1078E92FAB}" xr6:coauthVersionLast="47" xr6:coauthVersionMax="47" xr10:uidLastSave="{00000000-0000-0000-0000-000000000000}"/>
  <bookViews>
    <workbookView xWindow="-120" yWindow="-120" windowWidth="29040" windowHeight="15720" xr2:uid="{5F6D9221-F367-4090-AA44-9C953F2EB338}"/>
  </bookViews>
  <sheets>
    <sheet name="JI 1-16" sheetId="1" r:id="rId1"/>
  </sheets>
  <definedNames>
    <definedName name="Block_1_Energy">'JI 1-16'!$BX$4</definedName>
    <definedName name="Block_2_Energy">'JI 1-16'!$BX$5</definedName>
    <definedName name="Cust_Block">'JI 1-16'!$BX$6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S10" i="1" l="1"/>
  <c r="AZ10" i="1"/>
  <c r="BT10" i="1" s="1"/>
  <c r="BU10" i="1" s="1"/>
  <c r="G10" i="1" s="1"/>
  <c r="AT10" i="1"/>
  <c r="AJ10" i="1"/>
  <c r="O10" i="1"/>
  <c r="S10" i="1" s="1"/>
  <c r="BS9" i="1"/>
  <c r="AZ9" i="1"/>
  <c r="BT9" i="1" s="1"/>
  <c r="BU9" i="1" s="1"/>
  <c r="G9" i="1" s="1"/>
  <c r="AT9" i="1"/>
  <c r="AJ9" i="1"/>
  <c r="O9" i="1"/>
  <c r="S9" i="1" s="1"/>
  <c r="BS8" i="1"/>
  <c r="AZ8" i="1"/>
  <c r="BT8" i="1" s="1"/>
  <c r="BU8" i="1" s="1"/>
  <c r="G8" i="1" s="1"/>
  <c r="AT8" i="1"/>
  <c r="AJ8" i="1"/>
  <c r="O8" i="1"/>
  <c r="S8" i="1" s="1"/>
  <c r="BS7" i="1"/>
  <c r="AZ7" i="1"/>
  <c r="BT7" i="1" s="1"/>
  <c r="BU7" i="1" s="1"/>
  <c r="G7" i="1" s="1"/>
  <c r="AT7" i="1"/>
  <c r="AJ7" i="1"/>
  <c r="O7" i="1"/>
  <c r="S7" i="1" s="1"/>
  <c r="BS6" i="1"/>
  <c r="AZ6" i="1"/>
  <c r="BT6" i="1" s="1"/>
  <c r="BU6" i="1" s="1"/>
  <c r="G6" i="1" s="1"/>
  <c r="AT6" i="1"/>
  <c r="AJ6" i="1"/>
  <c r="O6" i="1"/>
  <c r="S6" i="1" s="1"/>
  <c r="BS5" i="1"/>
  <c r="AZ5" i="1"/>
  <c r="BT5" i="1" s="1"/>
  <c r="BU5" i="1" s="1"/>
  <c r="G5" i="1" s="1"/>
  <c r="AT5" i="1"/>
  <c r="AJ5" i="1"/>
  <c r="O5" i="1"/>
  <c r="S5" i="1" s="1"/>
  <c r="AK6" i="1" l="1"/>
  <c r="AL6" i="1" s="1"/>
  <c r="E6" i="1"/>
  <c r="AK9" i="1"/>
  <c r="AL9" i="1" s="1"/>
  <c r="E9" i="1"/>
  <c r="I9" i="1" s="1"/>
  <c r="K9" i="1" s="1"/>
  <c r="I6" i="1"/>
  <c r="K6" i="1" s="1"/>
  <c r="AK7" i="1"/>
  <c r="AL7" i="1" s="1"/>
  <c r="E7" i="1" s="1"/>
  <c r="I7" i="1" s="1"/>
  <c r="K7" i="1" s="1"/>
  <c r="AK10" i="1"/>
  <c r="AL10" i="1" s="1"/>
  <c r="E10" i="1" s="1"/>
  <c r="I10" i="1" s="1"/>
  <c r="K10" i="1" s="1"/>
  <c r="AK5" i="1"/>
  <c r="AL5" i="1" s="1"/>
  <c r="E5" i="1" s="1"/>
  <c r="I5" i="1" s="1"/>
  <c r="K5" i="1" s="1"/>
  <c r="AK8" i="1"/>
  <c r="AL8" i="1" s="1"/>
  <c r="E8" i="1"/>
  <c r="I8" i="1" s="1"/>
  <c r="K8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s364438</author>
  </authors>
  <commentList>
    <comment ref="AK4" authorId="0" shapeId="0" xr:uid="{0CD0739F-1976-4E82-B107-733E9651D2DD}">
      <text>
        <r>
          <rPr>
            <sz val="9"/>
            <color indexed="81"/>
            <rFont val="Tahoma"/>
            <family val="2"/>
          </rPr>
          <t xml:space="preserve">Non-Residential Only
</t>
        </r>
      </text>
    </comment>
    <comment ref="BT4" authorId="0" shapeId="0" xr:uid="{1D979BD8-C1F9-4056-901F-4D68879D2DCB}">
      <text>
        <r>
          <rPr>
            <sz val="9"/>
            <color indexed="81"/>
            <rFont val="Tahoma"/>
            <family val="2"/>
          </rPr>
          <t xml:space="preserve">Non-Residential Only
</t>
        </r>
      </text>
    </comment>
  </commentList>
</comments>
</file>

<file path=xl/sharedStrings.xml><?xml version="1.0" encoding="utf-8"?>
<sst xmlns="http://schemas.openxmlformats.org/spreadsheetml/2006/main" count="125" uniqueCount="61">
  <si>
    <t>Current</t>
  </si>
  <si>
    <t>Proposed</t>
  </si>
  <si>
    <t>New Generation Rider</t>
  </si>
  <si>
    <t>Rates</t>
  </si>
  <si>
    <t>Water Htg</t>
  </si>
  <si>
    <t>New</t>
  </si>
  <si>
    <t>Demand</t>
  </si>
  <si>
    <t>Non %</t>
  </si>
  <si>
    <t>Exc. Fuel</t>
  </si>
  <si>
    <t>Env, BSDR &amp; SSR</t>
  </si>
  <si>
    <t>Assumptions</t>
  </si>
  <si>
    <t>BSRR</t>
  </si>
  <si>
    <t>Usage</t>
  </si>
  <si>
    <t>Metered</t>
  </si>
  <si>
    <t>Bill</t>
  </si>
  <si>
    <t>%</t>
  </si>
  <si>
    <t>kWh</t>
  </si>
  <si>
    <t>Surcharges $/bill</t>
  </si>
  <si>
    <t>Surcharges $/kwh and $/kW</t>
  </si>
  <si>
    <t>Surcharges %</t>
  </si>
  <si>
    <t>On Pk</t>
  </si>
  <si>
    <t>Off Pk</t>
  </si>
  <si>
    <t>Surg $/kw</t>
  </si>
  <si>
    <t>Surcharge</t>
  </si>
  <si>
    <t>TOD</t>
  </si>
  <si>
    <t>Block 1</t>
  </si>
  <si>
    <t>Block 2</t>
  </si>
  <si>
    <t>Profile</t>
  </si>
  <si>
    <t>Energy</t>
  </si>
  <si>
    <t>Increase</t>
  </si>
  <si>
    <t>Change</t>
  </si>
  <si>
    <t>Customer</t>
  </si>
  <si>
    <t>Block 3</t>
  </si>
  <si>
    <t>Block 4</t>
  </si>
  <si>
    <t>Block 5</t>
  </si>
  <si>
    <t>Base Bill</t>
  </si>
  <si>
    <t>RS EA</t>
  </si>
  <si>
    <t>KEDS</t>
  </si>
  <si>
    <t>DSM</t>
  </si>
  <si>
    <t>FAC</t>
  </si>
  <si>
    <t>FAC Credit</t>
  </si>
  <si>
    <t>Sys Sales</t>
  </si>
  <si>
    <t>FTC</t>
  </si>
  <si>
    <t>PPA - kWh</t>
  </si>
  <si>
    <t>PPA - kW</t>
  </si>
  <si>
    <t>Capacity</t>
  </si>
  <si>
    <t>BSDR</t>
  </si>
  <si>
    <t>Enviro</t>
  </si>
  <si>
    <t>SSR</t>
  </si>
  <si>
    <t>kW</t>
  </si>
  <si>
    <t>Total $</t>
  </si>
  <si>
    <t>Load Factor</t>
  </si>
  <si>
    <t>On Peak</t>
  </si>
  <si>
    <t>Off Peak</t>
  </si>
  <si>
    <t>CC</t>
  </si>
  <si>
    <t>Gen.Rider - kWh</t>
  </si>
  <si>
    <t>Gen. Rider- kW</t>
  </si>
  <si>
    <t>Cust Block</t>
  </si>
  <si>
    <t>January Average</t>
  </si>
  <si>
    <t>July Average</t>
  </si>
  <si>
    <t>Annual Average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</si>
</sst>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7" formatCode="&quot;$&quot;#,##0.00_);\(&quot;$&quot;#,##0.00\)"/>
    <numFmt numFmtId="44" formatCode="_(&quot;$&quot;* #,##0.00_);_(&quot;$&quot;* \(#,##0.00\);_(&quot;$&quot;* &quot;-&quot;??_);_(@_)"/>
    <numFmt numFmtId="164" formatCode="0.0%"/>
    <numFmt numFmtId="165" formatCode="&quot;$&quot;#,##0.00"/>
    <numFmt numFmtId="166" formatCode="#,##0.00000"/>
    <numFmt numFmtId="167" formatCode="0.000000"/>
    <numFmt numFmtId="168" formatCode="#,##0.000000"/>
  </numFmts>
  <fonts count="10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ptos Narrow"/>
      <family val="2"/>
      <scheme val="minor"/>
    </font>
    <font>
      <b/>
      <sz val="10"/>
      <name val="Aptos Narrow"/>
      <family val="2"/>
      <scheme val="minor"/>
    </font>
    <font>
      <i/>
      <sz val="10"/>
      <name val="Aptos Narrow"/>
      <family val="2"/>
      <scheme val="minor"/>
    </font>
    <font>
      <b/>
      <i/>
      <sz val="10"/>
      <color rgb="FF0033CC"/>
      <name val="Aptos Narrow"/>
      <family val="2"/>
      <scheme val="minor"/>
    </font>
    <font>
      <b/>
      <sz val="10"/>
      <color rgb="FF0033CC"/>
      <name val="Aptos Narrow"/>
      <family val="2"/>
      <scheme val="minor"/>
    </font>
    <font>
      <u/>
      <sz val="10"/>
      <name val="Aptos Narrow"/>
      <family val="2"/>
      <scheme val="minor"/>
    </font>
    <font>
      <sz val="10"/>
      <name val="Arial"/>
      <family val="2"/>
    </font>
    <font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8" fillId="0" borderId="0"/>
  </cellStyleXfs>
  <cellXfs count="87">
    <xf numFmtId="0" fontId="0" fillId="0" borderId="0" xfId="0"/>
    <xf numFmtId="3" fontId="2" fillId="0" borderId="0" xfId="0" applyNumberFormat="1" applyFont="1" applyAlignment="1">
      <alignment horizontal="right"/>
    </xf>
    <xf numFmtId="4" fontId="2" fillId="0" borderId="0" xfId="0" applyNumberFormat="1" applyFont="1" applyAlignment="1" applyProtection="1">
      <alignment horizontal="right"/>
      <protection locked="0"/>
    </xf>
    <xf numFmtId="44" fontId="2" fillId="0" borderId="0" xfId="1" applyFont="1" applyFill="1" applyAlignment="1">
      <alignment horizontal="right"/>
    </xf>
    <xf numFmtId="44" fontId="2" fillId="0" borderId="0" xfId="1" applyFont="1" applyFill="1" applyBorder="1" applyAlignment="1">
      <alignment horizontal="right"/>
    </xf>
    <xf numFmtId="44" fontId="2" fillId="0" borderId="0" xfId="1" applyFont="1" applyFill="1" applyAlignment="1" applyProtection="1">
      <alignment horizontal="right"/>
      <protection locked="0"/>
    </xf>
    <xf numFmtId="44" fontId="2" fillId="0" borderId="0" xfId="1" applyFont="1" applyFill="1" applyAlignment="1"/>
    <xf numFmtId="0" fontId="2" fillId="0" borderId="0" xfId="0" applyFont="1" applyAlignment="1" applyProtection="1">
      <alignment horizontal="right"/>
      <protection locked="0"/>
    </xf>
    <xf numFmtId="164" fontId="2" fillId="0" borderId="0" xfId="0" applyNumberFormat="1" applyFont="1" applyAlignment="1">
      <alignment horizontal="right"/>
    </xf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2" fillId="0" borderId="0" xfId="0" applyFont="1" applyProtection="1">
      <protection locked="0"/>
    </xf>
    <xf numFmtId="44" fontId="2" fillId="0" borderId="0" xfId="1" applyFont="1" applyFill="1" applyBorder="1" applyAlignment="1">
      <alignment horizontal="right" wrapText="1"/>
    </xf>
    <xf numFmtId="165" fontId="2" fillId="0" borderId="1" xfId="0" applyNumberFormat="1" applyFont="1" applyBorder="1"/>
    <xf numFmtId="166" fontId="2" fillId="0" borderId="0" xfId="0" applyNumberFormat="1" applyFont="1"/>
    <xf numFmtId="166" fontId="2" fillId="0" borderId="2" xfId="0" applyNumberFormat="1" applyFont="1" applyBorder="1"/>
    <xf numFmtId="167" fontId="2" fillId="0" borderId="1" xfId="0" applyNumberFormat="1" applyFont="1" applyBorder="1"/>
    <xf numFmtId="167" fontId="2" fillId="0" borderId="0" xfId="0" applyNumberFormat="1" applyFont="1"/>
    <xf numFmtId="167" fontId="5" fillId="0" borderId="0" xfId="0" applyNumberFormat="1" applyFont="1" applyAlignment="1">
      <alignment horizontal="center"/>
    </xf>
    <xf numFmtId="166" fontId="2" fillId="0" borderId="3" xfId="0" applyNumberFormat="1" applyFont="1" applyBorder="1"/>
    <xf numFmtId="165" fontId="2" fillId="0" borderId="0" xfId="0" applyNumberFormat="1" applyFont="1" applyAlignment="1">
      <alignment horizontal="right"/>
    </xf>
    <xf numFmtId="165" fontId="2" fillId="0" borderId="3" xfId="0" applyNumberFormat="1" applyFont="1" applyBorder="1" applyAlignment="1">
      <alignment horizontal="right"/>
    </xf>
    <xf numFmtId="0" fontId="2" fillId="0" borderId="4" xfId="0" applyFont="1" applyBorder="1" applyAlignment="1">
      <alignment horizontal="center"/>
    </xf>
    <xf numFmtId="3" fontId="2" fillId="0" borderId="0" xfId="0" applyNumberFormat="1" applyFont="1"/>
    <xf numFmtId="44" fontId="2" fillId="0" borderId="0" xfId="1" applyFont="1" applyFill="1" applyBorder="1" applyAlignment="1">
      <alignment horizontal="center"/>
    </xf>
    <xf numFmtId="44" fontId="2" fillId="0" borderId="0" xfId="1" applyFont="1" applyFill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164" fontId="2" fillId="0" borderId="0" xfId="0" applyNumberFormat="1" applyFont="1" applyAlignment="1">
      <alignment horizontal="center"/>
    </xf>
    <xf numFmtId="0" fontId="2" fillId="0" borderId="1" xfId="0" applyFont="1" applyBorder="1" applyProtection="1">
      <protection locked="0"/>
    </xf>
    <xf numFmtId="0" fontId="2" fillId="0" borderId="2" xfId="0" applyFont="1" applyBorder="1" applyProtection="1">
      <protection locked="0"/>
    </xf>
    <xf numFmtId="167" fontId="2" fillId="0" borderId="7" xfId="0" applyNumberFormat="1" applyFont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right"/>
      <protection locked="0"/>
    </xf>
    <xf numFmtId="165" fontId="6" fillId="0" borderId="5" xfId="0" applyNumberFormat="1" applyFont="1" applyBorder="1"/>
    <xf numFmtId="0" fontId="2" fillId="0" borderId="7" xfId="0" applyFont="1" applyBorder="1" applyProtection="1">
      <protection locked="0"/>
    </xf>
    <xf numFmtId="166" fontId="2" fillId="0" borderId="6" xfId="0" applyNumberFormat="1" applyFont="1" applyBorder="1"/>
    <xf numFmtId="0" fontId="0" fillId="0" borderId="4" xfId="0" applyBorder="1"/>
    <xf numFmtId="3" fontId="7" fillId="0" borderId="4" xfId="0" applyNumberFormat="1" applyFont="1" applyBorder="1" applyAlignment="1">
      <alignment horizontal="right"/>
    </xf>
    <xf numFmtId="4" fontId="7" fillId="0" borderId="4" xfId="0" applyNumberFormat="1" applyFont="1" applyBorder="1" applyAlignment="1" applyProtection="1">
      <alignment horizontal="right"/>
      <protection locked="0"/>
    </xf>
    <xf numFmtId="44" fontId="7" fillId="0" borderId="4" xfId="1" applyFont="1" applyFill="1" applyBorder="1" applyAlignment="1">
      <alignment horizontal="center"/>
    </xf>
    <xf numFmtId="44" fontId="7" fillId="0" borderId="4" xfId="1" applyFont="1" applyFill="1" applyBorder="1" applyAlignment="1" applyProtection="1">
      <alignment horizontal="center"/>
      <protection locked="0"/>
    </xf>
    <xf numFmtId="0" fontId="7" fillId="0" borderId="4" xfId="0" applyFont="1" applyBorder="1" applyAlignment="1" applyProtection="1">
      <alignment horizontal="center"/>
      <protection locked="0"/>
    </xf>
    <xf numFmtId="164" fontId="7" fillId="0" borderId="4" xfId="0" applyNumberFormat="1" applyFont="1" applyBorder="1" applyAlignment="1">
      <alignment horizontal="center"/>
    </xf>
    <xf numFmtId="0" fontId="2" fillId="0" borderId="4" xfId="0" applyFont="1" applyBorder="1"/>
    <xf numFmtId="165" fontId="2" fillId="0" borderId="8" xfId="0" applyNumberFormat="1" applyFont="1" applyBorder="1"/>
    <xf numFmtId="166" fontId="2" fillId="0" borderId="9" xfId="0" applyNumberFormat="1" applyFont="1" applyBorder="1"/>
    <xf numFmtId="166" fontId="2" fillId="0" borderId="4" xfId="0" applyNumberFormat="1" applyFont="1" applyBorder="1"/>
    <xf numFmtId="166" fontId="2" fillId="0" borderId="10" xfId="0" applyNumberFormat="1" applyFont="1" applyBorder="1" applyAlignment="1">
      <alignment horizontal="right"/>
    </xf>
    <xf numFmtId="167" fontId="2" fillId="0" borderId="11" xfId="0" applyNumberFormat="1" applyFont="1" applyBorder="1" applyAlignment="1">
      <alignment horizontal="right"/>
    </xf>
    <xf numFmtId="167" fontId="2" fillId="0" borderId="4" xfId="0" applyNumberFormat="1" applyFont="1" applyBorder="1" applyAlignment="1">
      <alignment horizontal="right"/>
    </xf>
    <xf numFmtId="0" fontId="2" fillId="0" borderId="4" xfId="0" applyFont="1" applyBorder="1" applyAlignment="1" applyProtection="1">
      <alignment horizontal="right"/>
      <protection locked="0"/>
    </xf>
    <xf numFmtId="166" fontId="2" fillId="0" borderId="4" xfId="0" applyNumberFormat="1" applyFont="1" applyBorder="1" applyAlignment="1">
      <alignment horizontal="right"/>
    </xf>
    <xf numFmtId="166" fontId="2" fillId="0" borderId="7" xfId="0" applyNumberFormat="1" applyFont="1" applyBorder="1" applyAlignment="1">
      <alignment horizontal="center"/>
    </xf>
    <xf numFmtId="166" fontId="2" fillId="0" borderId="4" xfId="0" applyNumberFormat="1" applyFont="1" applyBorder="1" applyAlignment="1">
      <alignment horizontal="center"/>
    </xf>
    <xf numFmtId="165" fontId="2" fillId="0" borderId="4" xfId="0" applyNumberFormat="1" applyFont="1" applyBorder="1" applyAlignment="1">
      <alignment horizontal="right"/>
    </xf>
    <xf numFmtId="165" fontId="2" fillId="0" borderId="12" xfId="0" applyNumberFormat="1" applyFont="1" applyBorder="1" applyAlignment="1">
      <alignment horizontal="right"/>
    </xf>
    <xf numFmtId="0" fontId="2" fillId="0" borderId="4" xfId="0" applyFont="1" applyBorder="1" applyAlignment="1">
      <alignment horizontal="right"/>
    </xf>
    <xf numFmtId="165" fontId="2" fillId="0" borderId="5" xfId="2" applyNumberFormat="1" applyFont="1" applyBorder="1" applyAlignment="1">
      <alignment horizontal="center"/>
    </xf>
    <xf numFmtId="166" fontId="2" fillId="0" borderId="7" xfId="0" applyNumberFormat="1" applyFont="1" applyBorder="1"/>
    <xf numFmtId="167" fontId="2" fillId="0" borderId="5" xfId="0" applyNumberFormat="1" applyFont="1" applyBorder="1" applyAlignment="1">
      <alignment horizontal="right"/>
    </xf>
    <xf numFmtId="167" fontId="2" fillId="0" borderId="7" xfId="0" applyNumberFormat="1" applyFont="1" applyBorder="1" applyAlignment="1">
      <alignment horizontal="right"/>
    </xf>
    <xf numFmtId="0" fontId="2" fillId="0" borderId="7" xfId="0" applyFont="1" applyBorder="1" applyAlignment="1" applyProtection="1">
      <alignment horizontal="right"/>
      <protection locked="0"/>
    </xf>
    <xf numFmtId="166" fontId="2" fillId="0" borderId="7" xfId="0" applyNumberFormat="1" applyFont="1" applyBorder="1" applyAlignment="1">
      <alignment horizontal="right"/>
    </xf>
    <xf numFmtId="166" fontId="4" fillId="0" borderId="7" xfId="0" applyNumberFormat="1" applyFont="1" applyBorder="1" applyAlignment="1">
      <alignment horizontal="right"/>
    </xf>
    <xf numFmtId="166" fontId="2" fillId="0" borderId="6" xfId="0" applyNumberFormat="1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2" fillId="0" borderId="13" xfId="0" applyFont="1" applyBorder="1"/>
    <xf numFmtId="3" fontId="2" fillId="0" borderId="13" xfId="0" applyNumberFormat="1" applyFont="1" applyBorder="1"/>
    <xf numFmtId="4" fontId="2" fillId="0" borderId="13" xfId="0" applyNumberFormat="1" applyFont="1" applyBorder="1" applyProtection="1">
      <protection locked="0"/>
    </xf>
    <xf numFmtId="44" fontId="2" fillId="0" borderId="13" xfId="0" applyNumberFormat="1" applyFont="1" applyBorder="1"/>
    <xf numFmtId="164" fontId="2" fillId="0" borderId="13" xfId="0" applyNumberFormat="1" applyFont="1" applyBorder="1"/>
    <xf numFmtId="166" fontId="2" fillId="0" borderId="14" xfId="0" applyNumberFormat="1" applyFont="1" applyBorder="1"/>
    <xf numFmtId="166" fontId="2" fillId="0" borderId="13" xfId="0" applyNumberFormat="1" applyFont="1" applyBorder="1"/>
    <xf numFmtId="44" fontId="2" fillId="0" borderId="15" xfId="1" applyFont="1" applyFill="1" applyBorder="1"/>
    <xf numFmtId="167" fontId="2" fillId="0" borderId="13" xfId="0" applyNumberFormat="1" applyFont="1" applyBorder="1"/>
    <xf numFmtId="168" fontId="2" fillId="0" borderId="13" xfId="0" applyNumberFormat="1" applyFont="1" applyBorder="1"/>
    <xf numFmtId="165" fontId="2" fillId="0" borderId="13" xfId="0" applyNumberFormat="1" applyFont="1" applyBorder="1"/>
    <xf numFmtId="165" fontId="2" fillId="0" borderId="16" xfId="0" applyNumberFormat="1" applyFont="1" applyBorder="1" applyAlignment="1">
      <alignment horizontal="right"/>
    </xf>
    <xf numFmtId="7" fontId="2" fillId="0" borderId="17" xfId="0" applyNumberFormat="1" applyFont="1" applyBorder="1"/>
    <xf numFmtId="4" fontId="2" fillId="0" borderId="16" xfId="0" applyNumberFormat="1" applyFont="1" applyBorder="1" applyAlignment="1">
      <alignment horizontal="right"/>
    </xf>
    <xf numFmtId="165" fontId="2" fillId="0" borderId="15" xfId="0" applyNumberFormat="1" applyFont="1" applyBorder="1"/>
    <xf numFmtId="0" fontId="3" fillId="0" borderId="9" xfId="0" applyFont="1" applyBorder="1" applyAlignment="1">
      <alignment horizontal="center"/>
    </xf>
    <xf numFmtId="0" fontId="2" fillId="0" borderId="9" xfId="0" applyFont="1" applyBorder="1"/>
    <xf numFmtId="167" fontId="2" fillId="0" borderId="5" xfId="0" applyNumberFormat="1" applyFont="1" applyBorder="1" applyAlignment="1" applyProtection="1">
      <alignment horizontal="center"/>
      <protection locked="0"/>
    </xf>
    <xf numFmtId="167" fontId="2" fillId="0" borderId="6" xfId="0" applyNumberFormat="1" applyFont="1" applyBorder="1" applyAlignment="1" applyProtection="1">
      <alignment horizontal="center"/>
      <protection locked="0"/>
    </xf>
    <xf numFmtId="167" fontId="2" fillId="0" borderId="7" xfId="0" applyNumberFormat="1" applyFont="1" applyBorder="1" applyAlignment="1" applyProtection="1">
      <alignment horizontal="center"/>
      <protection locked="0"/>
    </xf>
  </cellXfs>
  <cellStyles count="3">
    <cellStyle name="Currency" xfId="1" builtinId="4"/>
    <cellStyle name="Normal" xfId="0" builtinId="0"/>
    <cellStyle name="Normal 3" xfId="2" xr:uid="{84082174-901F-4E47-922C-C64C91DCD9B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548940-3769-430E-A2C5-7699BE52C2DF}">
  <dimension ref="A1:BX10"/>
  <sheetViews>
    <sheetView tabSelected="1" zoomScale="130" zoomScaleNormal="130" workbookViewId="0">
      <selection activeCell="I14" sqref="I14"/>
    </sheetView>
  </sheetViews>
  <sheetFormatPr defaultRowHeight="15"/>
  <cols>
    <col min="1" max="1" width="13.28515625" bestFit="1" customWidth="1"/>
    <col min="5" max="5" width="10" bestFit="1" customWidth="1"/>
    <col min="7" max="7" width="11" bestFit="1" customWidth="1"/>
    <col min="9" max="9" width="11" bestFit="1" customWidth="1"/>
    <col min="64" max="64" width="12.42578125" bestFit="1" customWidth="1"/>
    <col min="71" max="71" width="13.42578125" bestFit="1" customWidth="1"/>
    <col min="72" max="72" width="9.85546875" bestFit="1" customWidth="1"/>
  </cols>
  <sheetData>
    <row r="1" spans="1:76">
      <c r="A1" s="1"/>
      <c r="B1" s="2"/>
      <c r="C1" s="3"/>
      <c r="D1" s="3"/>
      <c r="E1" s="4"/>
      <c r="F1" s="5"/>
      <c r="G1" s="6"/>
      <c r="H1" s="7"/>
      <c r="I1" s="8"/>
      <c r="J1" s="9"/>
      <c r="K1" s="10"/>
      <c r="L1" s="9"/>
      <c r="M1" s="10" t="s">
        <v>0</v>
      </c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>
        <v>3.3799999999999997E-2</v>
      </c>
      <c r="AQ1" s="9"/>
      <c r="AR1" s="10" t="s">
        <v>1</v>
      </c>
      <c r="AS1" s="9"/>
      <c r="AT1" s="9"/>
      <c r="AU1" s="9"/>
      <c r="AV1" s="9"/>
      <c r="AW1" s="9"/>
      <c r="AX1" s="9"/>
      <c r="AY1" s="9"/>
      <c r="AZ1" s="9"/>
      <c r="BA1" s="9"/>
      <c r="BB1" s="9"/>
      <c r="BC1" s="9"/>
      <c r="BD1" s="9"/>
      <c r="BE1" s="9"/>
      <c r="BF1" s="9"/>
      <c r="BG1" s="9"/>
      <c r="BH1" s="9"/>
      <c r="BI1" s="11" t="s">
        <v>2</v>
      </c>
      <c r="BJ1" s="12"/>
      <c r="BK1" s="9"/>
      <c r="BL1" s="9"/>
      <c r="BM1" s="9"/>
      <c r="BN1" s="9"/>
      <c r="BO1" s="9"/>
      <c r="BP1" s="9"/>
      <c r="BQ1" s="9"/>
      <c r="BR1" s="9"/>
      <c r="BS1" s="13"/>
      <c r="BT1" s="9"/>
      <c r="BU1" s="9"/>
    </row>
    <row r="2" spans="1:76">
      <c r="A2" s="1"/>
      <c r="B2" s="2"/>
      <c r="C2" s="3"/>
      <c r="D2" s="3"/>
      <c r="E2" s="14"/>
      <c r="F2" s="5"/>
      <c r="G2" s="3"/>
      <c r="H2" s="7"/>
      <c r="I2" s="8"/>
      <c r="J2" s="9"/>
      <c r="K2" s="15"/>
      <c r="L2" s="16"/>
      <c r="M2" s="15" t="s">
        <v>3</v>
      </c>
      <c r="N2" s="16"/>
      <c r="O2" s="16"/>
      <c r="P2" s="16" t="s">
        <v>4</v>
      </c>
      <c r="Q2" s="17"/>
      <c r="R2" s="18"/>
      <c r="S2" s="19"/>
      <c r="T2" s="13"/>
      <c r="U2" s="19"/>
      <c r="V2" s="20" t="s">
        <v>5</v>
      </c>
      <c r="W2" s="19"/>
      <c r="X2" s="19"/>
      <c r="Y2" s="19"/>
      <c r="Z2" s="19"/>
      <c r="AA2" s="16"/>
      <c r="AB2" s="16"/>
      <c r="AC2" s="16"/>
      <c r="AD2" s="21"/>
      <c r="AE2" s="22" t="s">
        <v>6</v>
      </c>
      <c r="AF2" s="23" t="s">
        <v>6</v>
      </c>
      <c r="AG2" s="23" t="s">
        <v>6</v>
      </c>
      <c r="AH2" s="22" t="s">
        <v>7</v>
      </c>
      <c r="AI2" s="22" t="s">
        <v>8</v>
      </c>
      <c r="AJ2" s="22" t="s">
        <v>9</v>
      </c>
      <c r="AK2" s="9"/>
      <c r="AL2" s="24" t="s">
        <v>10</v>
      </c>
      <c r="AM2" s="24"/>
      <c r="AN2" s="24"/>
      <c r="AO2" s="24"/>
      <c r="AP2" s="24"/>
      <c r="AQ2" s="9"/>
      <c r="AR2" s="15" t="s">
        <v>3</v>
      </c>
      <c r="AS2" s="25"/>
      <c r="AT2" s="16"/>
      <c r="AU2" s="16"/>
      <c r="AV2" s="16" t="s">
        <v>4</v>
      </c>
      <c r="AW2" s="16"/>
      <c r="AX2" s="17"/>
      <c r="AY2" s="18"/>
      <c r="AZ2" s="19"/>
      <c r="BA2" s="13"/>
      <c r="BB2" s="19"/>
      <c r="BC2" s="19"/>
      <c r="BD2" s="19"/>
      <c r="BE2" s="19"/>
      <c r="BF2" s="19"/>
      <c r="BG2" s="16"/>
      <c r="BH2" s="16"/>
      <c r="BI2" s="19"/>
      <c r="BJ2" s="16"/>
      <c r="BK2" s="16"/>
      <c r="BL2" s="16"/>
      <c r="BM2" s="21"/>
      <c r="BN2" s="22" t="s">
        <v>6</v>
      </c>
      <c r="BO2" s="23" t="s">
        <v>6</v>
      </c>
      <c r="BP2" s="23" t="s">
        <v>6</v>
      </c>
      <c r="BQ2" s="22" t="s">
        <v>7</v>
      </c>
      <c r="BR2" s="22" t="s">
        <v>8</v>
      </c>
      <c r="BS2" s="22" t="s">
        <v>9</v>
      </c>
      <c r="BT2" s="22" t="s">
        <v>11</v>
      </c>
      <c r="BU2" s="9"/>
    </row>
    <row r="3" spans="1:76">
      <c r="A3" t="s">
        <v>12</v>
      </c>
      <c r="C3" s="1" t="s">
        <v>13</v>
      </c>
      <c r="D3" s="2"/>
      <c r="E3" s="26" t="s">
        <v>0</v>
      </c>
      <c r="F3" s="26"/>
      <c r="G3" s="26" t="s">
        <v>1</v>
      </c>
      <c r="H3" s="27"/>
      <c r="I3" s="26" t="s">
        <v>14</v>
      </c>
      <c r="J3" s="28"/>
      <c r="K3" s="29" t="s">
        <v>15</v>
      </c>
      <c r="L3" s="9"/>
      <c r="M3" s="30"/>
      <c r="N3" s="13" t="s">
        <v>16</v>
      </c>
      <c r="O3" s="13" t="s">
        <v>16</v>
      </c>
      <c r="P3" s="13" t="s">
        <v>16</v>
      </c>
      <c r="Q3" s="13"/>
      <c r="R3" s="16"/>
      <c r="S3" s="31"/>
      <c r="T3" s="84" t="s">
        <v>17</v>
      </c>
      <c r="U3" s="85"/>
      <c r="V3" s="84" t="s">
        <v>18</v>
      </c>
      <c r="W3" s="86"/>
      <c r="X3" s="86"/>
      <c r="Y3" s="86"/>
      <c r="Z3" s="86"/>
      <c r="AA3" s="86"/>
      <c r="AB3" s="86"/>
      <c r="AC3" s="85"/>
      <c r="AD3" s="84" t="s">
        <v>19</v>
      </c>
      <c r="AE3" s="86"/>
      <c r="AF3" s="85"/>
      <c r="AG3" s="22" t="s">
        <v>20</v>
      </c>
      <c r="AH3" s="33" t="s">
        <v>21</v>
      </c>
      <c r="AI3" s="33" t="s">
        <v>22</v>
      </c>
      <c r="AJ3" s="7" t="s">
        <v>23</v>
      </c>
      <c r="AK3" s="7" t="s">
        <v>23</v>
      </c>
      <c r="AL3" s="7" t="s">
        <v>23</v>
      </c>
      <c r="AM3" s="9"/>
      <c r="AN3" s="13"/>
      <c r="AO3" s="7" t="s">
        <v>24</v>
      </c>
      <c r="AP3" s="7" t="s">
        <v>24</v>
      </c>
      <c r="AQ3" s="7" t="s">
        <v>25</v>
      </c>
      <c r="AR3" s="7" t="s">
        <v>26</v>
      </c>
      <c r="AS3" s="9"/>
      <c r="AT3" s="34"/>
      <c r="AU3" s="35" t="s">
        <v>16</v>
      </c>
      <c r="AV3" s="35" t="s">
        <v>16</v>
      </c>
      <c r="AW3" s="35" t="s">
        <v>16</v>
      </c>
      <c r="AX3" s="35"/>
      <c r="AY3" s="36"/>
      <c r="AZ3" s="31"/>
      <c r="BA3" s="84" t="s">
        <v>17</v>
      </c>
      <c r="BB3" s="85"/>
      <c r="BC3" s="84" t="s">
        <v>18</v>
      </c>
      <c r="BD3" s="86"/>
      <c r="BE3" s="86"/>
      <c r="BF3" s="86"/>
      <c r="BG3" s="86"/>
      <c r="BH3" s="86"/>
      <c r="BI3" s="86"/>
      <c r="BJ3" s="32"/>
      <c r="BK3" s="32"/>
      <c r="BL3" s="32"/>
      <c r="BM3" s="84" t="s">
        <v>19</v>
      </c>
      <c r="BN3" s="86"/>
      <c r="BO3" s="85"/>
      <c r="BP3" s="22" t="s">
        <v>20</v>
      </c>
      <c r="BQ3" s="33" t="s">
        <v>21</v>
      </c>
      <c r="BR3" s="33" t="s">
        <v>22</v>
      </c>
      <c r="BS3" s="7" t="s">
        <v>23</v>
      </c>
      <c r="BT3" s="7" t="s">
        <v>23</v>
      </c>
      <c r="BU3" s="7" t="s">
        <v>23</v>
      </c>
    </row>
    <row r="4" spans="1:76" ht="15.75" thickBot="1">
      <c r="A4" s="37" t="s">
        <v>27</v>
      </c>
      <c r="B4" s="37"/>
      <c r="C4" s="38" t="s">
        <v>28</v>
      </c>
      <c r="D4" s="39"/>
      <c r="E4" s="40" t="s">
        <v>14</v>
      </c>
      <c r="F4" s="40"/>
      <c r="G4" s="40" t="s">
        <v>14</v>
      </c>
      <c r="H4" s="41"/>
      <c r="I4" s="40" t="s">
        <v>29</v>
      </c>
      <c r="J4" s="42"/>
      <c r="K4" s="43" t="s">
        <v>30</v>
      </c>
      <c r="L4" s="44"/>
      <c r="M4" s="45" t="s">
        <v>31</v>
      </c>
      <c r="N4" s="46" t="s">
        <v>25</v>
      </c>
      <c r="O4" s="46" t="s">
        <v>26</v>
      </c>
      <c r="P4" s="46" t="s">
        <v>32</v>
      </c>
      <c r="Q4" s="47" t="s">
        <v>33</v>
      </c>
      <c r="R4" s="47" t="s">
        <v>34</v>
      </c>
      <c r="S4" s="48" t="s">
        <v>35</v>
      </c>
      <c r="T4" s="49" t="s">
        <v>36</v>
      </c>
      <c r="U4" s="50" t="s">
        <v>37</v>
      </c>
      <c r="V4" s="51" t="s">
        <v>38</v>
      </c>
      <c r="W4" s="50" t="s">
        <v>39</v>
      </c>
      <c r="X4" s="50" t="s">
        <v>40</v>
      </c>
      <c r="Y4" s="50" t="s">
        <v>41</v>
      </c>
      <c r="Z4" s="50" t="s">
        <v>42</v>
      </c>
      <c r="AA4" s="52" t="s">
        <v>43</v>
      </c>
      <c r="AB4" s="52" t="s">
        <v>44</v>
      </c>
      <c r="AC4" s="53" t="s">
        <v>45</v>
      </c>
      <c r="AD4" s="52" t="s">
        <v>46</v>
      </c>
      <c r="AE4" s="54" t="s">
        <v>47</v>
      </c>
      <c r="AF4" s="54" t="s">
        <v>48</v>
      </c>
      <c r="AG4" s="55" t="s">
        <v>49</v>
      </c>
      <c r="AH4" s="56" t="s">
        <v>49</v>
      </c>
      <c r="AI4" s="56"/>
      <c r="AJ4" s="55" t="s">
        <v>50</v>
      </c>
      <c r="AK4" s="55" t="s">
        <v>50</v>
      </c>
      <c r="AL4" s="55" t="s">
        <v>50</v>
      </c>
      <c r="AM4" s="44"/>
      <c r="AN4" s="44" t="s">
        <v>51</v>
      </c>
      <c r="AO4" s="57" t="s">
        <v>52</v>
      </c>
      <c r="AP4" s="57" t="s">
        <v>53</v>
      </c>
      <c r="AQ4" s="57" t="s">
        <v>16</v>
      </c>
      <c r="AR4" s="57" t="s">
        <v>16</v>
      </c>
      <c r="AS4" s="44"/>
      <c r="AT4" s="58" t="s">
        <v>54</v>
      </c>
      <c r="AU4" s="59" t="s">
        <v>25</v>
      </c>
      <c r="AV4" s="59" t="s">
        <v>26</v>
      </c>
      <c r="AW4" s="59" t="s">
        <v>32</v>
      </c>
      <c r="AX4" s="59" t="s">
        <v>33</v>
      </c>
      <c r="AY4" s="36" t="s">
        <v>34</v>
      </c>
      <c r="AZ4" s="48" t="s">
        <v>35</v>
      </c>
      <c r="BA4" s="60" t="s">
        <v>36</v>
      </c>
      <c r="BB4" s="61" t="s">
        <v>37</v>
      </c>
      <c r="BC4" s="62" t="s">
        <v>38</v>
      </c>
      <c r="BD4" s="61" t="s">
        <v>39</v>
      </c>
      <c r="BE4" s="50" t="s">
        <v>40</v>
      </c>
      <c r="BF4" s="61" t="s">
        <v>41</v>
      </c>
      <c r="BG4" s="61" t="s">
        <v>42</v>
      </c>
      <c r="BH4" s="63" t="s">
        <v>43</v>
      </c>
      <c r="BI4" s="63" t="s">
        <v>44</v>
      </c>
      <c r="BJ4" s="53" t="s">
        <v>54</v>
      </c>
      <c r="BK4" s="64" t="s">
        <v>55</v>
      </c>
      <c r="BL4" s="64" t="s">
        <v>56</v>
      </c>
      <c r="BM4" s="53" t="s">
        <v>46</v>
      </c>
      <c r="BN4" s="53" t="s">
        <v>47</v>
      </c>
      <c r="BO4" s="65" t="s">
        <v>48</v>
      </c>
      <c r="BP4" s="55" t="s">
        <v>49</v>
      </c>
      <c r="BQ4" s="56" t="s">
        <v>49</v>
      </c>
      <c r="BR4" s="56"/>
      <c r="BS4" s="55" t="s">
        <v>50</v>
      </c>
      <c r="BT4" s="55" t="s">
        <v>50</v>
      </c>
      <c r="BU4" s="55" t="s">
        <v>50</v>
      </c>
      <c r="BW4" t="s">
        <v>25</v>
      </c>
      <c r="BX4">
        <v>600</v>
      </c>
    </row>
    <row r="5" spans="1:76" ht="15.75" thickBot="1">
      <c r="A5" s="66"/>
      <c r="B5" s="67"/>
      <c r="C5" s="68">
        <v>600</v>
      </c>
      <c r="D5" s="69"/>
      <c r="E5" s="70">
        <f t="shared" ref="E5:E10" si="0">S5+AL5+AJ5</f>
        <v>117.76513632</v>
      </c>
      <c r="F5" s="70"/>
      <c r="G5" s="70">
        <f t="shared" ref="G5:G10" si="1">AZ5+BU5+BS5</f>
        <v>147.62827891999999</v>
      </c>
      <c r="H5" s="70"/>
      <c r="I5" s="70">
        <f t="shared" ref="I5:I10" si="2">G5-E5</f>
        <v>29.863142599999989</v>
      </c>
      <c r="J5" s="67"/>
      <c r="K5" s="71">
        <f t="shared" ref="K5:K10" si="3">I5/E5</f>
        <v>0.25358220211161381</v>
      </c>
      <c r="L5" s="67"/>
      <c r="M5" s="45">
        <v>20</v>
      </c>
      <c r="N5" s="46">
        <v>0.12784999999999999</v>
      </c>
      <c r="O5" s="46">
        <f t="shared" ref="O5:O10" si="4">N5</f>
        <v>0.12784999999999999</v>
      </c>
      <c r="P5" s="46">
        <v>9.3170000000000003E-2</v>
      </c>
      <c r="Q5" s="72">
        <v>0</v>
      </c>
      <c r="R5" s="73">
        <v>0</v>
      </c>
      <c r="S5" s="74">
        <f t="shared" ref="S5:S10" si="5">ROUND(M5+IF(C5&lt;=500,C5*N5,500*N5+(C5-500)*O5),2)</f>
        <v>96.71</v>
      </c>
      <c r="T5" s="75">
        <v>0.4</v>
      </c>
      <c r="U5" s="75">
        <v>0</v>
      </c>
      <c r="V5" s="67">
        <v>5.8699999999999996E-4</v>
      </c>
      <c r="W5" s="75">
        <v>1.2200000000000003E-2</v>
      </c>
      <c r="X5" s="75">
        <v>0</v>
      </c>
      <c r="Y5" s="75">
        <v>5.8E-4</v>
      </c>
      <c r="Z5" s="75">
        <v>-6.8000000000000005E-4</v>
      </c>
      <c r="AA5" s="73">
        <v>2.2599999999999999E-3</v>
      </c>
      <c r="AB5" s="73"/>
      <c r="AC5" s="76">
        <v>0</v>
      </c>
      <c r="AD5" s="76">
        <v>0</v>
      </c>
      <c r="AE5" s="76">
        <v>3.9449999999999999E-2</v>
      </c>
      <c r="AF5" s="76">
        <v>7.0704000000000003E-2</v>
      </c>
      <c r="AG5" s="77">
        <v>0</v>
      </c>
      <c r="AH5" s="78">
        <v>0</v>
      </c>
      <c r="AI5" s="73">
        <v>0</v>
      </c>
      <c r="AJ5" s="78">
        <f t="shared" ref="AJ5:AJ10" si="6">ROUND((T5+U5)+(C5*(V5+W5+X5+Y5+AA5+AC5+Z5)),2)</f>
        <v>9.3699999999999992</v>
      </c>
      <c r="AK5" s="78">
        <f t="shared" ref="AK5:AK10" si="7">ROUND(S5+AJ5,2)</f>
        <v>106.08</v>
      </c>
      <c r="AL5" s="78">
        <f t="shared" ref="AL5:AL10" si="8">(AK5*AD5)+(AK5*AE5)+(AF5*AK5)</f>
        <v>11.68513632</v>
      </c>
      <c r="AM5" s="67"/>
      <c r="AN5" s="71"/>
      <c r="AO5" s="71"/>
      <c r="AP5" s="71"/>
      <c r="AQ5" s="71"/>
      <c r="AR5" s="71"/>
      <c r="AS5" s="67"/>
      <c r="AT5" s="79">
        <f t="shared" ref="AT5:AT10" si="9">IF(C5&gt;2000, 40, 26)</f>
        <v>26</v>
      </c>
      <c r="AU5" s="73">
        <v>0.1575</v>
      </c>
      <c r="AV5" s="73">
        <v>0.12606453663386777</v>
      </c>
      <c r="AW5" s="73">
        <v>0</v>
      </c>
      <c r="AX5" s="73">
        <v>9.3170000000000003E-2</v>
      </c>
      <c r="AY5" s="72">
        <v>0</v>
      </c>
      <c r="AZ5" s="80">
        <f t="shared" ref="AZ5:AZ10" si="10">ROUND(AT5+MIN(C5,Block_1_Energy)*AU5+MAX(0,MIN(Block_2_Energy-Block_1_Energy,C5-Block_1_Energy))*AV5+MAX(0,C5-Block_2_Energy)*AW5,2)</f>
        <v>120.5</v>
      </c>
      <c r="BA5" s="75">
        <v>0.4</v>
      </c>
      <c r="BB5" s="75">
        <v>0</v>
      </c>
      <c r="BC5" s="75">
        <v>5.8699999999999996E-4</v>
      </c>
      <c r="BD5" s="75">
        <v>1.2200000000000003E-2</v>
      </c>
      <c r="BE5" s="75">
        <v>0</v>
      </c>
      <c r="BF5" s="75">
        <v>5.8E-4</v>
      </c>
      <c r="BG5" s="75">
        <v>-6.8000000000000005E-4</v>
      </c>
      <c r="BH5" s="75">
        <v>2.2599999999999999E-3</v>
      </c>
      <c r="BI5" s="75">
        <v>0</v>
      </c>
      <c r="BJ5" s="75">
        <v>0</v>
      </c>
      <c r="BK5" s="75">
        <v>5.1899999999999993E-3</v>
      </c>
      <c r="BL5" s="75">
        <v>0</v>
      </c>
      <c r="BM5" s="75">
        <v>0</v>
      </c>
      <c r="BN5" s="75">
        <v>3.9449999999999999E-2</v>
      </c>
      <c r="BO5" s="75">
        <v>7.0704000000000003E-2</v>
      </c>
      <c r="BP5" s="77">
        <v>0</v>
      </c>
      <c r="BQ5" s="77">
        <v>0</v>
      </c>
      <c r="BR5" s="73">
        <v>0</v>
      </c>
      <c r="BS5" s="77">
        <f t="shared" ref="BS5:BS10" si="11">ROUND((BA5+BB5)+(C5*(BC5+BD5+BE5+BF5+BG5+BH5+BJ5+BK5)),2)</f>
        <v>12.48</v>
      </c>
      <c r="BT5" s="77">
        <f t="shared" ref="BT5:BT10" si="12">ROUND(AZ5+BS5,2)</f>
        <v>132.97999999999999</v>
      </c>
      <c r="BU5" s="77">
        <f t="shared" ref="BU5:BU10" si="13">(BT5*BM5)+(BT5*BN5)+(BT5*BO5)</f>
        <v>14.648278919999999</v>
      </c>
      <c r="BW5" t="s">
        <v>26</v>
      </c>
      <c r="BX5">
        <v>10000</v>
      </c>
    </row>
    <row r="6" spans="1:76" ht="15.75" thickBot="1">
      <c r="A6" s="66"/>
      <c r="B6" s="67"/>
      <c r="C6" s="68">
        <v>2000</v>
      </c>
      <c r="D6" s="69"/>
      <c r="E6" s="70">
        <f t="shared" si="0"/>
        <v>339.69602245999999</v>
      </c>
      <c r="F6" s="70"/>
      <c r="G6" s="70">
        <f t="shared" si="1"/>
        <v>374.85459964</v>
      </c>
      <c r="H6" s="70"/>
      <c r="I6" s="70">
        <f t="shared" si="2"/>
        <v>35.158577180000009</v>
      </c>
      <c r="J6" s="67"/>
      <c r="K6" s="71">
        <f t="shared" si="3"/>
        <v>0.103500114382823</v>
      </c>
      <c r="L6" s="67"/>
      <c r="M6" s="81">
        <v>20</v>
      </c>
      <c r="N6" s="73">
        <v>0.12784999999999999</v>
      </c>
      <c r="O6" s="73">
        <f t="shared" si="4"/>
        <v>0.12784999999999999</v>
      </c>
      <c r="P6" s="73">
        <v>9.3170000000000003E-2</v>
      </c>
      <c r="Q6" s="72">
        <v>0</v>
      </c>
      <c r="R6" s="73">
        <v>0</v>
      </c>
      <c r="S6" s="74">
        <f t="shared" si="5"/>
        <v>275.7</v>
      </c>
      <c r="T6" s="75">
        <v>0.4</v>
      </c>
      <c r="U6" s="75">
        <v>0</v>
      </c>
      <c r="V6" s="67">
        <v>5.8699999999999996E-4</v>
      </c>
      <c r="W6" s="75">
        <v>1.2200000000000003E-2</v>
      </c>
      <c r="X6" s="75">
        <v>0</v>
      </c>
      <c r="Y6" s="75">
        <v>5.8E-4</v>
      </c>
      <c r="Z6" s="75">
        <v>-6.8000000000000005E-4</v>
      </c>
      <c r="AA6" s="73">
        <v>2.2599999999999999E-3</v>
      </c>
      <c r="AB6" s="73"/>
      <c r="AC6" s="76">
        <v>0</v>
      </c>
      <c r="AD6" s="76">
        <v>0</v>
      </c>
      <c r="AE6" s="76">
        <v>3.9449999999999999E-2</v>
      </c>
      <c r="AF6" s="76">
        <v>7.0704000000000003E-2</v>
      </c>
      <c r="AG6" s="77">
        <v>0</v>
      </c>
      <c r="AH6" s="78">
        <v>0</v>
      </c>
      <c r="AI6" s="73">
        <v>1</v>
      </c>
      <c r="AJ6" s="78">
        <f t="shared" si="6"/>
        <v>30.29</v>
      </c>
      <c r="AK6" s="78">
        <f t="shared" si="7"/>
        <v>305.99</v>
      </c>
      <c r="AL6" s="78">
        <f t="shared" si="8"/>
        <v>33.70602246</v>
      </c>
      <c r="AM6" s="67"/>
      <c r="AN6" s="71"/>
      <c r="AO6" s="71"/>
      <c r="AP6" s="71"/>
      <c r="AQ6" s="71"/>
      <c r="AR6" s="71"/>
      <c r="AS6" s="67"/>
      <c r="AT6" s="79">
        <f t="shared" si="9"/>
        <v>26</v>
      </c>
      <c r="AU6" s="73">
        <v>0.1575</v>
      </c>
      <c r="AV6" s="73">
        <v>0.12606453663386777</v>
      </c>
      <c r="AW6" s="73">
        <v>0</v>
      </c>
      <c r="AX6" s="73">
        <v>9.3170000000000003E-2</v>
      </c>
      <c r="AY6" s="72">
        <v>0</v>
      </c>
      <c r="AZ6" s="80">
        <f t="shared" si="10"/>
        <v>296.99</v>
      </c>
      <c r="BA6" s="75">
        <v>0.4</v>
      </c>
      <c r="BB6" s="75">
        <v>0</v>
      </c>
      <c r="BC6" s="75">
        <v>5.8699999999999996E-4</v>
      </c>
      <c r="BD6" s="75">
        <v>1.2200000000000003E-2</v>
      </c>
      <c r="BE6" s="75">
        <v>0</v>
      </c>
      <c r="BF6" s="75">
        <v>5.8E-4</v>
      </c>
      <c r="BG6" s="75">
        <v>-6.8000000000000005E-4</v>
      </c>
      <c r="BH6" s="75">
        <v>2.2599999999999999E-3</v>
      </c>
      <c r="BI6" s="75">
        <v>0</v>
      </c>
      <c r="BJ6" s="75">
        <v>0</v>
      </c>
      <c r="BK6" s="75">
        <v>5.1899999999999993E-3</v>
      </c>
      <c r="BL6" s="75">
        <v>0</v>
      </c>
      <c r="BM6" s="75">
        <v>0</v>
      </c>
      <c r="BN6" s="75">
        <v>3.9449999999999999E-2</v>
      </c>
      <c r="BO6" s="75">
        <v>7.0704000000000003E-2</v>
      </c>
      <c r="BP6" s="77">
        <v>0</v>
      </c>
      <c r="BQ6" s="77">
        <v>0</v>
      </c>
      <c r="BR6" s="73">
        <v>0</v>
      </c>
      <c r="BS6" s="77">
        <f t="shared" si="11"/>
        <v>40.67</v>
      </c>
      <c r="BT6" s="77">
        <f t="shared" si="12"/>
        <v>337.66</v>
      </c>
      <c r="BU6" s="77">
        <f t="shared" si="13"/>
        <v>37.194599640000007</v>
      </c>
      <c r="BW6" t="s">
        <v>57</v>
      </c>
      <c r="BX6">
        <v>2000</v>
      </c>
    </row>
    <row r="7" spans="1:76" ht="15.75" thickBot="1">
      <c r="A7" s="66"/>
      <c r="B7" s="67"/>
      <c r="C7" s="68">
        <v>2001</v>
      </c>
      <c r="D7" s="69"/>
      <c r="E7" s="70">
        <f t="shared" si="0"/>
        <v>339.86254556</v>
      </c>
      <c r="F7" s="70"/>
      <c r="G7" s="70">
        <f t="shared" si="1"/>
        <v>390.56327873999999</v>
      </c>
      <c r="H7" s="70"/>
      <c r="I7" s="70">
        <f t="shared" si="2"/>
        <v>50.700733179999986</v>
      </c>
      <c r="J7" s="67"/>
      <c r="K7" s="71">
        <f t="shared" si="3"/>
        <v>0.14918011367348269</v>
      </c>
      <c r="L7" s="67"/>
      <c r="M7" s="81">
        <v>20</v>
      </c>
      <c r="N7" s="73">
        <v>0.12784999999999999</v>
      </c>
      <c r="O7" s="73">
        <f t="shared" si="4"/>
        <v>0.12784999999999999</v>
      </c>
      <c r="P7" s="73">
        <v>9.3170000000000003E-2</v>
      </c>
      <c r="Q7" s="72">
        <v>0</v>
      </c>
      <c r="R7" s="73">
        <v>0</v>
      </c>
      <c r="S7" s="74">
        <f t="shared" si="5"/>
        <v>275.83</v>
      </c>
      <c r="T7" s="75">
        <v>0.4</v>
      </c>
      <c r="U7" s="75">
        <v>0</v>
      </c>
      <c r="V7" s="67">
        <v>5.8699999999999996E-4</v>
      </c>
      <c r="W7" s="75">
        <v>1.2200000000000003E-2</v>
      </c>
      <c r="X7" s="75">
        <v>0</v>
      </c>
      <c r="Y7" s="75">
        <v>5.8E-4</v>
      </c>
      <c r="Z7" s="75">
        <v>-6.8000000000000005E-4</v>
      </c>
      <c r="AA7" s="73">
        <v>2.2599999999999999E-3</v>
      </c>
      <c r="AB7" s="73"/>
      <c r="AC7" s="76">
        <v>0</v>
      </c>
      <c r="AD7" s="76">
        <v>0</v>
      </c>
      <c r="AE7" s="76">
        <v>3.9449999999999999E-2</v>
      </c>
      <c r="AF7" s="76">
        <v>7.0704000000000003E-2</v>
      </c>
      <c r="AG7" s="77">
        <v>0</v>
      </c>
      <c r="AH7" s="78">
        <v>0</v>
      </c>
      <c r="AI7" s="73">
        <v>2</v>
      </c>
      <c r="AJ7" s="78">
        <f t="shared" si="6"/>
        <v>30.31</v>
      </c>
      <c r="AK7" s="78">
        <f t="shared" si="7"/>
        <v>306.14</v>
      </c>
      <c r="AL7" s="78">
        <f t="shared" si="8"/>
        <v>33.72254556</v>
      </c>
      <c r="AM7" s="67"/>
      <c r="AN7" s="71"/>
      <c r="AO7" s="71"/>
      <c r="AP7" s="71"/>
      <c r="AQ7" s="71"/>
      <c r="AR7" s="71"/>
      <c r="AS7" s="67"/>
      <c r="AT7" s="79">
        <f t="shared" si="9"/>
        <v>40</v>
      </c>
      <c r="AU7" s="73">
        <v>0.1575</v>
      </c>
      <c r="AV7" s="73">
        <v>0.12606453663386777</v>
      </c>
      <c r="AW7" s="73">
        <v>0</v>
      </c>
      <c r="AX7" s="73">
        <v>9.3170000000000003E-2</v>
      </c>
      <c r="AY7" s="72">
        <v>0</v>
      </c>
      <c r="AZ7" s="80">
        <f t="shared" si="10"/>
        <v>311.12</v>
      </c>
      <c r="BA7" s="75">
        <v>0.4</v>
      </c>
      <c r="BB7" s="75">
        <v>0</v>
      </c>
      <c r="BC7" s="75">
        <v>5.8699999999999996E-4</v>
      </c>
      <c r="BD7" s="75">
        <v>1.2200000000000003E-2</v>
      </c>
      <c r="BE7" s="75">
        <v>0</v>
      </c>
      <c r="BF7" s="75">
        <v>5.8E-4</v>
      </c>
      <c r="BG7" s="75">
        <v>-6.8000000000000005E-4</v>
      </c>
      <c r="BH7" s="75">
        <v>2.2599999999999999E-3</v>
      </c>
      <c r="BI7" s="75">
        <v>0</v>
      </c>
      <c r="BJ7" s="75">
        <v>0</v>
      </c>
      <c r="BK7" s="75">
        <v>5.1899999999999993E-3</v>
      </c>
      <c r="BL7" s="75">
        <v>0</v>
      </c>
      <c r="BM7" s="75">
        <v>0</v>
      </c>
      <c r="BN7" s="75">
        <v>3.9449999999999999E-2</v>
      </c>
      <c r="BO7" s="75">
        <v>7.0704000000000003E-2</v>
      </c>
      <c r="BP7" s="77">
        <v>0</v>
      </c>
      <c r="BQ7" s="77">
        <v>0</v>
      </c>
      <c r="BR7" s="73">
        <v>0</v>
      </c>
      <c r="BS7" s="77">
        <f t="shared" si="11"/>
        <v>40.69</v>
      </c>
      <c r="BT7" s="77">
        <f t="shared" si="12"/>
        <v>351.81</v>
      </c>
      <c r="BU7" s="77">
        <f t="shared" si="13"/>
        <v>38.753278739999999</v>
      </c>
    </row>
    <row r="8" spans="1:76" ht="15.75" thickBot="1">
      <c r="A8" s="82" t="s">
        <v>58</v>
      </c>
      <c r="B8" s="83"/>
      <c r="C8" s="68">
        <v>1944</v>
      </c>
      <c r="D8" s="69"/>
      <c r="E8" s="70">
        <f t="shared" si="0"/>
        <v>330.82589200000001</v>
      </c>
      <c r="F8" s="70"/>
      <c r="G8" s="70">
        <f t="shared" si="1"/>
        <v>365.77353992000002</v>
      </c>
      <c r="H8" s="70"/>
      <c r="I8" s="70">
        <f t="shared" si="2"/>
        <v>34.947647920000009</v>
      </c>
      <c r="J8" s="67"/>
      <c r="K8" s="71">
        <f t="shared" si="3"/>
        <v>0.10563758389261747</v>
      </c>
      <c r="L8" s="67"/>
      <c r="M8" s="81">
        <v>20</v>
      </c>
      <c r="N8" s="73">
        <v>0.12784999999999999</v>
      </c>
      <c r="O8" s="73">
        <f t="shared" si="4"/>
        <v>0.12784999999999999</v>
      </c>
      <c r="P8" s="73">
        <v>9.3170000000000003E-2</v>
      </c>
      <c r="Q8" s="72">
        <v>0</v>
      </c>
      <c r="R8" s="73">
        <v>0</v>
      </c>
      <c r="S8" s="74">
        <f t="shared" si="5"/>
        <v>268.54000000000002</v>
      </c>
      <c r="T8" s="75">
        <v>0.4</v>
      </c>
      <c r="U8" s="75">
        <v>0</v>
      </c>
      <c r="V8" s="67">
        <v>5.8699999999999996E-4</v>
      </c>
      <c r="W8" s="75">
        <v>1.2200000000000003E-2</v>
      </c>
      <c r="X8" s="75">
        <v>0</v>
      </c>
      <c r="Y8" s="75">
        <v>5.8E-4</v>
      </c>
      <c r="Z8" s="75">
        <v>-6.8000000000000005E-4</v>
      </c>
      <c r="AA8" s="73">
        <v>2.2599999999999999E-3</v>
      </c>
      <c r="AB8" s="73"/>
      <c r="AC8" s="76">
        <v>0</v>
      </c>
      <c r="AD8" s="76">
        <v>0</v>
      </c>
      <c r="AE8" s="76">
        <v>3.9449999999999999E-2</v>
      </c>
      <c r="AF8" s="76">
        <v>7.0704000000000003E-2</v>
      </c>
      <c r="AG8" s="77">
        <v>0</v>
      </c>
      <c r="AH8" s="78">
        <v>0</v>
      </c>
      <c r="AI8" s="73">
        <v>3</v>
      </c>
      <c r="AJ8" s="78">
        <f t="shared" si="6"/>
        <v>29.46</v>
      </c>
      <c r="AK8" s="78">
        <f t="shared" si="7"/>
        <v>298</v>
      </c>
      <c r="AL8" s="78">
        <f t="shared" si="8"/>
        <v>32.825891999999996</v>
      </c>
      <c r="AM8" s="67"/>
      <c r="AN8" s="71"/>
      <c r="AO8" s="71"/>
      <c r="AP8" s="71"/>
      <c r="AQ8" s="71"/>
      <c r="AR8" s="71"/>
      <c r="AS8" s="67"/>
      <c r="AT8" s="79">
        <f t="shared" si="9"/>
        <v>26</v>
      </c>
      <c r="AU8" s="73">
        <v>0.1575</v>
      </c>
      <c r="AV8" s="73">
        <v>0.12606453663386777</v>
      </c>
      <c r="AW8" s="73">
        <v>0</v>
      </c>
      <c r="AX8" s="73">
        <v>9.3170000000000003E-2</v>
      </c>
      <c r="AY8" s="72">
        <v>0</v>
      </c>
      <c r="AZ8" s="80">
        <f t="shared" si="10"/>
        <v>289.93</v>
      </c>
      <c r="BA8" s="75">
        <v>0.4</v>
      </c>
      <c r="BB8" s="75">
        <v>0</v>
      </c>
      <c r="BC8" s="75">
        <v>5.8699999999999996E-4</v>
      </c>
      <c r="BD8" s="75">
        <v>1.2200000000000003E-2</v>
      </c>
      <c r="BE8" s="75">
        <v>0</v>
      </c>
      <c r="BF8" s="75">
        <v>5.8E-4</v>
      </c>
      <c r="BG8" s="75">
        <v>-6.8000000000000005E-4</v>
      </c>
      <c r="BH8" s="75">
        <v>2.2599999999999999E-3</v>
      </c>
      <c r="BI8" s="75">
        <v>0</v>
      </c>
      <c r="BJ8" s="75">
        <v>0</v>
      </c>
      <c r="BK8" s="75">
        <v>5.1899999999999993E-3</v>
      </c>
      <c r="BL8" s="75">
        <v>0</v>
      </c>
      <c r="BM8" s="75">
        <v>0</v>
      </c>
      <c r="BN8" s="75">
        <v>3.9449999999999999E-2</v>
      </c>
      <c r="BO8" s="75">
        <v>7.0704000000000003E-2</v>
      </c>
      <c r="BP8" s="77">
        <v>0</v>
      </c>
      <c r="BQ8" s="77">
        <v>0</v>
      </c>
      <c r="BR8" s="73">
        <v>0</v>
      </c>
      <c r="BS8" s="77">
        <f t="shared" si="11"/>
        <v>39.549999999999997</v>
      </c>
      <c r="BT8" s="77">
        <f t="shared" si="12"/>
        <v>329.48</v>
      </c>
      <c r="BU8" s="77">
        <f t="shared" si="13"/>
        <v>36.293539920000001</v>
      </c>
    </row>
    <row r="9" spans="1:76" ht="15.75" thickBot="1">
      <c r="A9" s="66" t="s">
        <v>59</v>
      </c>
      <c r="B9" s="67"/>
      <c r="C9" s="68">
        <v>1322</v>
      </c>
      <c r="D9" s="69"/>
      <c r="E9" s="70">
        <f t="shared" si="0"/>
        <v>232.22201372000001</v>
      </c>
      <c r="F9" s="70"/>
      <c r="G9" s="70">
        <f t="shared" si="1"/>
        <v>264.81613515999999</v>
      </c>
      <c r="H9" s="70"/>
      <c r="I9" s="70">
        <f t="shared" si="2"/>
        <v>32.594121439999981</v>
      </c>
      <c r="J9" s="67"/>
      <c r="K9" s="71">
        <f t="shared" si="3"/>
        <v>0.14035758676737728</v>
      </c>
      <c r="L9" s="67"/>
      <c r="M9" s="81">
        <v>20</v>
      </c>
      <c r="N9" s="73">
        <v>0.12784999999999999</v>
      </c>
      <c r="O9" s="73">
        <f t="shared" si="4"/>
        <v>0.12784999999999999</v>
      </c>
      <c r="P9" s="73">
        <v>9.3170000000000003E-2</v>
      </c>
      <c r="Q9" s="72">
        <v>0</v>
      </c>
      <c r="R9" s="73">
        <v>0</v>
      </c>
      <c r="S9" s="74">
        <f t="shared" si="5"/>
        <v>189.02</v>
      </c>
      <c r="T9" s="75">
        <v>0.4</v>
      </c>
      <c r="U9" s="75">
        <v>0</v>
      </c>
      <c r="V9" s="67">
        <v>5.8699999999999996E-4</v>
      </c>
      <c r="W9" s="75">
        <v>1.2200000000000003E-2</v>
      </c>
      <c r="X9" s="75">
        <v>0</v>
      </c>
      <c r="Y9" s="75">
        <v>5.8E-4</v>
      </c>
      <c r="Z9" s="75">
        <v>-6.8000000000000005E-4</v>
      </c>
      <c r="AA9" s="73">
        <v>2.2599999999999999E-3</v>
      </c>
      <c r="AB9" s="73"/>
      <c r="AC9" s="76">
        <v>0</v>
      </c>
      <c r="AD9" s="76">
        <v>0</v>
      </c>
      <c r="AE9" s="76">
        <v>3.9449999999999999E-2</v>
      </c>
      <c r="AF9" s="76">
        <v>7.0704000000000003E-2</v>
      </c>
      <c r="AG9" s="77">
        <v>0</v>
      </c>
      <c r="AH9" s="78">
        <v>0</v>
      </c>
      <c r="AI9" s="73">
        <v>4</v>
      </c>
      <c r="AJ9" s="78">
        <f t="shared" si="6"/>
        <v>20.16</v>
      </c>
      <c r="AK9" s="78">
        <f t="shared" si="7"/>
        <v>209.18</v>
      </c>
      <c r="AL9" s="78">
        <f t="shared" si="8"/>
        <v>23.04201372</v>
      </c>
      <c r="AM9" s="67"/>
      <c r="AN9" s="71"/>
      <c r="AO9" s="71"/>
      <c r="AP9" s="71"/>
      <c r="AQ9" s="71"/>
      <c r="AR9" s="71"/>
      <c r="AS9" s="67"/>
      <c r="AT9" s="79">
        <f t="shared" si="9"/>
        <v>26</v>
      </c>
      <c r="AU9" s="73">
        <v>0.1575</v>
      </c>
      <c r="AV9" s="73">
        <v>0.12606453663386777</v>
      </c>
      <c r="AW9" s="73">
        <v>0</v>
      </c>
      <c r="AX9" s="73">
        <v>9.3170000000000003E-2</v>
      </c>
      <c r="AY9" s="72">
        <v>0</v>
      </c>
      <c r="AZ9" s="80">
        <f t="shared" si="10"/>
        <v>211.52</v>
      </c>
      <c r="BA9" s="75">
        <v>0.4</v>
      </c>
      <c r="BB9" s="75">
        <v>0</v>
      </c>
      <c r="BC9" s="75">
        <v>5.8699999999999996E-4</v>
      </c>
      <c r="BD9" s="75">
        <v>1.2200000000000003E-2</v>
      </c>
      <c r="BE9" s="75">
        <v>0</v>
      </c>
      <c r="BF9" s="75">
        <v>5.8E-4</v>
      </c>
      <c r="BG9" s="75">
        <v>-6.8000000000000005E-4</v>
      </c>
      <c r="BH9" s="75">
        <v>2.2599999999999999E-3</v>
      </c>
      <c r="BI9" s="75">
        <v>0</v>
      </c>
      <c r="BJ9" s="75">
        <v>0</v>
      </c>
      <c r="BK9" s="75">
        <v>5.1899999999999993E-3</v>
      </c>
      <c r="BL9" s="75">
        <v>0</v>
      </c>
      <c r="BM9" s="75">
        <v>0</v>
      </c>
      <c r="BN9" s="75">
        <v>3.9449999999999999E-2</v>
      </c>
      <c r="BO9" s="75">
        <v>7.0704000000000003E-2</v>
      </c>
      <c r="BP9" s="77">
        <v>0</v>
      </c>
      <c r="BQ9" s="77">
        <v>0</v>
      </c>
      <c r="BR9" s="73">
        <v>0</v>
      </c>
      <c r="BS9" s="77">
        <f t="shared" si="11"/>
        <v>27.02</v>
      </c>
      <c r="BT9" s="77">
        <f t="shared" si="12"/>
        <v>238.54</v>
      </c>
      <c r="BU9" s="77">
        <f t="shared" si="13"/>
        <v>26.276135159999999</v>
      </c>
    </row>
    <row r="10" spans="1:76" ht="15.75" thickBot="1">
      <c r="A10" s="66" t="s">
        <v>60</v>
      </c>
      <c r="B10" s="67"/>
      <c r="C10" s="68">
        <v>1216</v>
      </c>
      <c r="D10" s="69"/>
      <c r="E10" s="70">
        <f t="shared" si="0"/>
        <v>215.4253837</v>
      </c>
      <c r="F10" s="70"/>
      <c r="G10" s="70">
        <f t="shared" si="1"/>
        <v>247.61984969999997</v>
      </c>
      <c r="H10" s="70"/>
      <c r="I10" s="70">
        <f t="shared" si="2"/>
        <v>32.194465999999977</v>
      </c>
      <c r="J10" s="67"/>
      <c r="K10" s="71">
        <f t="shared" si="3"/>
        <v>0.14944601906725061</v>
      </c>
      <c r="L10" s="67"/>
      <c r="M10" s="81">
        <v>20</v>
      </c>
      <c r="N10" s="73">
        <v>0.12784999999999999</v>
      </c>
      <c r="O10" s="73">
        <f t="shared" si="4"/>
        <v>0.12784999999999999</v>
      </c>
      <c r="P10" s="73">
        <v>9.3170000000000003E-2</v>
      </c>
      <c r="Q10" s="72">
        <v>0</v>
      </c>
      <c r="R10" s="73">
        <v>0</v>
      </c>
      <c r="S10" s="74">
        <f t="shared" si="5"/>
        <v>175.47</v>
      </c>
      <c r="T10" s="75">
        <v>0.4</v>
      </c>
      <c r="U10" s="75">
        <v>0</v>
      </c>
      <c r="V10" s="67">
        <v>5.8699999999999996E-4</v>
      </c>
      <c r="W10" s="75">
        <v>1.2200000000000003E-2</v>
      </c>
      <c r="X10" s="75">
        <v>0</v>
      </c>
      <c r="Y10" s="75">
        <v>5.8E-4</v>
      </c>
      <c r="Z10" s="75">
        <v>-6.8000000000000005E-4</v>
      </c>
      <c r="AA10" s="73">
        <v>2.2599999999999999E-3</v>
      </c>
      <c r="AB10" s="73"/>
      <c r="AC10" s="76">
        <v>0</v>
      </c>
      <c r="AD10" s="76">
        <v>0</v>
      </c>
      <c r="AE10" s="76">
        <v>3.9449999999999999E-2</v>
      </c>
      <c r="AF10" s="76">
        <v>7.0704000000000003E-2</v>
      </c>
      <c r="AG10" s="77">
        <v>0</v>
      </c>
      <c r="AH10" s="78">
        <v>0</v>
      </c>
      <c r="AI10" s="73">
        <v>5</v>
      </c>
      <c r="AJ10" s="78">
        <f t="shared" si="6"/>
        <v>18.579999999999998</v>
      </c>
      <c r="AK10" s="78">
        <f t="shared" si="7"/>
        <v>194.05</v>
      </c>
      <c r="AL10" s="78">
        <f t="shared" si="8"/>
        <v>21.3753837</v>
      </c>
      <c r="AM10" s="67"/>
      <c r="AN10" s="71"/>
      <c r="AO10" s="71"/>
      <c r="AP10" s="71"/>
      <c r="AQ10" s="71"/>
      <c r="AR10" s="71"/>
      <c r="AS10" s="67"/>
      <c r="AT10" s="79">
        <f t="shared" si="9"/>
        <v>26</v>
      </c>
      <c r="AU10" s="73">
        <v>0.1575</v>
      </c>
      <c r="AV10" s="73">
        <v>0.12606453663386777</v>
      </c>
      <c r="AW10" s="73">
        <v>0</v>
      </c>
      <c r="AX10" s="73">
        <v>9.3170000000000003E-2</v>
      </c>
      <c r="AY10" s="72">
        <v>0</v>
      </c>
      <c r="AZ10" s="80">
        <f t="shared" si="10"/>
        <v>198.16</v>
      </c>
      <c r="BA10" s="75">
        <v>0.4</v>
      </c>
      <c r="BB10" s="75">
        <v>0</v>
      </c>
      <c r="BC10" s="75">
        <v>5.8699999999999996E-4</v>
      </c>
      <c r="BD10" s="75">
        <v>1.2200000000000003E-2</v>
      </c>
      <c r="BE10" s="75">
        <v>0</v>
      </c>
      <c r="BF10" s="75">
        <v>5.8E-4</v>
      </c>
      <c r="BG10" s="75">
        <v>-6.8000000000000005E-4</v>
      </c>
      <c r="BH10" s="75">
        <v>2.2599999999999999E-3</v>
      </c>
      <c r="BI10" s="75">
        <v>0</v>
      </c>
      <c r="BJ10" s="75">
        <v>0</v>
      </c>
      <c r="BK10" s="75">
        <v>5.1899999999999993E-3</v>
      </c>
      <c r="BL10" s="75">
        <v>0</v>
      </c>
      <c r="BM10" s="75">
        <v>0</v>
      </c>
      <c r="BN10" s="75">
        <v>3.9449999999999999E-2</v>
      </c>
      <c r="BO10" s="75">
        <v>7.0704000000000003E-2</v>
      </c>
      <c r="BP10" s="77">
        <v>0</v>
      </c>
      <c r="BQ10" s="77">
        <v>0</v>
      </c>
      <c r="BR10" s="73">
        <v>0</v>
      </c>
      <c r="BS10" s="77">
        <f t="shared" si="11"/>
        <v>24.89</v>
      </c>
      <c r="BT10" s="77">
        <f t="shared" si="12"/>
        <v>223.05</v>
      </c>
      <c r="BU10" s="77">
        <f t="shared" si="13"/>
        <v>24.569849700000002</v>
      </c>
    </row>
  </sheetData>
  <mergeCells count="6">
    <mergeCell ref="BM3:BO3"/>
    <mergeCell ref="T3:U3"/>
    <mergeCell ref="V3:AC3"/>
    <mergeCell ref="AD3:AF3"/>
    <mergeCell ref="BA3:BB3"/>
    <mergeCell ref="BC3:BI3"/>
  </mergeCells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e9c0b8d7-bdb4-4fd3-b62a-f50327aaefce" origin="userSelected">
  <element uid="50c31824-0780-4910-87d1-eaaffd182d42" value=""/>
  <element uid="d14f5c36-f44a-4315-b438-005cfe8f069f" value=""/>
</sisl>
</file>

<file path=customXml/item2.xml><?xml version="1.0" encoding="utf-8"?>
<WrappedLabelHistory xmlns:xsd="http://www.w3.org/2001/XMLSchema" xmlns:xsi="http://www.w3.org/2001/XMLSchema-instance" xmlns="http://www.boldonjames.com/2016/02/Classifier/internal/wrappedLabelHistory">
  <Value>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JlOWMwYjhkNy1iZGI0LTRmZDMtYjYyYS1mNTAzMjdhYWVmY2UiIG9yaWdpbj0idXNlclNlbGVjdGVkIj48ZWxlbWVudCB1aWQ9IjUwYzMxODI0LTA3ODAtNDkxMC04N2QxLWVhYWZmZDE4MmQ0MiIgdmFsdWU9IiIgeG1sbnM9Imh0dHA6Ly93d3cuYm9sZG9uamFtZXMuY29tLzIwMDgvMDEvc2llL2ludGVybmFsL2xhYmVsIiAvPjxlbGVtZW50IHVpZD0iZDE0ZjVjMzYtZjQ0YS00MzE1LWI0MzgtMDA1Y2ZlOGYwNjlmIiB2YWx1ZT0iIiB4bWxucz0iaHR0cDovL3d3dy5ib2xkb25qYW1lcy5jb20vMjAwOC8wMS9zaWUvaW50ZXJuYWwvbGFiZWwiIC8+PC9zaXNsPjxVc2VyTmFtZT5DT1JQXHMzNTI5MTY8L1VzZXJOYW1lPjxEYXRlVGltZT4xMC83LzIwMjUgNjowMjoxMyBQTTwvRGF0ZVRpbWU+PExhYmVsU3RyaW5nPkFFUCBJbnRlcm5hbDwvTGFiZWxTdHJpbmc+PC9pdGVtPjwvbGFiZWxIaXN0b3J5Pg==</Value>
</WrappedLabelHistory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6888f76-1100-40b0-929b-1efe9044426d" xsi:nil="true"/>
    <lcf76f155ced4ddcb4097134ff3c332f xmlns="f88ffb1c-9230-4705-a789-27bae69f5829">
      <Terms xmlns="http://schemas.microsoft.com/office/infopath/2007/PartnerControls"/>
    </lcf76f155ced4ddcb4097134ff3c332f>
    <Notes xmlns="f88ffb1c-9230-4705-a789-27bae69f5829" xsi:nil="true"/>
    <OriginalFileDate xmlns="f88ffb1c-9230-4705-a789-27bae69f5829" xsi:nil="true"/>
    <Owner xmlns="f88ffb1c-9230-4705-a789-27bae69f5829">
      <UserInfo>
        <DisplayName/>
        <AccountId xsi:nil="true"/>
        <AccountType/>
      </UserInfo>
    </Owner>
    <DueDate xmlns="f88ffb1c-9230-4705-a789-27bae69f5829" xsi:nil="true"/>
    <_Flow_SignoffStatus xmlns="f88ffb1c-9230-4705-a789-27bae69f5829" xsi:nil="true"/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DF805D1E1DA4A49A223477D3B105720" ma:contentTypeVersion="20" ma:contentTypeDescription="Create a new document." ma:contentTypeScope="" ma:versionID="37e8545f9097af293d07877c154c5451">
  <xsd:schema xmlns:xsd="http://www.w3.org/2001/XMLSchema" xmlns:xs="http://www.w3.org/2001/XMLSchema" xmlns:p="http://schemas.microsoft.com/office/2006/metadata/properties" xmlns:ns2="f88ffb1c-9230-4705-a789-27bae69f5829" xmlns:ns3="b6888f76-1100-40b0-929b-1efe9044426d" targetNamespace="http://schemas.microsoft.com/office/2006/metadata/properties" ma:root="true" ma:fieldsID="8edfe77cef90f9ce79cdb433746aba48" ns2:_="" ns3:_="">
    <xsd:import namespace="f88ffb1c-9230-4705-a789-27bae69f5829"/>
    <xsd:import namespace="b6888f76-1100-40b0-929b-1efe9044426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Owner" minOccurs="0"/>
                <xsd:element ref="ns2:Notes" minOccurs="0"/>
                <xsd:element ref="ns2:OriginalFileDate" minOccurs="0"/>
                <xsd:element ref="ns2:_Flow_SignoffStatus" minOccurs="0"/>
                <xsd:element ref="ns2:DueDat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8ffb1c-9230-4705-a789-27bae69f58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fefa54f2-5b03-49c6-9483-51c08a9736b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Owner" ma:index="22" nillable="true" ma:displayName="Owner" ma:format="Dropdown" ma:list="UserInfo" ma:SharePointGroup="0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Notes" ma:index="23" nillable="true" ma:displayName="Notes" ma:format="Dropdown" ma:internalName="Notes">
      <xsd:simpleType>
        <xsd:restriction base="dms:Text">
          <xsd:maxLength value="255"/>
        </xsd:restriction>
      </xsd:simpleType>
    </xsd:element>
    <xsd:element name="OriginalFileDate" ma:index="24" nillable="true" ma:displayName="Original File Date" ma:format="DateOnly" ma:internalName="OriginalFileDate">
      <xsd:simpleType>
        <xsd:restriction base="dms:DateTime"/>
      </xsd:simpleType>
    </xsd:element>
    <xsd:element name="_Flow_SignoffStatus" ma:index="25" nillable="true" ma:displayName="Sign-off status" ma:internalName="_x0024_Resources_x003a_core_x002c_Signoff_Status">
      <xsd:simpleType>
        <xsd:restriction base="dms:Text"/>
      </xsd:simpleType>
    </xsd:element>
    <xsd:element name="DueDate" ma:index="26" nillable="true" ma:displayName="Due Date" ma:format="DateOnly" ma:indexed="true" ma:internalName="DueDate">
      <xsd:simpleType>
        <xsd:restriction base="dms:DateTime"/>
      </xsd:simpleType>
    </xsd:element>
    <xsd:element name="MediaServiceLocation" ma:index="27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888f76-1100-40b0-929b-1efe9044426d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6b0cac33-65cc-488e-b290-aff2b08f7242}" ma:internalName="TaxCatchAll" ma:showField="CatchAllData" ma:web="b6888f76-1100-40b0-929b-1efe9044426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CC1DE36-C7FE-4CAC-86BE-5C25F397A5BD}"/>
</file>

<file path=customXml/itemProps2.xml><?xml version="1.0" encoding="utf-8"?>
<ds:datastoreItem xmlns:ds="http://schemas.openxmlformats.org/officeDocument/2006/customXml" ds:itemID="{82C2AAA6-76D1-4091-A623-C105F78EB7B7}"/>
</file>

<file path=customXml/itemProps3.xml><?xml version="1.0" encoding="utf-8"?>
<ds:datastoreItem xmlns:ds="http://schemas.openxmlformats.org/officeDocument/2006/customXml" ds:itemID="{40A3281B-8044-451A-A8BD-7CF6C46843B9}"/>
</file>

<file path=customXml/itemProps4.xml><?xml version="1.0" encoding="utf-8"?>
<ds:datastoreItem xmlns:ds="http://schemas.openxmlformats.org/officeDocument/2006/customXml" ds:itemID="{57757D25-804C-4BC5-A988-E70178F25405}"/>
</file>

<file path=customXml/itemProps5.xml><?xml version="1.0" encoding="utf-8"?>
<ds:datastoreItem xmlns:ds="http://schemas.openxmlformats.org/officeDocument/2006/customXml" ds:itemID="{7F77C1F6-D131-4AB8-8331-CDCA27A7495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American Electric Power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Will Gilbert</dc:creator>
  <cp:keywords/>
  <dc:description/>
  <cp:lastModifiedBy>Glass, Katie</cp:lastModifiedBy>
  <cp:revision/>
  <dcterms:created xsi:type="dcterms:W3CDTF">2025-10-07T18:01:47Z</dcterms:created>
  <dcterms:modified xsi:type="dcterms:W3CDTF">2025-10-12T22:06:17Z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0e495cf0-b791-43aa-88aa-dc6e334213e2</vt:lpwstr>
  </property>
  <property fmtid="{D5CDD505-2E9C-101B-9397-08002B2CF9AE}" pid="3" name="bjClsUserRVM">
    <vt:lpwstr>[]</vt:lpwstr>
  </property>
  <property fmtid="{D5CDD505-2E9C-101B-9397-08002B2CF9AE}" pid="4" name="bjSaver">
    <vt:lpwstr>hzqPwi+cGwP+xd2sX+gKNg1Tgzp5aJ4n</vt:lpwstr>
  </property>
  <property fmtid="{D5CDD505-2E9C-101B-9397-08002B2CF9AE}" pid="5" name="bjDocumentLabelXML">
    <vt:lpwstr>&lt;?xml version="1.0" encoding="us-ascii"?&gt;&lt;sisl xmlns:xsd="http://www.w3.org/2001/XMLSchema" xmlns:xsi="http://www.w3.org/2001/XMLSchema-instance" sislVersion="0" policy="e9c0b8d7-bdb4-4fd3-b62a-f50327aaefce" origin="userSelected" xmlns="http://www.boldonj</vt:lpwstr>
  </property>
  <property fmtid="{D5CDD505-2E9C-101B-9397-08002B2CF9AE}" pid="6" name="bjDocumentLabelXML-0">
    <vt:lpwstr>ames.com/2008/01/sie/internal/label"&gt;&lt;element uid="50c31824-0780-4910-87d1-eaaffd182d42" value="" /&gt;&lt;element uid="d14f5c36-f44a-4315-b438-005cfe8f069f" value="" /&gt;&lt;/sisl&gt;</vt:lpwstr>
  </property>
  <property fmtid="{D5CDD505-2E9C-101B-9397-08002B2CF9AE}" pid="7" name="bjDocumentSecurityLabel">
    <vt:lpwstr>AEP Internal</vt:lpwstr>
  </property>
  <property fmtid="{D5CDD505-2E9C-101B-9397-08002B2CF9AE}" pid="8" name="MSIP_Label_69f43042-6bda-44b2-91eb-eca3d3d484f4_SiteId">
    <vt:lpwstr>15f3c881-6b03-4ff6-8559-77bf5177818f</vt:lpwstr>
  </property>
  <property fmtid="{D5CDD505-2E9C-101B-9397-08002B2CF9AE}" pid="9" name="MSIP_Label_69f43042-6bda-44b2-91eb-eca3d3d484f4_Name">
    <vt:lpwstr>AEP Internal</vt:lpwstr>
  </property>
  <property fmtid="{D5CDD505-2E9C-101B-9397-08002B2CF9AE}" pid="10" name="MSIP_Label_69f43042-6bda-44b2-91eb-eca3d3d484f4_Enabled">
    <vt:lpwstr>true</vt:lpwstr>
  </property>
  <property fmtid="{D5CDD505-2E9C-101B-9397-08002B2CF9AE}" pid="11" name="bjLabelHistoryID">
    <vt:lpwstr>{82C2AAA6-76D1-4091-A623-C105F78EB7B7}</vt:lpwstr>
  </property>
  <property fmtid="{D5CDD505-2E9C-101B-9397-08002B2CF9AE}" pid="12" name="ContentTypeId">
    <vt:lpwstr>0x0101004DF805D1E1DA4A49A223477D3B105720</vt:lpwstr>
  </property>
  <property fmtid="{D5CDD505-2E9C-101B-9397-08002B2CF9AE}" pid="13" name="MediaServiceImageTags">
    <vt:lpwstr/>
  </property>
</Properties>
</file>