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icing\Rate Cases\KPCo\2025 Base Case - TME 5-31-25 TY\Discovery\AG KIUC\Set 1\Spaeth\"/>
    </mc:Choice>
  </mc:AlternateContent>
  <xr:revisionPtr revIDLastSave="0" documentId="8_{EACF7B00-DED3-4054-B116-AE99134993BE}" xr6:coauthVersionLast="47" xr6:coauthVersionMax="47" xr10:uidLastSave="{00000000-0000-0000-0000-000000000000}"/>
  <bookViews>
    <workbookView xWindow="28680" yWindow="-2145" windowWidth="29040" windowHeight="15720" tabRatio="912" xr2:uid="{BEBFF62E-FA6D-4B7A-A5E5-53596C20B77A}"/>
  </bookViews>
  <sheets>
    <sheet name="2025 Rates" sheetId="1" r:id="rId1"/>
    <sheet name="Zonal Rates" sheetId="2" r:id="rId2"/>
    <sheet name="TransCo PJM Zonal Rates" sheetId="3" r:id="rId3"/>
    <sheet name="2024 Rates " sheetId="6" r:id="rId4"/>
    <sheet name="Zonal Rates 25 ATRR" sheetId="11" r:id="rId5"/>
    <sheet name="TransCo PJM Zonal Rates 24 ATRR" sheetId="12" r:id="rId6"/>
    <sheet name="2023 Rates " sheetId="10" r:id="rId7"/>
    <sheet name="Zonal Rates 23 ATRR" sheetId="14" r:id="rId8"/>
    <sheet name="TransCo PJM Zonal Rates 23 ATRR" sheetId="13" r:id="rId9"/>
  </sheets>
  <externalReferences>
    <externalReference r:id="rId10"/>
  </externalReferences>
  <definedNames>
    <definedName name="ActExcessAmt" localSheetId="2">#REF!</definedName>
    <definedName name="ActExcessAmt" localSheetId="8">#REF!</definedName>
    <definedName name="ActExcessAmt" localSheetId="5">#REF!</definedName>
    <definedName name="ActExcessAmt" localSheetId="7">#REF!</definedName>
    <definedName name="ActExcessAmt" localSheetId="4">#REF!</definedName>
    <definedName name="ActExcessAmt">#REF!</definedName>
    <definedName name="ActGrTaxAmt" localSheetId="2">#REF!</definedName>
    <definedName name="ActGrTaxAmt" localSheetId="8">#REF!</definedName>
    <definedName name="ActGrTaxAmt" localSheetId="5">#REF!</definedName>
    <definedName name="ActGrTaxAmt" localSheetId="7">#REF!</definedName>
    <definedName name="ActGrTaxAmt" localSheetId="4">#REF!</definedName>
    <definedName name="ActGrTaxAmt">#REF!</definedName>
    <definedName name="ActKWHExcess" localSheetId="2">#REF!</definedName>
    <definedName name="ActKWHExcess" localSheetId="8">#REF!</definedName>
    <definedName name="ActKWHExcess" localSheetId="5">#REF!</definedName>
    <definedName name="ActKWHExcess" localSheetId="7">#REF!</definedName>
    <definedName name="ActKWHExcess" localSheetId="4">#REF!</definedName>
    <definedName name="ActKWHExcess">#REF!</definedName>
    <definedName name="ActKWHNotUsed" localSheetId="2">#REF!</definedName>
    <definedName name="ActKWHNotUsed" localSheetId="7">#REF!</definedName>
    <definedName name="ActKWHNotUsed" localSheetId="4">#REF!</definedName>
    <definedName name="ActKWHNotUsed">#REF!</definedName>
    <definedName name="ActKWHRes" localSheetId="2">#REF!</definedName>
    <definedName name="ActKWHRes" localSheetId="7">#REF!</definedName>
    <definedName name="ActKWHRes" localSheetId="4">#REF!</definedName>
    <definedName name="ActKWHRes">#REF!</definedName>
    <definedName name="ActKWHSubTot" localSheetId="2">#REF!</definedName>
    <definedName name="ActKWHSubTot" localSheetId="7">#REF!</definedName>
    <definedName name="ActKWHSubTot" localSheetId="4">#REF!</definedName>
    <definedName name="ActKWHSubTot">#REF!</definedName>
    <definedName name="ActKWHTot" localSheetId="2">#REF!</definedName>
    <definedName name="ActKWHTot" localSheetId="7">#REF!</definedName>
    <definedName name="ActKWHTot" localSheetId="4">#REF!</definedName>
    <definedName name="ActKWHTot">#REF!</definedName>
    <definedName name="ActNotUsedAmt" localSheetId="2">#REF!</definedName>
    <definedName name="ActNotUsedAmt" localSheetId="7">#REF!</definedName>
    <definedName name="ActNotUsedAmt" localSheetId="4">#REF!</definedName>
    <definedName name="ActNotUsedAmt">#REF!</definedName>
    <definedName name="ActResAmt" localSheetId="2">#REF!</definedName>
    <definedName name="ActResAmt" localSheetId="7">#REF!</definedName>
    <definedName name="ActResAmt" localSheetId="4">#REF!</definedName>
    <definedName name="ActResAmt">#REF!</definedName>
    <definedName name="ActSubTotAmt" localSheetId="2">#REF!</definedName>
    <definedName name="ActSubTotAmt" localSheetId="7">#REF!</definedName>
    <definedName name="ActSubTotAmt" localSheetId="4">#REF!</definedName>
    <definedName name="ActSubTotAmt">#REF!</definedName>
    <definedName name="ActTotAmt" localSheetId="2">#REF!</definedName>
    <definedName name="ActTotAmt" localSheetId="7">#REF!</definedName>
    <definedName name="ActTotAmt" localSheetId="4">#REF!</definedName>
    <definedName name="ActTotAmt">#REF!</definedName>
    <definedName name="AdminChg" localSheetId="2">#REF!</definedName>
    <definedName name="AdminChg" localSheetId="7">#REF!</definedName>
    <definedName name="AdminChg" localSheetId="4">#REF!</definedName>
    <definedName name="AdminChg">#REF!</definedName>
    <definedName name="AEP" localSheetId="2">#REF!</definedName>
    <definedName name="AEP" localSheetId="7">#REF!</definedName>
    <definedName name="AEP" localSheetId="4">#REF!</definedName>
    <definedName name="AEP">#REF!</definedName>
    <definedName name="APCO" localSheetId="2">#REF!</definedName>
    <definedName name="APCO" localSheetId="7">#REF!</definedName>
    <definedName name="APCO" localSheetId="4">#REF!</definedName>
    <definedName name="APCO">#REF!</definedName>
    <definedName name="AVRGPWRFCTR" localSheetId="2">#REF!</definedName>
    <definedName name="AVRGPWRFCTR" localSheetId="7">#REF!</definedName>
    <definedName name="AVRGPWRFCTR" localSheetId="4">#REF!</definedName>
    <definedName name="AVRGPWRFCTR">#REF!</definedName>
    <definedName name="B1HRSCRMO" localSheetId="2">#REF!</definedName>
    <definedName name="B1HRSCRMO" localSheetId="7">#REF!</definedName>
    <definedName name="B1HRSCRMO" localSheetId="4">#REF!</definedName>
    <definedName name="B1HRSCRMO">#REF!</definedName>
    <definedName name="B2HRSCRMO" localSheetId="2">#REF!</definedName>
    <definedName name="B2HRSCRMO" localSheetId="7">#REF!</definedName>
    <definedName name="B2HRSCRMO" localSheetId="4">#REF!</definedName>
    <definedName name="B2HRSCRMO">#REF!</definedName>
    <definedName name="BASERATECHG" localSheetId="2">#REF!</definedName>
    <definedName name="BASERATECHG" localSheetId="7">#REF!</definedName>
    <definedName name="BASERATECHG" localSheetId="4">#REF!</definedName>
    <definedName name="BASERATECHG">#REF!</definedName>
    <definedName name="BILLKWH" localSheetId="2">#REF!</definedName>
    <definedName name="BILLKWH" localSheetId="7">#REF!</definedName>
    <definedName name="BILLKWH" localSheetId="4">#REF!</definedName>
    <definedName name="BILLKWH">#REF!</definedName>
    <definedName name="BIRPCCHG" localSheetId="2">#REF!</definedName>
    <definedName name="BIRPCCHG" localSheetId="7">#REF!</definedName>
    <definedName name="BIRPCCHG" localSheetId="4">#REF!</definedName>
    <definedName name="BIRPCCHG">#REF!</definedName>
    <definedName name="BIRPDCHG1" localSheetId="2">#REF!</definedName>
    <definedName name="BIRPDCHG1" localSheetId="7">#REF!</definedName>
    <definedName name="BIRPDCHG1" localSheetId="4">#REF!</definedName>
    <definedName name="BIRPDCHG1">#REF!</definedName>
    <definedName name="BIRPDCHG2" localSheetId="2">#REF!</definedName>
    <definedName name="BIRPDCHG2" localSheetId="7">#REF!</definedName>
    <definedName name="BIRPDCHG2" localSheetId="4">#REF!</definedName>
    <definedName name="BIRPDCHG2">#REF!</definedName>
    <definedName name="BIRPECHG1" localSheetId="2">#REF!</definedName>
    <definedName name="BIRPECHG1" localSheetId="7">#REF!</definedName>
    <definedName name="BIRPECHG1" localSheetId="4">#REF!</definedName>
    <definedName name="BIRPECHG1">#REF!</definedName>
    <definedName name="BIRPECHGB1" localSheetId="2">#REF!</definedName>
    <definedName name="BIRPECHGB1" localSheetId="7">#REF!</definedName>
    <definedName name="BIRPECHGB1" localSheetId="4">#REF!</definedName>
    <definedName name="BIRPECHGB1">#REF!</definedName>
    <definedName name="BIRPECHGB2" localSheetId="2">#REF!</definedName>
    <definedName name="BIRPECHGB2" localSheetId="7">#REF!</definedName>
    <definedName name="BIRPECHGB2" localSheetId="4">#REF!</definedName>
    <definedName name="BIRPECHGB2">#REF!</definedName>
    <definedName name="BIRPECHGB3" localSheetId="2">#REF!</definedName>
    <definedName name="BIRPECHGB3" localSheetId="7">#REF!</definedName>
    <definedName name="BIRPECHGB3" localSheetId="4">#REF!</definedName>
    <definedName name="BIRPECHGB3">#REF!</definedName>
    <definedName name="BIRPECHGW" localSheetId="2">#REF!</definedName>
    <definedName name="BIRPECHGW" localSheetId="7">#REF!</definedName>
    <definedName name="BIRPECHGW" localSheetId="4">#REF!</definedName>
    <definedName name="BIRPECHGW">#REF!</definedName>
    <definedName name="BIRPKWH1" localSheetId="2">#REF!</definedName>
    <definedName name="BIRPKWH1" localSheetId="7">#REF!</definedName>
    <definedName name="BIRPKWH1" localSheetId="4">#REF!</definedName>
    <definedName name="BIRPKWH1">#REF!</definedName>
    <definedName name="BIRPKWHB1" localSheetId="2">#REF!</definedName>
    <definedName name="BIRPKWHB1" localSheetId="7">#REF!</definedName>
    <definedName name="BIRPKWHB1" localSheetId="4">#REF!</definedName>
    <definedName name="BIRPKWHB1">#REF!</definedName>
    <definedName name="BIRPKWHB2" localSheetId="2">#REF!</definedName>
    <definedName name="BIRPKWHB2" localSheetId="7">#REF!</definedName>
    <definedName name="BIRPKWHB2" localSheetId="4">#REF!</definedName>
    <definedName name="BIRPKWHB2">#REF!</definedName>
    <definedName name="BIRPKWHB3" localSheetId="2">#REF!</definedName>
    <definedName name="BIRPKWHB3" localSheetId="7">#REF!</definedName>
    <definedName name="BIRPKWHB3" localSheetId="4">#REF!</definedName>
    <definedName name="BIRPKWHB3">#REF!</definedName>
    <definedName name="BIRPKWHWH" localSheetId="2">#REF!</definedName>
    <definedName name="BIRPKWHWH" localSheetId="7">#REF!</definedName>
    <definedName name="BIRPKWHWH" localSheetId="4">#REF!</definedName>
    <definedName name="BIRPKWHWH">#REF!</definedName>
    <definedName name="BIRPMECHG1" localSheetId="2">#REF!</definedName>
    <definedName name="BIRPMECHG1" localSheetId="7">#REF!</definedName>
    <definedName name="BIRPMECHG1" localSheetId="4">#REF!</definedName>
    <definedName name="BIRPMECHG1">#REF!</definedName>
    <definedName name="BIRPOFKWH" localSheetId="2">#REF!</definedName>
    <definedName name="BIRPOFKWH" localSheetId="7">#REF!</definedName>
    <definedName name="BIRPOFKWH" localSheetId="4">#REF!</definedName>
    <definedName name="BIRPOFKWH">#REF!</definedName>
    <definedName name="BIRPOPKWH" localSheetId="2">#REF!</definedName>
    <definedName name="BIRPOPKWH" localSheetId="7">#REF!</definedName>
    <definedName name="BIRPOPKWH" localSheetId="4">#REF!</definedName>
    <definedName name="BIRPOPKWH">#REF!</definedName>
    <definedName name="BIRPP1EC" localSheetId="2">#REF!</definedName>
    <definedName name="BIRPP1EC" localSheetId="7">#REF!</definedName>
    <definedName name="BIRPP1EC" localSheetId="4">#REF!</definedName>
    <definedName name="BIRPP1EC">#REF!</definedName>
    <definedName name="BIRPP2EC" localSheetId="2">#REF!</definedName>
    <definedName name="BIRPP2EC" localSheetId="7">#REF!</definedName>
    <definedName name="BIRPP2EC" localSheetId="4">#REF!</definedName>
    <definedName name="BIRPP2EC">#REF!</definedName>
    <definedName name="BIRPP3EC" localSheetId="2">#REF!</definedName>
    <definedName name="BIRPP3EC" localSheetId="7">#REF!</definedName>
    <definedName name="BIRPP3EC" localSheetId="4">#REF!</definedName>
    <definedName name="BIRPP3EC">#REF!</definedName>
    <definedName name="BIRPP4EC" localSheetId="2">#REF!</definedName>
    <definedName name="BIRPP4EC" localSheetId="7">#REF!</definedName>
    <definedName name="BIRPP4EC" localSheetId="4">#REF!</definedName>
    <definedName name="BIRPP4EC">#REF!</definedName>
    <definedName name="BIRPP5EC" localSheetId="2">#REF!</definedName>
    <definedName name="BIRPP5EC" localSheetId="7">#REF!</definedName>
    <definedName name="BIRPP5EC" localSheetId="4">#REF!</definedName>
    <definedName name="BIRPP5EC">#REF!</definedName>
    <definedName name="BIRPPDMDCHG" localSheetId="2">#REF!</definedName>
    <definedName name="BIRPPDMDCHG" localSheetId="7">#REF!</definedName>
    <definedName name="BIRPPDMDCHG" localSheetId="4">#REF!</definedName>
    <definedName name="BIRPPDMDCHG">#REF!</definedName>
    <definedName name="BIRPRCHG" localSheetId="2">#REF!</definedName>
    <definedName name="BIRPRCHG" localSheetId="7">#REF!</definedName>
    <definedName name="BIRPRCHG" localSheetId="4">#REF!</definedName>
    <definedName name="BIRPRCHG">#REF!</definedName>
    <definedName name="BIRPXKVA" localSheetId="2">#REF!</definedName>
    <definedName name="BIRPXKVA" localSheetId="7">#REF!</definedName>
    <definedName name="BIRPXKVA" localSheetId="4">#REF!</definedName>
    <definedName name="BIRPXKVA">#REF!</definedName>
    <definedName name="BIRPXKVAPCT" localSheetId="2">#REF!</definedName>
    <definedName name="BIRPXKVAPCT" localSheetId="7">#REF!</definedName>
    <definedName name="BIRPXKVAPCT" localSheetId="4">#REF!</definedName>
    <definedName name="BIRPXKVAPCT">#REF!</definedName>
    <definedName name="BIRPXOFKW" localSheetId="2">#REF!</definedName>
    <definedName name="BIRPXOFKW" localSheetId="7">#REF!</definedName>
    <definedName name="BIRPXOFKW" localSheetId="4">#REF!</definedName>
    <definedName name="BIRPXOFKW">#REF!</definedName>
    <definedName name="BKUPKWH" localSheetId="2">#REF!</definedName>
    <definedName name="BKUPKWH" localSheetId="7">#REF!</definedName>
    <definedName name="BKUPKWH" localSheetId="4">#REF!</definedName>
    <definedName name="BKUPKWH">#REF!</definedName>
    <definedName name="BLDAMNT" localSheetId="2">#REF!</definedName>
    <definedName name="BLDAMNT" localSheetId="7">#REF!</definedName>
    <definedName name="BLDAMNT" localSheetId="4">#REF!</definedName>
    <definedName name="BLDAMNT">#REF!</definedName>
    <definedName name="BLDDMND" localSheetId="2">#REF!</definedName>
    <definedName name="BLDDMND" localSheetId="7">#REF!</definedName>
    <definedName name="BLDDMND" localSheetId="4">#REF!</definedName>
    <definedName name="BLDDMND">#REF!</definedName>
    <definedName name="BLDKWH" localSheetId="2">#REF!</definedName>
    <definedName name="BLDKWH" localSheetId="7">#REF!</definedName>
    <definedName name="BLDKWH" localSheetId="4">#REF!</definedName>
    <definedName name="BLDKWH">#REF!</definedName>
    <definedName name="BLDOPDMND" localSheetId="2">#REF!</definedName>
    <definedName name="BLDOPDMND" localSheetId="7">#REF!</definedName>
    <definedName name="BLDOPDMND" localSheetId="4">#REF!</definedName>
    <definedName name="BLDOPDMND">#REF!</definedName>
    <definedName name="BLNGKWB4EDR" localSheetId="2">#REF!</definedName>
    <definedName name="BLNGKWB4EDR" localSheetId="7">#REF!</definedName>
    <definedName name="BLNGKWB4EDR" localSheetId="4">#REF!</definedName>
    <definedName name="BLNGKWB4EDR">#REF!</definedName>
    <definedName name="BLNGKWH" localSheetId="2">#REF!</definedName>
    <definedName name="BLNGKWH" localSheetId="7">#REF!</definedName>
    <definedName name="BLNGKWH" localSheetId="4">#REF!</definedName>
    <definedName name="BLNGKWH">#REF!</definedName>
    <definedName name="BLNGKWHTTL" localSheetId="2">#REF!</definedName>
    <definedName name="BLNGKWHTTL" localSheetId="7">#REF!</definedName>
    <definedName name="BLNGKWHTTL" localSheetId="4">#REF!</definedName>
    <definedName name="BLNGKWHTTL">#REF!</definedName>
    <definedName name="BndBlkKwh1" localSheetId="2">#REF!</definedName>
    <definedName name="BndBlkKwh1" localSheetId="7">#REF!</definedName>
    <definedName name="BndBlkKwh1" localSheetId="4">#REF!</definedName>
    <definedName name="BndBlkKwh1">#REF!</definedName>
    <definedName name="BndBlkKwh2" localSheetId="2">#REF!</definedName>
    <definedName name="BndBlkKwh2" localSheetId="7">#REF!</definedName>
    <definedName name="BndBlkKwh2" localSheetId="4">#REF!</definedName>
    <definedName name="BndBlkKwh2">#REF!</definedName>
    <definedName name="BndBlkKwh3" localSheetId="2">#REF!</definedName>
    <definedName name="BndBlkKwh3" localSheetId="7">#REF!</definedName>
    <definedName name="BndBlkKwh3" localSheetId="4">#REF!</definedName>
    <definedName name="BndBlkKwh3">#REF!</definedName>
    <definedName name="BndBlkKwhChg1" localSheetId="2">#REF!</definedName>
    <definedName name="BndBlkKwhChg1" localSheetId="7">#REF!</definedName>
    <definedName name="BndBlkKwhChg1" localSheetId="4">#REF!</definedName>
    <definedName name="BndBlkKwhChg1">#REF!</definedName>
    <definedName name="BndBlkKwhChg2" localSheetId="2">#REF!</definedName>
    <definedName name="BndBlkKwhChg2" localSheetId="7">#REF!</definedName>
    <definedName name="BndBlkKwhChg2" localSheetId="4">#REF!</definedName>
    <definedName name="BndBlkKwhChg2">#REF!</definedName>
    <definedName name="BndBlkKwhChg3" localSheetId="2">#REF!</definedName>
    <definedName name="BndBlkKwhChg3" localSheetId="7">#REF!</definedName>
    <definedName name="BndBlkKwhChg3" localSheetId="4">#REF!</definedName>
    <definedName name="BndBlkKwhChg3">#REF!</definedName>
    <definedName name="BndBlkKwhChgT" localSheetId="2">#REF!</definedName>
    <definedName name="BndBlkKwhChgT" localSheetId="7">#REF!</definedName>
    <definedName name="BndBlkKwhChgT" localSheetId="4">#REF!</definedName>
    <definedName name="BndBlkKwhChgT">#REF!</definedName>
    <definedName name="BndBlkKwhChgW" localSheetId="2">#REF!</definedName>
    <definedName name="BndBlkKwhChgW" localSheetId="7">#REF!</definedName>
    <definedName name="BndBlkKwhChgW" localSheetId="4">#REF!</definedName>
    <definedName name="BndBlkKwhChgW">#REF!</definedName>
    <definedName name="BndBlkKwhT" localSheetId="2">#REF!</definedName>
    <definedName name="BndBlkKwhT" localSheetId="7">#REF!</definedName>
    <definedName name="BndBlkKwhT" localSheetId="4">#REF!</definedName>
    <definedName name="BndBlkKwhT">#REF!</definedName>
    <definedName name="BndBlkKwhW" localSheetId="2">#REF!</definedName>
    <definedName name="BndBlkKwhW" localSheetId="7">#REF!</definedName>
    <definedName name="BndBlkKwhW" localSheetId="4">#REF!</definedName>
    <definedName name="BndBlkKwhW">#REF!</definedName>
    <definedName name="BndCustChg" localSheetId="2">#REF!</definedName>
    <definedName name="BndCustChg" localSheetId="7">#REF!</definedName>
    <definedName name="BndCustChg" localSheetId="4">#REF!</definedName>
    <definedName name="BndCustChg">#REF!</definedName>
    <definedName name="BndDmdChg1" localSheetId="2">#REF!</definedName>
    <definedName name="BndDmdChg1" localSheetId="7">#REF!</definedName>
    <definedName name="BndDmdChg1" localSheetId="4">#REF!</definedName>
    <definedName name="BndDmdChg1">#REF!</definedName>
    <definedName name="BndDmdChg2" localSheetId="2">#REF!</definedName>
    <definedName name="BndDmdChg2" localSheetId="7">#REF!</definedName>
    <definedName name="BndDmdChg2" localSheetId="4">#REF!</definedName>
    <definedName name="BndDmdChg2">#REF!</definedName>
    <definedName name="BndExcsKvaPct" localSheetId="2">#REF!</definedName>
    <definedName name="BndExcsKvaPct" localSheetId="7">#REF!</definedName>
    <definedName name="BndExcsKvaPct" localSheetId="4">#REF!</definedName>
    <definedName name="BndExcsKvaPct">#REF!</definedName>
    <definedName name="BndMEChg" localSheetId="2">#REF!</definedName>
    <definedName name="BndMEChg" localSheetId="7">#REF!</definedName>
    <definedName name="BndMEChg" localSheetId="4">#REF!</definedName>
    <definedName name="BndMEChg">#REF!</definedName>
    <definedName name="BndOffPkKwh" localSheetId="2">#REF!</definedName>
    <definedName name="BndOffPkKwh" localSheetId="7">#REF!</definedName>
    <definedName name="BndOffPkKwh" localSheetId="4">#REF!</definedName>
    <definedName name="BndOffPkKwh">#REF!</definedName>
    <definedName name="BndOnPkKwh" localSheetId="2">#REF!</definedName>
    <definedName name="BndOnPkKwh" localSheetId="7">#REF!</definedName>
    <definedName name="BndOnPkKwh" localSheetId="4">#REF!</definedName>
    <definedName name="BndOnPkKwh">#REF!</definedName>
    <definedName name="BndPL1Chg" localSheetId="2">#REF!</definedName>
    <definedName name="BndPL1Chg" localSheetId="7">#REF!</definedName>
    <definedName name="BndPL1Chg" localSheetId="4">#REF!</definedName>
    <definedName name="BndPL1Chg">#REF!</definedName>
    <definedName name="BndPL2Chg" localSheetId="2">#REF!</definedName>
    <definedName name="BndPL2Chg" localSheetId="7">#REF!</definedName>
    <definedName name="BndPL2Chg" localSheetId="4">#REF!</definedName>
    <definedName name="BndPL2Chg">#REF!</definedName>
    <definedName name="BndPL3Chg" localSheetId="2">#REF!</definedName>
    <definedName name="BndPL3Chg" localSheetId="7">#REF!</definedName>
    <definedName name="BndPL3Chg" localSheetId="4">#REF!</definedName>
    <definedName name="BndPL3Chg">#REF!</definedName>
    <definedName name="BndPL4Chg" localSheetId="2">#REF!</definedName>
    <definedName name="BndPL4Chg" localSheetId="7">#REF!</definedName>
    <definedName name="BndPL4Chg" localSheetId="4">#REF!</definedName>
    <definedName name="BndPL4Chg">#REF!</definedName>
    <definedName name="BndPL5Chg" localSheetId="2">#REF!</definedName>
    <definedName name="BndPL5Chg" localSheetId="7">#REF!</definedName>
    <definedName name="BndPL5Chg" localSheetId="4">#REF!</definedName>
    <definedName name="BndPL5Chg">#REF!</definedName>
    <definedName name="BndReactiveChg" localSheetId="2">#REF!</definedName>
    <definedName name="BndReactiveChg" localSheetId="7">#REF!</definedName>
    <definedName name="BndReactiveChg" localSheetId="4">#REF!</definedName>
    <definedName name="BndReactiveChg">#REF!</definedName>
    <definedName name="BndXOfpKvaChg" localSheetId="2">#REF!</definedName>
    <definedName name="BndXOfpKvaChg" localSheetId="7">#REF!</definedName>
    <definedName name="BndXOfpKvaChg" localSheetId="4">#REF!</definedName>
    <definedName name="BndXOfpKvaChg">#REF!</definedName>
    <definedName name="BndXOfpKwChg" localSheetId="2">#REF!</definedName>
    <definedName name="BndXOfpKwChg" localSheetId="7">#REF!</definedName>
    <definedName name="BndXOfpKwChg" localSheetId="4">#REF!</definedName>
    <definedName name="BndXOfpKwChg">#REF!</definedName>
    <definedName name="BTTrueUp" localSheetId="2">#REF!</definedName>
    <definedName name="BTTrueUp" localSheetId="7">#REF!</definedName>
    <definedName name="BTTrueUp" localSheetId="4">#REF!</definedName>
    <definedName name="BTTrueUp">#REF!</definedName>
    <definedName name="BUNCCHG" localSheetId="2">#REF!</definedName>
    <definedName name="BUNCCHG" localSheetId="7">#REF!</definedName>
    <definedName name="BUNCCHG" localSheetId="4">#REF!</definedName>
    <definedName name="BUNCCHG">#REF!</definedName>
    <definedName name="BUNDCHG1" localSheetId="2">#REF!</definedName>
    <definedName name="BUNDCHG1" localSheetId="7">#REF!</definedName>
    <definedName name="BUNDCHG1" localSheetId="4">#REF!</definedName>
    <definedName name="BUNDCHG1">#REF!</definedName>
    <definedName name="BUNDCHG2" localSheetId="2">#REF!</definedName>
    <definedName name="BUNDCHG2" localSheetId="7">#REF!</definedName>
    <definedName name="BUNDCHG2" localSheetId="4">#REF!</definedName>
    <definedName name="BUNDCHG2">#REF!</definedName>
    <definedName name="BUNECHG1" localSheetId="2">#REF!</definedName>
    <definedName name="BUNECHG1" localSheetId="7">#REF!</definedName>
    <definedName name="BUNECHG1" localSheetId="4">#REF!</definedName>
    <definedName name="BUNECHG1">#REF!</definedName>
    <definedName name="BUNECHGB1" localSheetId="2">#REF!</definedName>
    <definedName name="BUNECHGB1" localSheetId="7">#REF!</definedName>
    <definedName name="BUNECHGB1" localSheetId="4">#REF!</definedName>
    <definedName name="BUNECHGB1">#REF!</definedName>
    <definedName name="BUNECHGB2" localSheetId="2">#REF!</definedName>
    <definedName name="BUNECHGB2" localSheetId="7">#REF!</definedName>
    <definedName name="BUNECHGB2" localSheetId="4">#REF!</definedName>
    <definedName name="BUNECHGB2">#REF!</definedName>
    <definedName name="BUNECHGB3" localSheetId="2">#REF!</definedName>
    <definedName name="BUNECHGB3" localSheetId="7">#REF!</definedName>
    <definedName name="BUNECHGB3" localSheetId="4">#REF!</definedName>
    <definedName name="BUNECHGB3">#REF!</definedName>
    <definedName name="BUNECHGW" localSheetId="2">#REF!</definedName>
    <definedName name="BUNECHGW" localSheetId="7">#REF!</definedName>
    <definedName name="BUNECHGW" localSheetId="4">#REF!</definedName>
    <definedName name="BUNECHGW">#REF!</definedName>
    <definedName name="BUNKWH1" localSheetId="2">#REF!</definedName>
    <definedName name="BUNKWH1" localSheetId="7">#REF!</definedName>
    <definedName name="BUNKWH1" localSheetId="4">#REF!</definedName>
    <definedName name="BUNKWH1">#REF!</definedName>
    <definedName name="BUNKWHB1" localSheetId="2">#REF!</definedName>
    <definedName name="BUNKWHB1" localSheetId="7">#REF!</definedName>
    <definedName name="BUNKWHB1" localSheetId="4">#REF!</definedName>
    <definedName name="BUNKWHB1">#REF!</definedName>
    <definedName name="BUNKWHB2" localSheetId="2">#REF!</definedName>
    <definedName name="BUNKWHB2" localSheetId="7">#REF!</definedName>
    <definedName name="BUNKWHB2" localSheetId="4">#REF!</definedName>
    <definedName name="BUNKWHB2">#REF!</definedName>
    <definedName name="BUNKWHB3" localSheetId="2">#REF!</definedName>
    <definedName name="BUNKWHB3" localSheetId="7">#REF!</definedName>
    <definedName name="BUNKWHB3" localSheetId="4">#REF!</definedName>
    <definedName name="BUNKWHB3">#REF!</definedName>
    <definedName name="BUNKWHWH" localSheetId="2">#REF!</definedName>
    <definedName name="BUNKWHWH" localSheetId="7">#REF!</definedName>
    <definedName name="BUNKWHWH" localSheetId="4">#REF!</definedName>
    <definedName name="BUNKWHWH">#REF!</definedName>
    <definedName name="BUNMECHG1" localSheetId="2">#REF!</definedName>
    <definedName name="BUNMECHG1" localSheetId="7">#REF!</definedName>
    <definedName name="BUNMECHG1" localSheetId="4">#REF!</definedName>
    <definedName name="BUNMECHG1">#REF!</definedName>
    <definedName name="BUNOFKWH" localSheetId="2">#REF!</definedName>
    <definedName name="BUNOFKWH" localSheetId="7">#REF!</definedName>
    <definedName name="BUNOFKWH" localSheetId="4">#REF!</definedName>
    <definedName name="BUNOFKWH">#REF!</definedName>
    <definedName name="BUNOPKWH" localSheetId="2">#REF!</definedName>
    <definedName name="BUNOPKWH" localSheetId="7">#REF!</definedName>
    <definedName name="BUNOPKWH" localSheetId="4">#REF!</definedName>
    <definedName name="BUNOPKWH">#REF!</definedName>
    <definedName name="BUNP1EC" localSheetId="2">#REF!</definedName>
    <definedName name="BUNP1EC" localSheetId="7">#REF!</definedName>
    <definedName name="BUNP1EC" localSheetId="4">#REF!</definedName>
    <definedName name="BUNP1EC">#REF!</definedName>
    <definedName name="BUNP2EC" localSheetId="2">#REF!</definedName>
    <definedName name="BUNP2EC" localSheetId="7">#REF!</definedName>
    <definedName name="BUNP2EC" localSheetId="4">#REF!</definedName>
    <definedName name="BUNP2EC">#REF!</definedName>
    <definedName name="BUNP3EC" localSheetId="2">#REF!</definedName>
    <definedName name="BUNP3EC" localSheetId="7">#REF!</definedName>
    <definedName name="BUNP3EC" localSheetId="4">#REF!</definedName>
    <definedName name="BUNP3EC">#REF!</definedName>
    <definedName name="BUNP4EC" localSheetId="2">#REF!</definedName>
    <definedName name="BUNP4EC" localSheetId="7">#REF!</definedName>
    <definedName name="BUNP4EC" localSheetId="4">#REF!</definedName>
    <definedName name="BUNP4EC">#REF!</definedName>
    <definedName name="BUNP5EC" localSheetId="2">#REF!</definedName>
    <definedName name="BUNP5EC" localSheetId="7">#REF!</definedName>
    <definedName name="BUNP5EC" localSheetId="4">#REF!</definedName>
    <definedName name="BUNP5EC">#REF!</definedName>
    <definedName name="BUNPDMDCHG" localSheetId="2">#REF!</definedName>
    <definedName name="BUNPDMDCHG" localSheetId="7">#REF!</definedName>
    <definedName name="BUNPDMDCHG" localSheetId="4">#REF!</definedName>
    <definedName name="BUNPDMDCHG">#REF!</definedName>
    <definedName name="BUNRCHG" localSheetId="2">#REF!</definedName>
    <definedName name="BUNRCHG" localSheetId="7">#REF!</definedName>
    <definedName name="BUNRCHG" localSheetId="4">#REF!</definedName>
    <definedName name="BUNRCHG">#REF!</definedName>
    <definedName name="BUNXKVA" localSheetId="2">#REF!</definedName>
    <definedName name="BUNXKVA" localSheetId="7">#REF!</definedName>
    <definedName name="BUNXKVA" localSheetId="4">#REF!</definedName>
    <definedName name="BUNXKVA">#REF!</definedName>
    <definedName name="BUNXKVAPCT" localSheetId="2">#REF!</definedName>
    <definedName name="BUNXKVAPCT" localSheetId="7">#REF!</definedName>
    <definedName name="BUNXKVAPCT" localSheetId="4">#REF!</definedName>
    <definedName name="BUNXKVAPCT">#REF!</definedName>
    <definedName name="BUNXOFKW" localSheetId="2">#REF!</definedName>
    <definedName name="BUNXOFKW" localSheetId="7">#REF!</definedName>
    <definedName name="BUNXOFKW" localSheetId="4">#REF!</definedName>
    <definedName name="BUNXOFKW">#REF!</definedName>
    <definedName name="CALCPFCC" localSheetId="2">#REF!</definedName>
    <definedName name="CALCPFCC" localSheetId="7">#REF!</definedName>
    <definedName name="CALCPFCC" localSheetId="4">#REF!</definedName>
    <definedName name="CALCPFCC">#REF!</definedName>
    <definedName name="CAPDEFA" localSheetId="2">#REF!</definedName>
    <definedName name="CAPDEFA" localSheetId="7">#REF!</definedName>
    <definedName name="CAPDEFA" localSheetId="4">#REF!</definedName>
    <definedName name="CAPDEFA">#REF!</definedName>
    <definedName name="CBLKWH" localSheetId="2">#REF!</definedName>
    <definedName name="CBLKWH" localSheetId="7">#REF!</definedName>
    <definedName name="CBLKWH" localSheetId="4">#REF!</definedName>
    <definedName name="CBLKWH">#REF!</definedName>
    <definedName name="City" localSheetId="2">#REF!</definedName>
    <definedName name="City" localSheetId="7">#REF!</definedName>
    <definedName name="City" localSheetId="4">#REF!</definedName>
    <definedName name="City">#REF!</definedName>
    <definedName name="CNTRCTDMND" localSheetId="2">#REF!</definedName>
    <definedName name="CNTRCTDMND" localSheetId="7">#REF!</definedName>
    <definedName name="CNTRCTDMND" localSheetId="4">#REF!</definedName>
    <definedName name="CNTRCTDMND">#REF!</definedName>
    <definedName name="CoPhoneLine" localSheetId="2">#REF!</definedName>
    <definedName name="CoPhoneLine" localSheetId="7">#REF!</definedName>
    <definedName name="CoPhoneLine" localSheetId="4">#REF!</definedName>
    <definedName name="CoPhoneLine">#REF!</definedName>
    <definedName name="CRMOINTRPTHRS" localSheetId="2">#REF!</definedName>
    <definedName name="CRMOINTRPTHRS" localSheetId="7">#REF!</definedName>
    <definedName name="CRMOINTRPTHRS" localSheetId="4">#REF!</definedName>
    <definedName name="CRMOINTRPTHRS">#REF!</definedName>
    <definedName name="CRNTMOBTKWH" localSheetId="2">#REF!</definedName>
    <definedName name="CRNTMOBTKWH" localSheetId="7">#REF!</definedName>
    <definedName name="CRNTMOBTKWH" localSheetId="4">#REF!</definedName>
    <definedName name="CRNTMOBTKWH">#REF!</definedName>
    <definedName name="CRNTMOFPKHRS" localSheetId="2">#REF!</definedName>
    <definedName name="CRNTMOFPKHRS" localSheetId="7">#REF!</definedName>
    <definedName name="CRNTMOFPKHRS" localSheetId="4">#REF!</definedName>
    <definedName name="CRNTMOFPKHRS">#REF!</definedName>
    <definedName name="CRNTMONPKHRS" localSheetId="2">#REF!</definedName>
    <definedName name="CRNTMONPKHRS" localSheetId="7">#REF!</definedName>
    <definedName name="CRNTMONPKHRS" localSheetId="4">#REF!</definedName>
    <definedName name="CRNTMONPKHRS">#REF!</definedName>
    <definedName name="CRTLBLONPKHRS" localSheetId="2">#REF!</definedName>
    <definedName name="CRTLBLONPKHRS" localSheetId="7">#REF!</definedName>
    <definedName name="CRTLBLONPKHRS" localSheetId="4">#REF!</definedName>
    <definedName name="CRTLBLONPKHRS">#REF!</definedName>
    <definedName name="CRTLBLONPKKWH" localSheetId="2">#REF!</definedName>
    <definedName name="CRTLBLONPKKWH" localSheetId="7">#REF!</definedName>
    <definedName name="CRTLBLONPKKWH" localSheetId="4">#REF!</definedName>
    <definedName name="CRTLBLONPKKWH">#REF!</definedName>
    <definedName name="CSTMRCHG" localSheetId="2">#REF!</definedName>
    <definedName name="CSTMRCHG" localSheetId="7">#REF!</definedName>
    <definedName name="CSTMRCHG" localSheetId="4">#REF!</definedName>
    <definedName name="CSTMRCHG">#REF!</definedName>
    <definedName name="CurMoAddr1" localSheetId="2">#REF!</definedName>
    <definedName name="CurMoAddr1" localSheetId="7">#REF!</definedName>
    <definedName name="CurMoAddr1" localSheetId="4">#REF!</definedName>
    <definedName name="CurMoAddr1">#REF!</definedName>
    <definedName name="CurMoAddr2" localSheetId="2">#REF!</definedName>
    <definedName name="CurMoAddr2" localSheetId="7">#REF!</definedName>
    <definedName name="CurMoAddr2" localSheetId="4">#REF!</definedName>
    <definedName name="CurMoAddr2">#REF!</definedName>
    <definedName name="CurMoBTDetail" localSheetId="2">#REF!</definedName>
    <definedName name="CurMoBTDetail" localSheetId="7">#REF!</definedName>
    <definedName name="CurMoBTDetail" localSheetId="4">#REF!</definedName>
    <definedName name="CurMoBTDetail">#REF!</definedName>
    <definedName name="CurMoBuyThrgh_Sheet" localSheetId="2">#REF!</definedName>
    <definedName name="CurMoBuyThrgh_Sheet" localSheetId="7">#REF!</definedName>
    <definedName name="CurMoBuyThrgh_Sheet" localSheetId="4">#REF!</definedName>
    <definedName name="CurMoBuyThrgh_Sheet">#REF!</definedName>
    <definedName name="CurMoCityStZip" localSheetId="2">#REF!</definedName>
    <definedName name="CurMoCityStZip" localSheetId="7">#REF!</definedName>
    <definedName name="CurMoCityStZip" localSheetId="4">#REF!</definedName>
    <definedName name="CurMoCityStZip">#REF!</definedName>
    <definedName name="CurMoCustName" localSheetId="2">#REF!</definedName>
    <definedName name="CurMoCustName" localSheetId="7">#REF!</definedName>
    <definedName name="CurMoCustName" localSheetId="4">#REF!</definedName>
    <definedName name="CurMoCustName">#REF!</definedName>
    <definedName name="CurMoExcessAmt" localSheetId="2">#REF!</definedName>
    <definedName name="CurMoExcessAmt" localSheetId="7">#REF!</definedName>
    <definedName name="CurMoExcessAmt" localSheetId="4">#REF!</definedName>
    <definedName name="CurMoExcessAmt">#REF!</definedName>
    <definedName name="CurMoGrTaxAmt" localSheetId="2">#REF!</definedName>
    <definedName name="CurMoGrTaxAmt" localSheetId="7">#REF!</definedName>
    <definedName name="CurMoGrTaxAmt" localSheetId="4">#REF!</definedName>
    <definedName name="CurMoGrTaxAmt">#REF!</definedName>
    <definedName name="CurMoKWHExcess" localSheetId="2">#REF!</definedName>
    <definedName name="CurMoKWHExcess" localSheetId="7">#REF!</definedName>
    <definedName name="CurMoKWHExcess" localSheetId="4">#REF!</definedName>
    <definedName name="CurMoKWHExcess">#REF!</definedName>
    <definedName name="CurMoKWHNotUsed" localSheetId="2">#REF!</definedName>
    <definedName name="CurMoKWHNotUsed" localSheetId="7">#REF!</definedName>
    <definedName name="CurMoKWHNotUsed" localSheetId="4">#REF!</definedName>
    <definedName name="CurMoKWHNotUsed">#REF!</definedName>
    <definedName name="CurMoKWHRes" localSheetId="2">#REF!</definedName>
    <definedName name="CurMoKWHRes" localSheetId="7">#REF!</definedName>
    <definedName name="CurMoKWHRes" localSheetId="4">#REF!</definedName>
    <definedName name="CurMoKWHRes">#REF!</definedName>
    <definedName name="CurMoKWHSubTot" localSheetId="2">#REF!</definedName>
    <definedName name="CurMoKWHSubTot" localSheetId="7">#REF!</definedName>
    <definedName name="CurMoKWHSubTot" localSheetId="4">#REF!</definedName>
    <definedName name="CurMoKWHSubTot">#REF!</definedName>
    <definedName name="CurMoKWHTot" localSheetId="2">#REF!</definedName>
    <definedName name="CurMoKWHTot" localSheetId="7">#REF!</definedName>
    <definedName name="CurMoKWHTot" localSheetId="4">#REF!</definedName>
    <definedName name="CurMoKWHTot">#REF!</definedName>
    <definedName name="CurMoMtrMult" localSheetId="2">#REF!</definedName>
    <definedName name="CurMoMtrMult" localSheetId="7">#REF!</definedName>
    <definedName name="CurMoMtrMult" localSheetId="4">#REF!</definedName>
    <definedName name="CurMoMtrMult">#REF!</definedName>
    <definedName name="CurMoNotUsedAmt" localSheetId="2">#REF!</definedName>
    <definedName name="CurMoNotUsedAmt" localSheetId="7">#REF!</definedName>
    <definedName name="CurMoNotUsedAmt" localSheetId="4">#REF!</definedName>
    <definedName name="CurMoNotUsedAmt">#REF!</definedName>
    <definedName name="CurMoResAmt" localSheetId="2">#REF!</definedName>
    <definedName name="CurMoResAmt" localSheetId="7">#REF!</definedName>
    <definedName name="CurMoResAmt" localSheetId="4">#REF!</definedName>
    <definedName name="CurMoResAmt">#REF!</definedName>
    <definedName name="CurMoSubTotAmt" localSheetId="2">#REF!</definedName>
    <definedName name="CurMoSubTotAmt" localSheetId="7">#REF!</definedName>
    <definedName name="CurMoSubTotAmt" localSheetId="4">#REF!</definedName>
    <definedName name="CurMoSubTotAmt">#REF!</definedName>
    <definedName name="CurMoTotAmt" localSheetId="2">#REF!</definedName>
    <definedName name="CurMoTotAmt" localSheetId="7">#REF!</definedName>
    <definedName name="CurMoTotAmt" localSheetId="4">#REF!</definedName>
    <definedName name="CurMoTotAmt">#REF!</definedName>
    <definedName name="CustAddr1" localSheetId="2">#REF!</definedName>
    <definedName name="CustAddr1" localSheetId="7">#REF!</definedName>
    <definedName name="CustAddr1" localSheetId="4">#REF!</definedName>
    <definedName name="CustAddr1">#REF!</definedName>
    <definedName name="CustAddr2" localSheetId="2">#REF!</definedName>
    <definedName name="CustAddr2" localSheetId="7">#REF!</definedName>
    <definedName name="CustAddr2" localSheetId="4">#REF!</definedName>
    <definedName name="CustAddr2">#REF!</definedName>
    <definedName name="CustCityStZip" localSheetId="2">#REF!</definedName>
    <definedName name="CustCityStZip" localSheetId="7">#REF!</definedName>
    <definedName name="CustCityStZip" localSheetId="4">#REF!</definedName>
    <definedName name="CustCityStZip">#REF!</definedName>
    <definedName name="CustName2" localSheetId="2">#REF!</definedName>
    <definedName name="CustName2" localSheetId="7">#REF!</definedName>
    <definedName name="CustName2" localSheetId="4">#REF!</definedName>
    <definedName name="CustName2">#REF!</definedName>
    <definedName name="CustTable" localSheetId="2">#REF!</definedName>
    <definedName name="CustTable" localSheetId="7">#REF!</definedName>
    <definedName name="CustTable" localSheetId="4">#REF!</definedName>
    <definedName name="CustTable">#REF!</definedName>
    <definedName name="DetailTotCbl" localSheetId="2">#REF!</definedName>
    <definedName name="DetailTotCbl" localSheetId="7">#REF!</definedName>
    <definedName name="DetailTotCbl" localSheetId="4">#REF!</definedName>
    <definedName name="DetailTotCbl">#REF!</definedName>
    <definedName name="DetailTotChg" localSheetId="2">#REF!</definedName>
    <definedName name="DetailTotChg" localSheetId="7">#REF!</definedName>
    <definedName name="DetailTotChg" localSheetId="4">#REF!</definedName>
    <definedName name="DetailTotChg">#REF!</definedName>
    <definedName name="DetailTotKw" localSheetId="2">#REF!</definedName>
    <definedName name="DetailTotKw" localSheetId="7">#REF!</definedName>
    <definedName name="DetailTotKw" localSheetId="4">#REF!</definedName>
    <definedName name="DetailTotKw">#REF!</definedName>
    <definedName name="DetailTotMargin" localSheetId="2">#REF!</definedName>
    <definedName name="DetailTotMargin" localSheetId="7">#REF!</definedName>
    <definedName name="DetailTotMargin" localSheetId="4">#REF!</definedName>
    <definedName name="DetailTotMargin">#REF!</definedName>
    <definedName name="DIRPCCHG" localSheetId="2">#REF!</definedName>
    <definedName name="DIRPCCHG" localSheetId="7">#REF!</definedName>
    <definedName name="DIRPCCHG" localSheetId="4">#REF!</definedName>
    <definedName name="DIRPCCHG">#REF!</definedName>
    <definedName name="DIRPDCHG1" localSheetId="2">#REF!</definedName>
    <definedName name="DIRPDCHG1" localSheetId="7">#REF!</definedName>
    <definedName name="DIRPDCHG1" localSheetId="4">#REF!</definedName>
    <definedName name="DIRPDCHG1">#REF!</definedName>
    <definedName name="DIRPDCHG2" localSheetId="2">#REF!</definedName>
    <definedName name="DIRPDCHG2" localSheetId="7">#REF!</definedName>
    <definedName name="DIRPDCHG2" localSheetId="4">#REF!</definedName>
    <definedName name="DIRPDCHG2">#REF!</definedName>
    <definedName name="DIRPECHG1" localSheetId="2">#REF!</definedName>
    <definedName name="DIRPECHG1" localSheetId="7">#REF!</definedName>
    <definedName name="DIRPECHG1" localSheetId="4">#REF!</definedName>
    <definedName name="DIRPECHG1">#REF!</definedName>
    <definedName name="DIRPECHGB1" localSheetId="2">#REF!</definedName>
    <definedName name="DIRPECHGB1" localSheetId="7">#REF!</definedName>
    <definedName name="DIRPECHGB1" localSheetId="4">#REF!</definedName>
    <definedName name="DIRPECHGB1">#REF!</definedName>
    <definedName name="DIRPECHGB2" localSheetId="2">#REF!</definedName>
    <definedName name="DIRPECHGB2" localSheetId="7">#REF!</definedName>
    <definedName name="DIRPECHGB2" localSheetId="4">#REF!</definedName>
    <definedName name="DIRPECHGB2">#REF!</definedName>
    <definedName name="DIRPECHGB3" localSheetId="2">#REF!</definedName>
    <definedName name="DIRPECHGB3" localSheetId="7">#REF!</definedName>
    <definedName name="DIRPECHGB3" localSheetId="4">#REF!</definedName>
    <definedName name="DIRPECHGB3">#REF!</definedName>
    <definedName name="DIRPMECHG1" localSheetId="2">#REF!</definedName>
    <definedName name="DIRPMECHG1" localSheetId="7">#REF!</definedName>
    <definedName name="DIRPMECHG1" localSheetId="4">#REF!</definedName>
    <definedName name="DIRPMECHG1">#REF!</definedName>
    <definedName name="DIRPMINDC" localSheetId="2">#REF!</definedName>
    <definedName name="DIRPMINDC" localSheetId="7">#REF!</definedName>
    <definedName name="DIRPMINDC" localSheetId="4">#REF!</definedName>
    <definedName name="DIRPMINDC">#REF!</definedName>
    <definedName name="DIRPMINEC" localSheetId="2">#REF!</definedName>
    <definedName name="DIRPMINEC" localSheetId="7">#REF!</definedName>
    <definedName name="DIRPMINEC" localSheetId="4">#REF!</definedName>
    <definedName name="DIRPMINEC">#REF!</definedName>
    <definedName name="DIRPOFKVA" localSheetId="2">#REF!</definedName>
    <definedName name="DIRPOFKVA" localSheetId="7">#REF!</definedName>
    <definedName name="DIRPOFKVA" localSheetId="4">#REF!</definedName>
    <definedName name="DIRPOFKVA">#REF!</definedName>
    <definedName name="DIRPOFKW" localSheetId="2">#REF!</definedName>
    <definedName name="DIRPOFKW" localSheetId="7">#REF!</definedName>
    <definedName name="DIRPOFKW" localSheetId="4">#REF!</definedName>
    <definedName name="DIRPOFKW">#REF!</definedName>
    <definedName name="DIRPOFKWH" localSheetId="2">#REF!</definedName>
    <definedName name="DIRPOFKWH" localSheetId="7">#REF!</definedName>
    <definedName name="DIRPOFKWH" localSheetId="4">#REF!</definedName>
    <definedName name="DIRPOFKWH">#REF!</definedName>
    <definedName name="DIRPOPKWH" localSheetId="2">#REF!</definedName>
    <definedName name="DIRPOPKWH" localSheetId="7">#REF!</definedName>
    <definedName name="DIRPOPKWH" localSheetId="4">#REF!</definedName>
    <definedName name="DIRPOPKWH">#REF!</definedName>
    <definedName name="DIRPP1EC" localSheetId="2">#REF!</definedName>
    <definedName name="DIRPP1EC" localSheetId="7">#REF!</definedName>
    <definedName name="DIRPP1EC" localSheetId="4">#REF!</definedName>
    <definedName name="DIRPP1EC">#REF!</definedName>
    <definedName name="DIRPP2EC" localSheetId="2">#REF!</definedName>
    <definedName name="DIRPP2EC" localSheetId="7">#REF!</definedName>
    <definedName name="DIRPP2EC" localSheetId="4">#REF!</definedName>
    <definedName name="DIRPP2EC">#REF!</definedName>
    <definedName name="DIRPP3EC" localSheetId="2">#REF!</definedName>
    <definedName name="DIRPP3EC" localSheetId="7">#REF!</definedName>
    <definedName name="DIRPP3EC" localSheetId="4">#REF!</definedName>
    <definedName name="DIRPP3EC">#REF!</definedName>
    <definedName name="DIRPP4EC" localSheetId="2">#REF!</definedName>
    <definedName name="DIRPP4EC" localSheetId="7">#REF!</definedName>
    <definedName name="DIRPP4EC" localSheetId="4">#REF!</definedName>
    <definedName name="DIRPP4EC">#REF!</definedName>
    <definedName name="DIRPP5EC" localSheetId="2">#REF!</definedName>
    <definedName name="DIRPP5EC" localSheetId="7">#REF!</definedName>
    <definedName name="DIRPP5EC" localSheetId="4">#REF!</definedName>
    <definedName name="DIRPP5EC">#REF!</definedName>
    <definedName name="DIRPRCHG" localSheetId="2">#REF!</definedName>
    <definedName name="DIRPRCHG" localSheetId="7">#REF!</definedName>
    <definedName name="DIRPRCHG" localSheetId="4">#REF!</definedName>
    <definedName name="DIRPRCHG">#REF!</definedName>
    <definedName name="DisBlkKwhChg1" localSheetId="2">#REF!</definedName>
    <definedName name="DisBlkKwhChg1" localSheetId="7">#REF!</definedName>
    <definedName name="DisBlkKwhChg1" localSheetId="4">#REF!</definedName>
    <definedName name="DisBlkKwhChg1">#REF!</definedName>
    <definedName name="DisBlkKwhChg2" localSheetId="2">#REF!</definedName>
    <definedName name="DisBlkKwhChg2" localSheetId="7">#REF!</definedName>
    <definedName name="DisBlkKwhChg2" localSheetId="4">#REF!</definedName>
    <definedName name="DisBlkKwhChg2">#REF!</definedName>
    <definedName name="DisBlkKwhChg3" localSheetId="2">#REF!</definedName>
    <definedName name="DisBlkKwhChg3" localSheetId="7">#REF!</definedName>
    <definedName name="DisBlkKwhChg3" localSheetId="4">#REF!</definedName>
    <definedName name="DisBlkKwhChg3">#REF!</definedName>
    <definedName name="DisBlkKwhChgT" localSheetId="2">#REF!</definedName>
    <definedName name="DisBlkKwhChgT" localSheetId="7">#REF!</definedName>
    <definedName name="DisBlkKwhChgT" localSheetId="4">#REF!</definedName>
    <definedName name="DisBlkKwhChgT">#REF!</definedName>
    <definedName name="DisCustChg" localSheetId="2">#REF!</definedName>
    <definedName name="DisCustChg" localSheetId="7">#REF!</definedName>
    <definedName name="DisCustChg" localSheetId="4">#REF!</definedName>
    <definedName name="DisCustChg">#REF!</definedName>
    <definedName name="DisDmdChg1" localSheetId="2">#REF!</definedName>
    <definedName name="DisDmdChg1" localSheetId="7">#REF!</definedName>
    <definedName name="DisDmdChg1" localSheetId="4">#REF!</definedName>
    <definedName name="DisDmdChg1">#REF!</definedName>
    <definedName name="DisDmdChg2" localSheetId="2">#REF!</definedName>
    <definedName name="DisDmdChg2" localSheetId="7">#REF!</definedName>
    <definedName name="DisDmdChg2" localSheetId="4">#REF!</definedName>
    <definedName name="DisDmdChg2">#REF!</definedName>
    <definedName name="DisMEChg" localSheetId="2">#REF!</definedName>
    <definedName name="DisMEChg" localSheetId="7">#REF!</definedName>
    <definedName name="DisMEChg" localSheetId="4">#REF!</definedName>
    <definedName name="DisMEChg">#REF!</definedName>
    <definedName name="DisMinDChg" localSheetId="2">#REF!</definedName>
    <definedName name="DisMinDChg" localSheetId="7">#REF!</definedName>
    <definedName name="DisMinDChg" localSheetId="4">#REF!</definedName>
    <definedName name="DisMinDChg">#REF!</definedName>
    <definedName name="DisMinEChg" localSheetId="2">#REF!</definedName>
    <definedName name="DisMinEChg" localSheetId="7">#REF!</definedName>
    <definedName name="DisMinEChg" localSheetId="4">#REF!</definedName>
    <definedName name="DisMinEChg">#REF!</definedName>
    <definedName name="DisOffPkKwh" localSheetId="2">#REF!</definedName>
    <definedName name="DisOffPkKwh" localSheetId="7">#REF!</definedName>
    <definedName name="DisOffPkKwh" localSheetId="4">#REF!</definedName>
    <definedName name="DisOffPkKwh">#REF!</definedName>
    <definedName name="DisOnPkKwh" localSheetId="2">#REF!</definedName>
    <definedName name="DisOnPkKwh" localSheetId="7">#REF!</definedName>
    <definedName name="DisOnPkKwh" localSheetId="4">#REF!</definedName>
    <definedName name="DisOnPkKwh">#REF!</definedName>
    <definedName name="DisPL1Chg" localSheetId="2">#REF!</definedName>
    <definedName name="DisPL1Chg" localSheetId="7">#REF!</definedName>
    <definedName name="DisPL1Chg" localSheetId="4">#REF!</definedName>
    <definedName name="DisPL1Chg">#REF!</definedName>
    <definedName name="DisPL2Chg" localSheetId="2">#REF!</definedName>
    <definedName name="DisPL2Chg" localSheetId="7">#REF!</definedName>
    <definedName name="DisPL2Chg" localSheetId="4">#REF!</definedName>
    <definedName name="DisPL2Chg">#REF!</definedName>
    <definedName name="DisPL3Chg" localSheetId="2">#REF!</definedName>
    <definedName name="DisPL3Chg" localSheetId="7">#REF!</definedName>
    <definedName name="DisPL3Chg" localSheetId="4">#REF!</definedName>
    <definedName name="DisPL3Chg">#REF!</definedName>
    <definedName name="DisPL4Chg" localSheetId="2">#REF!</definedName>
    <definedName name="DisPL4Chg" localSheetId="7">#REF!</definedName>
    <definedName name="DisPL4Chg" localSheetId="4">#REF!</definedName>
    <definedName name="DisPL4Chg">#REF!</definedName>
    <definedName name="DisPL5Chg" localSheetId="2">#REF!</definedName>
    <definedName name="DisPL5Chg" localSheetId="7">#REF!</definedName>
    <definedName name="DisPL5Chg" localSheetId="4">#REF!</definedName>
    <definedName name="DisPL5Chg">#REF!</definedName>
    <definedName name="DisReactiveChg" localSheetId="2">#REF!</definedName>
    <definedName name="DisReactiveChg" localSheetId="7">#REF!</definedName>
    <definedName name="DisReactiveChg" localSheetId="4">#REF!</definedName>
    <definedName name="DisReactiveChg">#REF!</definedName>
    <definedName name="DisXOfpKvaChg" localSheetId="2">#REF!</definedName>
    <definedName name="DisXOfpKvaChg" localSheetId="7">#REF!</definedName>
    <definedName name="DisXOfpKvaChg" localSheetId="4">#REF!</definedName>
    <definedName name="DisXOfpKvaChg">#REF!</definedName>
    <definedName name="DisXOfpKwChg" localSheetId="2">#REF!</definedName>
    <definedName name="DisXOfpKwChg" localSheetId="7">#REF!</definedName>
    <definedName name="DisXOfpKwChg" localSheetId="4">#REF!</definedName>
    <definedName name="DisXOfpKwChg">#REF!</definedName>
    <definedName name="DSTCCHG" localSheetId="2">#REF!</definedName>
    <definedName name="DSTCCHG" localSheetId="7">#REF!</definedName>
    <definedName name="DSTCCHG" localSheetId="4">#REF!</definedName>
    <definedName name="DSTCCHG">#REF!</definedName>
    <definedName name="DSTDCHG1" localSheetId="2">#REF!</definedName>
    <definedName name="DSTDCHG1" localSheetId="7">#REF!</definedName>
    <definedName name="DSTDCHG1" localSheetId="4">#REF!</definedName>
    <definedName name="DSTDCHG1">#REF!</definedName>
    <definedName name="DSTDCHG2" localSheetId="2">#REF!</definedName>
    <definedName name="DSTDCHG2" localSheetId="7">#REF!</definedName>
    <definedName name="DSTDCHG2" localSheetId="4">#REF!</definedName>
    <definedName name="DSTDCHG2">#REF!</definedName>
    <definedName name="DSTECHG1" localSheetId="2">#REF!</definedName>
    <definedName name="DSTECHG1" localSheetId="7">#REF!</definedName>
    <definedName name="DSTECHG1" localSheetId="4">#REF!</definedName>
    <definedName name="DSTECHG1">#REF!</definedName>
    <definedName name="DSTECHGB1" localSheetId="2">#REF!</definedName>
    <definedName name="DSTECHGB1" localSheetId="7">#REF!</definedName>
    <definedName name="DSTECHGB1" localSheetId="4">#REF!</definedName>
    <definedName name="DSTECHGB1">#REF!</definedName>
    <definedName name="DSTECHGB2" localSheetId="2">#REF!</definedName>
    <definedName name="DSTECHGB2" localSheetId="7">#REF!</definedName>
    <definedName name="DSTECHGB2" localSheetId="4">#REF!</definedName>
    <definedName name="DSTECHGB2">#REF!</definedName>
    <definedName name="DSTECHGB3" localSheetId="2">#REF!</definedName>
    <definedName name="DSTECHGB3" localSheetId="7">#REF!</definedName>
    <definedName name="DSTECHGB3" localSheetId="4">#REF!</definedName>
    <definedName name="DSTECHGB3">#REF!</definedName>
    <definedName name="DSTMECHG1" localSheetId="2">#REF!</definedName>
    <definedName name="DSTMECHG1" localSheetId="7">#REF!</definedName>
    <definedName name="DSTMECHG1" localSheetId="4">#REF!</definedName>
    <definedName name="DSTMECHG1">#REF!</definedName>
    <definedName name="DSTMINDC" localSheetId="2">#REF!</definedName>
    <definedName name="DSTMINDC" localSheetId="7">#REF!</definedName>
    <definedName name="DSTMINDC" localSheetId="4">#REF!</definedName>
    <definedName name="DSTMINDC">#REF!</definedName>
    <definedName name="DSTMINEC" localSheetId="2">#REF!</definedName>
    <definedName name="DSTMINEC" localSheetId="7">#REF!</definedName>
    <definedName name="DSTMINEC" localSheetId="4">#REF!</definedName>
    <definedName name="DSTMINEC">#REF!</definedName>
    <definedName name="DSTOFKWH" localSheetId="2">#REF!</definedName>
    <definedName name="DSTOFKWH" localSheetId="7">#REF!</definedName>
    <definedName name="DSTOFKWH" localSheetId="4">#REF!</definedName>
    <definedName name="DSTOFKWH">#REF!</definedName>
    <definedName name="DSTOPKWH" localSheetId="2">#REF!</definedName>
    <definedName name="DSTOPKWH" localSheetId="7">#REF!</definedName>
    <definedName name="DSTOPKWH" localSheetId="4">#REF!</definedName>
    <definedName name="DSTOPKWH">#REF!</definedName>
    <definedName name="DSTP1EC" localSheetId="2">#REF!</definedName>
    <definedName name="DSTP1EC" localSheetId="7">#REF!</definedName>
    <definedName name="DSTP1EC" localSheetId="4">#REF!</definedName>
    <definedName name="DSTP1EC">#REF!</definedName>
    <definedName name="DSTP2EC" localSheetId="2">#REF!</definedName>
    <definedName name="DSTP2EC" localSheetId="7">#REF!</definedName>
    <definedName name="DSTP2EC" localSheetId="4">#REF!</definedName>
    <definedName name="DSTP2EC">#REF!</definedName>
    <definedName name="DSTP3EC" localSheetId="2">#REF!</definedName>
    <definedName name="DSTP3EC" localSheetId="7">#REF!</definedName>
    <definedName name="DSTP3EC" localSheetId="4">#REF!</definedName>
    <definedName name="DSTP3EC">#REF!</definedName>
    <definedName name="DSTP4EC" localSheetId="2">#REF!</definedName>
    <definedName name="DSTP4EC" localSheetId="7">#REF!</definedName>
    <definedName name="DSTP4EC" localSheetId="4">#REF!</definedName>
    <definedName name="DSTP4EC">#REF!</definedName>
    <definedName name="DSTP5EC" localSheetId="2">#REF!</definedName>
    <definedName name="DSTP5EC" localSheetId="7">#REF!</definedName>
    <definedName name="DSTP5EC" localSheetId="4">#REF!</definedName>
    <definedName name="DSTP5EC">#REF!</definedName>
    <definedName name="DSTRCHG" localSheetId="2">#REF!</definedName>
    <definedName name="DSTRCHG" localSheetId="7">#REF!</definedName>
    <definedName name="DSTRCHG" localSheetId="4">#REF!</definedName>
    <definedName name="DSTRCHG">#REF!</definedName>
    <definedName name="DSTXOFKVA" localSheetId="2">#REF!</definedName>
    <definedName name="DSTXOFKVA" localSheetId="7">#REF!</definedName>
    <definedName name="DSTXOFKVA" localSheetId="4">#REF!</definedName>
    <definedName name="DSTXOFKVA">#REF!</definedName>
    <definedName name="DSTXOFKW" localSheetId="2">#REF!</definedName>
    <definedName name="DSTXOFKW" localSheetId="7">#REF!</definedName>
    <definedName name="DSTXOFKW" localSheetId="4">#REF!</definedName>
    <definedName name="DSTXOFKW">#REF!</definedName>
    <definedName name="EDRBASE" localSheetId="2">#REF!</definedName>
    <definedName name="EDRBASE" localSheetId="7">#REF!</definedName>
    <definedName name="EDRBASE" localSheetId="4">#REF!</definedName>
    <definedName name="EDRBASE">#REF!</definedName>
    <definedName name="EDRDATE" localSheetId="2">#REF!</definedName>
    <definedName name="EDRDATE" localSheetId="7">#REF!</definedName>
    <definedName name="EDRDATE" localSheetId="4">#REF!</definedName>
    <definedName name="EDRDATE">#REF!</definedName>
    <definedName name="EDRDSCNT" localSheetId="2">#REF!</definedName>
    <definedName name="EDRDSCNT" localSheetId="7">#REF!</definedName>
    <definedName name="EDRDSCNT" localSheetId="4">#REF!</definedName>
    <definedName name="EDRDSCNT">#REF!</definedName>
    <definedName name="EDRLVLPCT" localSheetId="2">#REF!</definedName>
    <definedName name="EDRLVLPCT" localSheetId="7">#REF!</definedName>
    <definedName name="EDRLVLPCT" localSheetId="4">#REF!</definedName>
    <definedName name="EDRLVLPCT">#REF!</definedName>
    <definedName name="EDRTYPE" localSheetId="2">#REF!</definedName>
    <definedName name="EDRTYPE" localSheetId="7">#REF!</definedName>
    <definedName name="EDRTYPE" localSheetId="4">#REF!</definedName>
    <definedName name="EDRTYPE">#REF!</definedName>
    <definedName name="EffDate" localSheetId="2">#REF!</definedName>
    <definedName name="EffDate" localSheetId="7">#REF!</definedName>
    <definedName name="EffDate" localSheetId="4">#REF!</definedName>
    <definedName name="EffDate">#REF!</definedName>
    <definedName name="ELKMCGN1" localSheetId="2">#REF!</definedName>
    <definedName name="ELKMCGN1" localSheetId="7">#REF!</definedName>
    <definedName name="ELKMCGN1" localSheetId="4">#REF!</definedName>
    <definedName name="ELKMCGN1">#REF!</definedName>
    <definedName name="ELKMCGN2" localSheetId="2">#REF!</definedName>
    <definedName name="ELKMCGN2" localSheetId="7">#REF!</definedName>
    <definedName name="ELKMCGN2" localSheetId="4">#REF!</definedName>
    <definedName name="ELKMCGN2">#REF!</definedName>
    <definedName name="End_of_Report">#REF!</definedName>
    <definedName name="ENDDTM" localSheetId="2">#REF!</definedName>
    <definedName name="ENDDTM" localSheetId="7">#REF!</definedName>
    <definedName name="ENDDTM" localSheetId="4">#REF!</definedName>
    <definedName name="ENDDTM">#REF!</definedName>
    <definedName name="ENDTIME" localSheetId="2">#REF!</definedName>
    <definedName name="ENDTIME" localSheetId="7">#REF!</definedName>
    <definedName name="ENDTIME" localSheetId="4">#REF!</definedName>
    <definedName name="ENDTIME">#REF!</definedName>
    <definedName name="EstExcessAmt" localSheetId="2">#REF!</definedName>
    <definedName name="EstExcessAmt" localSheetId="7">#REF!</definedName>
    <definedName name="EstExcessAmt" localSheetId="4">#REF!</definedName>
    <definedName name="EstExcessAmt">#REF!</definedName>
    <definedName name="EstGrTaxAmt" localSheetId="2">#REF!</definedName>
    <definedName name="EstGrTaxAmt" localSheetId="7">#REF!</definedName>
    <definedName name="EstGrTaxAmt" localSheetId="4">#REF!</definedName>
    <definedName name="EstGrTaxAmt">#REF!</definedName>
    <definedName name="EstKWHExcess" localSheetId="2">#REF!</definedName>
    <definedName name="EstKWHExcess" localSheetId="7">#REF!</definedName>
    <definedName name="EstKWHExcess" localSheetId="4">#REF!</definedName>
    <definedName name="EstKWHExcess">#REF!</definedName>
    <definedName name="EstKWHNotUsed" localSheetId="2">#REF!</definedName>
    <definedName name="EstKWHNotUsed" localSheetId="7">#REF!</definedName>
    <definedName name="EstKWHNotUsed" localSheetId="4">#REF!</definedName>
    <definedName name="EstKWHNotUsed">#REF!</definedName>
    <definedName name="EstKWHRes" localSheetId="2">#REF!</definedName>
    <definedName name="EstKWHRes" localSheetId="7">#REF!</definedName>
    <definedName name="EstKWHRes" localSheetId="4">#REF!</definedName>
    <definedName name="EstKWHRes">#REF!</definedName>
    <definedName name="EstKWHSubTot" localSheetId="2">#REF!</definedName>
    <definedName name="EstKWHSubTot" localSheetId="7">#REF!</definedName>
    <definedName name="EstKWHSubTot" localSheetId="4">#REF!</definedName>
    <definedName name="EstKWHSubTot">#REF!</definedName>
    <definedName name="EstKWHTot" localSheetId="2">#REF!</definedName>
    <definedName name="EstKWHTot" localSheetId="7">#REF!</definedName>
    <definedName name="EstKWHTot" localSheetId="4">#REF!</definedName>
    <definedName name="EstKWHTot">#REF!</definedName>
    <definedName name="EstNotUsedAmt" localSheetId="2">#REF!</definedName>
    <definedName name="EstNotUsedAmt" localSheetId="7">#REF!</definedName>
    <definedName name="EstNotUsedAmt" localSheetId="4">#REF!</definedName>
    <definedName name="EstNotUsedAmt">#REF!</definedName>
    <definedName name="EstResAmt" localSheetId="2">#REF!</definedName>
    <definedName name="EstResAmt" localSheetId="7">#REF!</definedName>
    <definedName name="EstResAmt" localSheetId="4">#REF!</definedName>
    <definedName name="EstResAmt">#REF!</definedName>
    <definedName name="EstSubTotAmt" localSheetId="2">#REF!</definedName>
    <definedName name="EstSubTotAmt" localSheetId="7">#REF!</definedName>
    <definedName name="EstSubTotAmt" localSheetId="4">#REF!</definedName>
    <definedName name="EstSubTotAmt">#REF!</definedName>
    <definedName name="EstTotAmt" localSheetId="2">#REF!</definedName>
    <definedName name="EstTotAmt" localSheetId="7">#REF!</definedName>
    <definedName name="EstTotAmt" localSheetId="4">#REF!</definedName>
    <definedName name="EstTotAmt">#REF!</definedName>
    <definedName name="EXCSKVACHG" localSheetId="2">#REF!</definedName>
    <definedName name="EXCSKVACHG" localSheetId="7">#REF!</definedName>
    <definedName name="EXCSKVACHG" localSheetId="4">#REF!</definedName>
    <definedName name="EXCSKVACHG">#REF!</definedName>
    <definedName name="EXCSKVADMND" localSheetId="2">#REF!</definedName>
    <definedName name="EXCSKVADMND" localSheetId="7">#REF!</definedName>
    <definedName name="EXCSKVADMND" localSheetId="4">#REF!</definedName>
    <definedName name="EXCSKVADMND">#REF!</definedName>
    <definedName name="EXCSKVAR" localSheetId="2">#REF!</definedName>
    <definedName name="EXCSKVAR" localSheetId="7">#REF!</definedName>
    <definedName name="EXCSKVAR" localSheetId="4">#REF!</definedName>
    <definedName name="EXCSKVAR">#REF!</definedName>
    <definedName name="FIRMKWH" localSheetId="2">#REF!</definedName>
    <definedName name="FIRMKWH" localSheetId="7">#REF!</definedName>
    <definedName name="FIRMKWH" localSheetId="4">#REF!</definedName>
    <definedName name="FIRMKWH">#REF!</definedName>
    <definedName name="FIRSTDAY" localSheetId="2">#REF!</definedName>
    <definedName name="FIRSTDAY" localSheetId="7">#REF!</definedName>
    <definedName name="FIRSTDAY" localSheetId="4">#REF!</definedName>
    <definedName name="FIRSTDAY">#REF!</definedName>
    <definedName name="FRMCPCT" localSheetId="2">#REF!</definedName>
    <definedName name="FRMCPCT" localSheetId="7">#REF!</definedName>
    <definedName name="FRMCPCT" localSheetId="4">#REF!</definedName>
    <definedName name="FRMCPCT">#REF!</definedName>
    <definedName name="FUELCHG" localSheetId="2">#REF!</definedName>
    <definedName name="FUELCHG" localSheetId="7">#REF!</definedName>
    <definedName name="FUELCHG" localSheetId="4">#REF!</definedName>
    <definedName name="FUELCHG">#REF!</definedName>
    <definedName name="FUELRATE" localSheetId="2">#REF!</definedName>
    <definedName name="FUELRATE" localSheetId="7">#REF!</definedName>
    <definedName name="FUELRATE" localSheetId="4">#REF!</definedName>
    <definedName name="FUELRATE">#REF!</definedName>
    <definedName name="GenBlkKwhChg1" localSheetId="2">#REF!</definedName>
    <definedName name="GenBlkKwhChg1" localSheetId="7">#REF!</definedName>
    <definedName name="GenBlkKwhChg1" localSheetId="4">#REF!</definedName>
    <definedName name="GenBlkKwhChg1">#REF!</definedName>
    <definedName name="GenBlkKwhChg2" localSheetId="2">#REF!</definedName>
    <definedName name="GenBlkKwhChg2" localSheetId="7">#REF!</definedName>
    <definedName name="GenBlkKwhChg2" localSheetId="4">#REF!</definedName>
    <definedName name="GenBlkKwhChg2">#REF!</definedName>
    <definedName name="GenBlkKwhChg3" localSheetId="2">#REF!</definedName>
    <definedName name="GenBlkKwhChg3" localSheetId="7">#REF!</definedName>
    <definedName name="GenBlkKwhChg3" localSheetId="4">#REF!</definedName>
    <definedName name="GenBlkKwhChg3">#REF!</definedName>
    <definedName name="GenBlkKwhChgT" localSheetId="2">#REF!</definedName>
    <definedName name="GenBlkKwhChgT" localSheetId="7">#REF!</definedName>
    <definedName name="GenBlkKwhChgT" localSheetId="4">#REF!</definedName>
    <definedName name="GenBlkKwhChgT">#REF!</definedName>
    <definedName name="GENCCHG" localSheetId="2">#REF!</definedName>
    <definedName name="GENCCHG" localSheetId="7">#REF!</definedName>
    <definedName name="GENCCHG" localSheetId="4">#REF!</definedName>
    <definedName name="GENCCHG">#REF!</definedName>
    <definedName name="GenCustChg" localSheetId="2">#REF!</definedName>
    <definedName name="GenCustChg" localSheetId="7">#REF!</definedName>
    <definedName name="GenCustChg" localSheetId="4">#REF!</definedName>
    <definedName name="GenCustChg">#REF!</definedName>
    <definedName name="GENDCHG1" localSheetId="2">#REF!</definedName>
    <definedName name="GENDCHG1" localSheetId="7">#REF!</definedName>
    <definedName name="GENDCHG1" localSheetId="4">#REF!</definedName>
    <definedName name="GENDCHG1">#REF!</definedName>
    <definedName name="GENDCHG2" localSheetId="2">#REF!</definedName>
    <definedName name="GENDCHG2" localSheetId="7">#REF!</definedName>
    <definedName name="GENDCHG2" localSheetId="4">#REF!</definedName>
    <definedName name="GENDCHG2">#REF!</definedName>
    <definedName name="GenDmdChg1" localSheetId="2">#REF!</definedName>
    <definedName name="GenDmdChg1" localSheetId="7">#REF!</definedName>
    <definedName name="GenDmdChg1" localSheetId="4">#REF!</definedName>
    <definedName name="GenDmdChg1">#REF!</definedName>
    <definedName name="GenDmdChg2" localSheetId="2">#REF!</definedName>
    <definedName name="GenDmdChg2" localSheetId="7">#REF!</definedName>
    <definedName name="GenDmdChg2" localSheetId="4">#REF!</definedName>
    <definedName name="GenDmdChg2">#REF!</definedName>
    <definedName name="GENECHG1" localSheetId="2">#REF!</definedName>
    <definedName name="GENECHG1" localSheetId="7">#REF!</definedName>
    <definedName name="GENECHG1" localSheetId="4">#REF!</definedName>
    <definedName name="GENECHG1">#REF!</definedName>
    <definedName name="GENECHGB1" localSheetId="2">#REF!</definedName>
    <definedName name="GENECHGB1" localSheetId="7">#REF!</definedName>
    <definedName name="GENECHGB1" localSheetId="4">#REF!</definedName>
    <definedName name="GENECHGB1">#REF!</definedName>
    <definedName name="GENECHGB2" localSheetId="2">#REF!</definedName>
    <definedName name="GENECHGB2" localSheetId="7">#REF!</definedName>
    <definedName name="GENECHGB2" localSheetId="4">#REF!</definedName>
    <definedName name="GENECHGB2">#REF!</definedName>
    <definedName name="GENECHGB3" localSheetId="2">#REF!</definedName>
    <definedName name="GENECHGB3" localSheetId="7">#REF!</definedName>
    <definedName name="GENECHGB3" localSheetId="4">#REF!</definedName>
    <definedName name="GENECHGB3">#REF!</definedName>
    <definedName name="GenMEChg" localSheetId="2">#REF!</definedName>
    <definedName name="GenMEChg" localSheetId="7">#REF!</definedName>
    <definedName name="GenMEChg" localSheetId="4">#REF!</definedName>
    <definedName name="GenMEChg">#REF!</definedName>
    <definedName name="GENMECHG1" localSheetId="2">#REF!</definedName>
    <definedName name="GENMECHG1" localSheetId="7">#REF!</definedName>
    <definedName name="GENMECHG1" localSheetId="4">#REF!</definedName>
    <definedName name="GENMECHG1">#REF!</definedName>
    <definedName name="GENMINDC" localSheetId="2">#REF!</definedName>
    <definedName name="GENMINDC" localSheetId="7">#REF!</definedName>
    <definedName name="GENMINDC" localSheetId="4">#REF!</definedName>
    <definedName name="GENMINDC">#REF!</definedName>
    <definedName name="GenMinDChg" localSheetId="2">#REF!</definedName>
    <definedName name="GenMinDChg" localSheetId="7">#REF!</definedName>
    <definedName name="GenMinDChg" localSheetId="4">#REF!</definedName>
    <definedName name="GenMinDChg">#REF!</definedName>
    <definedName name="GENMINEC" localSheetId="2">#REF!</definedName>
    <definedName name="GENMINEC" localSheetId="7">#REF!</definedName>
    <definedName name="GENMINEC" localSheetId="4">#REF!</definedName>
    <definedName name="GENMINEC">#REF!</definedName>
    <definedName name="GenMinEChg" localSheetId="2">#REF!</definedName>
    <definedName name="GenMinEChg" localSheetId="7">#REF!</definedName>
    <definedName name="GenMinEChg" localSheetId="4">#REF!</definedName>
    <definedName name="GenMinEChg">#REF!</definedName>
    <definedName name="GenOffPkKwh" localSheetId="2">#REF!</definedName>
    <definedName name="GenOffPkKwh" localSheetId="7">#REF!</definedName>
    <definedName name="GenOffPkKwh" localSheetId="4">#REF!</definedName>
    <definedName name="GenOffPkKwh">#REF!</definedName>
    <definedName name="GENOFKWH" localSheetId="2">#REF!</definedName>
    <definedName name="GENOFKWH" localSheetId="7">#REF!</definedName>
    <definedName name="GENOFKWH" localSheetId="4">#REF!</definedName>
    <definedName name="GENOFKWH">#REF!</definedName>
    <definedName name="GenOnPkKwh" localSheetId="2">#REF!</definedName>
    <definedName name="GenOnPkKwh" localSheetId="7">#REF!</definedName>
    <definedName name="GenOnPkKwh" localSheetId="4">#REF!</definedName>
    <definedName name="GenOnPkKwh">#REF!</definedName>
    <definedName name="GENOPKWH" localSheetId="2">#REF!</definedName>
    <definedName name="GENOPKWH" localSheetId="7">#REF!</definedName>
    <definedName name="GENOPKWH" localSheetId="4">#REF!</definedName>
    <definedName name="GENOPKWH">#REF!</definedName>
    <definedName name="GENP1EC" localSheetId="2">#REF!</definedName>
    <definedName name="GENP1EC" localSheetId="7">#REF!</definedName>
    <definedName name="GENP1EC" localSheetId="4">#REF!</definedName>
    <definedName name="GENP1EC">#REF!</definedName>
    <definedName name="GENP2EC" localSheetId="2">#REF!</definedName>
    <definedName name="GENP2EC" localSheetId="7">#REF!</definedName>
    <definedName name="GENP2EC" localSheetId="4">#REF!</definedName>
    <definedName name="GENP2EC">#REF!</definedName>
    <definedName name="GENP3EC" localSheetId="2">#REF!</definedName>
    <definedName name="GENP3EC" localSheetId="7">#REF!</definedName>
    <definedName name="GENP3EC" localSheetId="4">#REF!</definedName>
    <definedName name="GENP3EC">#REF!</definedName>
    <definedName name="GENP4EC" localSheetId="2">#REF!</definedName>
    <definedName name="GENP4EC" localSheetId="7">#REF!</definedName>
    <definedName name="GENP4EC" localSheetId="4">#REF!</definedName>
    <definedName name="GENP4EC">#REF!</definedName>
    <definedName name="GENP5EC" localSheetId="2">#REF!</definedName>
    <definedName name="GENP5EC" localSheetId="7">#REF!</definedName>
    <definedName name="GENP5EC" localSheetId="4">#REF!</definedName>
    <definedName name="GENP5EC">#REF!</definedName>
    <definedName name="GenPL1Chg" localSheetId="2">#REF!</definedName>
    <definedName name="GenPL1Chg" localSheetId="7">#REF!</definedName>
    <definedName name="GenPL1Chg" localSheetId="4">#REF!</definedName>
    <definedName name="GenPL1Chg">#REF!</definedName>
    <definedName name="GenPL2Chg" localSheetId="2">#REF!</definedName>
    <definedName name="GenPL2Chg" localSheetId="7">#REF!</definedName>
    <definedName name="GenPL2Chg" localSheetId="4">#REF!</definedName>
    <definedName name="GenPL2Chg">#REF!</definedName>
    <definedName name="GenPL3Chg" localSheetId="2">#REF!</definedName>
    <definedName name="GenPL3Chg" localSheetId="7">#REF!</definedName>
    <definedName name="GenPL3Chg" localSheetId="4">#REF!</definedName>
    <definedName name="GenPL3Chg">#REF!</definedName>
    <definedName name="GenPL4Chg" localSheetId="2">#REF!</definedName>
    <definedName name="GenPL4Chg" localSheetId="7">#REF!</definedName>
    <definedName name="GenPL4Chg" localSheetId="4">#REF!</definedName>
    <definedName name="GenPL4Chg">#REF!</definedName>
    <definedName name="GenPL5Chg" localSheetId="2">#REF!</definedName>
    <definedName name="GenPL5Chg" localSheetId="7">#REF!</definedName>
    <definedName name="GenPL5Chg" localSheetId="4">#REF!</definedName>
    <definedName name="GenPL5Chg">#REF!</definedName>
    <definedName name="GENRCHG" localSheetId="2">#REF!</definedName>
    <definedName name="GENRCHG" localSheetId="7">#REF!</definedName>
    <definedName name="GENRCHG" localSheetId="4">#REF!</definedName>
    <definedName name="GENRCHG">#REF!</definedName>
    <definedName name="GenReactiveChg" localSheetId="2">#REF!</definedName>
    <definedName name="GenReactiveChg" localSheetId="7">#REF!</definedName>
    <definedName name="GenReactiveChg" localSheetId="4">#REF!</definedName>
    <definedName name="GenReactiveChg">#REF!</definedName>
    <definedName name="GENXOFKVA" localSheetId="2">#REF!</definedName>
    <definedName name="GENXOFKVA" localSheetId="7">#REF!</definedName>
    <definedName name="GENXOFKVA" localSheetId="4">#REF!</definedName>
    <definedName name="GENXOFKVA">#REF!</definedName>
    <definedName name="GENXOFKW" localSheetId="2">#REF!</definedName>
    <definedName name="GENXOFKW" localSheetId="7">#REF!</definedName>
    <definedName name="GENXOFKW" localSheetId="4">#REF!</definedName>
    <definedName name="GENXOFKW">#REF!</definedName>
    <definedName name="GenXOfpKvaChg" localSheetId="2">#REF!</definedName>
    <definedName name="GenXOfpKvaChg" localSheetId="7">#REF!</definedName>
    <definedName name="GenXOfpKvaChg" localSheetId="4">#REF!</definedName>
    <definedName name="GenXOfpKvaChg">#REF!</definedName>
    <definedName name="GenXOfpKwChg" localSheetId="2">#REF!</definedName>
    <definedName name="GenXOfpKwChg" localSheetId="7">#REF!</definedName>
    <definedName name="GenXOfpKwChg" localSheetId="4">#REF!</definedName>
    <definedName name="GenXOfpKwChg">#REF!</definedName>
    <definedName name="GIRPCCHG" localSheetId="2">#REF!</definedName>
    <definedName name="GIRPCCHG" localSheetId="7">#REF!</definedName>
    <definedName name="GIRPCCHG" localSheetId="4">#REF!</definedName>
    <definedName name="GIRPCCHG">#REF!</definedName>
    <definedName name="GIRPDCHG1" localSheetId="2">#REF!</definedName>
    <definedName name="GIRPDCHG1" localSheetId="7">#REF!</definedName>
    <definedName name="GIRPDCHG1" localSheetId="4">#REF!</definedName>
    <definedName name="GIRPDCHG1">#REF!</definedName>
    <definedName name="GIRPDCHG2" localSheetId="2">#REF!</definedName>
    <definedName name="GIRPDCHG2" localSheetId="7">#REF!</definedName>
    <definedName name="GIRPDCHG2" localSheetId="4">#REF!</definedName>
    <definedName name="GIRPDCHG2">#REF!</definedName>
    <definedName name="GIRPECHG1" localSheetId="2">#REF!</definedName>
    <definedName name="GIRPECHG1" localSheetId="7">#REF!</definedName>
    <definedName name="GIRPECHG1" localSheetId="4">#REF!</definedName>
    <definedName name="GIRPECHG1">#REF!</definedName>
    <definedName name="GIRPECHGB1" localSheetId="2">#REF!</definedName>
    <definedName name="GIRPECHGB1" localSheetId="7">#REF!</definedName>
    <definedName name="GIRPECHGB1" localSheetId="4">#REF!</definedName>
    <definedName name="GIRPECHGB1">#REF!</definedName>
    <definedName name="GIRPECHGB2" localSheetId="2">#REF!</definedName>
    <definedName name="GIRPECHGB2" localSheetId="7">#REF!</definedName>
    <definedName name="GIRPECHGB2" localSheetId="4">#REF!</definedName>
    <definedName name="GIRPECHGB2">#REF!</definedName>
    <definedName name="GIRPECHGB3" localSheetId="2">#REF!</definedName>
    <definedName name="GIRPECHGB3" localSheetId="7">#REF!</definedName>
    <definedName name="GIRPECHGB3" localSheetId="4">#REF!</definedName>
    <definedName name="GIRPECHGB3">#REF!</definedName>
    <definedName name="GIRPMECHG1" localSheetId="2">#REF!</definedName>
    <definedName name="GIRPMECHG1" localSheetId="7">#REF!</definedName>
    <definedName name="GIRPMECHG1" localSheetId="4">#REF!</definedName>
    <definedName name="GIRPMECHG1">#REF!</definedName>
    <definedName name="GIRPMINDC" localSheetId="2">#REF!</definedName>
    <definedName name="GIRPMINDC" localSheetId="7">#REF!</definedName>
    <definedName name="GIRPMINDC" localSheetId="4">#REF!</definedName>
    <definedName name="GIRPMINDC">#REF!</definedName>
    <definedName name="GIRPMINEC" localSheetId="2">#REF!</definedName>
    <definedName name="GIRPMINEC" localSheetId="7">#REF!</definedName>
    <definedName name="GIRPMINEC" localSheetId="4">#REF!</definedName>
    <definedName name="GIRPMINEC">#REF!</definedName>
    <definedName name="GIRPOFKVA" localSheetId="2">#REF!</definedName>
    <definedName name="GIRPOFKVA" localSheetId="7">#REF!</definedName>
    <definedName name="GIRPOFKVA" localSheetId="4">#REF!</definedName>
    <definedName name="GIRPOFKVA">#REF!</definedName>
    <definedName name="GIRPOFKW" localSheetId="2">#REF!</definedName>
    <definedName name="GIRPOFKW" localSheetId="7">#REF!</definedName>
    <definedName name="GIRPOFKW" localSheetId="4">#REF!</definedName>
    <definedName name="GIRPOFKW">#REF!</definedName>
    <definedName name="GIRPOFKWH" localSheetId="2">#REF!</definedName>
    <definedName name="GIRPOFKWH" localSheetId="7">#REF!</definedName>
    <definedName name="GIRPOFKWH" localSheetId="4">#REF!</definedName>
    <definedName name="GIRPOFKWH">#REF!</definedName>
    <definedName name="GIRPOPKWH" localSheetId="2">#REF!</definedName>
    <definedName name="GIRPOPKWH" localSheetId="7">#REF!</definedName>
    <definedName name="GIRPOPKWH" localSheetId="4">#REF!</definedName>
    <definedName name="GIRPOPKWH">#REF!</definedName>
    <definedName name="GIRPP1EC" localSheetId="2">#REF!</definedName>
    <definedName name="GIRPP1EC" localSheetId="7">#REF!</definedName>
    <definedName name="GIRPP1EC" localSheetId="4">#REF!</definedName>
    <definedName name="GIRPP1EC">#REF!</definedName>
    <definedName name="GIRPP2EC" localSheetId="2">#REF!</definedName>
    <definedName name="GIRPP2EC" localSheetId="7">#REF!</definedName>
    <definedName name="GIRPP2EC" localSheetId="4">#REF!</definedName>
    <definedName name="GIRPP2EC">#REF!</definedName>
    <definedName name="GIRPP3EC" localSheetId="2">#REF!</definedName>
    <definedName name="GIRPP3EC" localSheetId="7">#REF!</definedName>
    <definedName name="GIRPP3EC" localSheetId="4">#REF!</definedName>
    <definedName name="GIRPP3EC">#REF!</definedName>
    <definedName name="GIRPP4EC" localSheetId="2">#REF!</definedName>
    <definedName name="GIRPP4EC" localSheetId="7">#REF!</definedName>
    <definedName name="GIRPP4EC" localSheetId="4">#REF!</definedName>
    <definedName name="GIRPP4EC">#REF!</definedName>
    <definedName name="GIRPP5EC" localSheetId="2">#REF!</definedName>
    <definedName name="GIRPP5EC" localSheetId="7">#REF!</definedName>
    <definedName name="GIRPP5EC" localSheetId="4">#REF!</definedName>
    <definedName name="GIRPP5EC">#REF!</definedName>
    <definedName name="GIRPRCHG" localSheetId="2">#REF!</definedName>
    <definedName name="GIRPRCHG" localSheetId="7">#REF!</definedName>
    <definedName name="GIRPRCHG" localSheetId="4">#REF!</definedName>
    <definedName name="GIRPRCHG">#REF!</definedName>
    <definedName name="HIPREKW" localSheetId="2">#REF!</definedName>
    <definedName name="HIPREKW" localSheetId="7">#REF!</definedName>
    <definedName name="HIPREKW" localSheetId="4">#REF!</definedName>
    <definedName name="HIPREKW">#REF!</definedName>
    <definedName name="HRCRDKW" localSheetId="2">#REF!</definedName>
    <definedName name="HRCRDKW" localSheetId="7">#REF!</definedName>
    <definedName name="HRCRDKW" localSheetId="4">#REF!</definedName>
    <definedName name="HRCRDKW">#REF!</definedName>
    <definedName name="HRCRDKWDT" localSheetId="2">#REF!</definedName>
    <definedName name="HRCRDKWDT" localSheetId="7">#REF!</definedName>
    <definedName name="HRCRDKWDT" localSheetId="4">#REF!</definedName>
    <definedName name="HRCRDKWDT">#REF!</definedName>
    <definedName name="HRCRDKWTM" localSheetId="2">#REF!</definedName>
    <definedName name="HRCRDKWTM" localSheetId="7">#REF!</definedName>
    <definedName name="HRCRDKWTM" localSheetId="4">#REF!</definedName>
    <definedName name="HRCRDKWTM">#REF!</definedName>
    <definedName name="HROFPKDT" localSheetId="2">#REF!</definedName>
    <definedName name="HROFPKDT" localSheetId="7">#REF!</definedName>
    <definedName name="HROFPKDT" localSheetId="4">#REF!</definedName>
    <definedName name="HROFPKDT">#REF!</definedName>
    <definedName name="HROFPKKW" localSheetId="2">#REF!</definedName>
    <definedName name="HROFPKKW" localSheetId="7">#REF!</definedName>
    <definedName name="HROFPKKW" localSheetId="4">#REF!</definedName>
    <definedName name="HROFPKKW">#REF!</definedName>
    <definedName name="HROFPKTM" localSheetId="2">#REF!</definedName>
    <definedName name="HROFPKTM" localSheetId="7">#REF!</definedName>
    <definedName name="HROFPKTM" localSheetId="4">#REF!</definedName>
    <definedName name="HROFPKTM">#REF!</definedName>
    <definedName name="HRONPKDT" localSheetId="2">#REF!</definedName>
    <definedName name="HRONPKDT" localSheetId="7">#REF!</definedName>
    <definedName name="HRONPKDT" localSheetId="4">#REF!</definedName>
    <definedName name="HRONPKDT">#REF!</definedName>
    <definedName name="HRONPKKW" localSheetId="2">#REF!</definedName>
    <definedName name="HRONPKKW" localSheetId="7">#REF!</definedName>
    <definedName name="HRONPKKW" localSheetId="4">#REF!</definedName>
    <definedName name="HRONPKKW">#REF!</definedName>
    <definedName name="HRONPKTM" localSheetId="2">#REF!</definedName>
    <definedName name="HRONPKTM" localSheetId="7">#REF!</definedName>
    <definedName name="HRONPKTM" localSheetId="4">#REF!</definedName>
    <definedName name="HRONPKTM">#REF!</definedName>
    <definedName name="IMCO" localSheetId="2">#REF!</definedName>
    <definedName name="IMCO" localSheetId="7">#REF!</definedName>
    <definedName name="IMCO" localSheetId="4">#REF!</definedName>
    <definedName name="IMCO">#REF!</definedName>
    <definedName name="InterruptCapacity" localSheetId="2">#REF!</definedName>
    <definedName name="InterruptCapacity" localSheetId="7">#REF!</definedName>
    <definedName name="InterruptCapacity" localSheetId="4">#REF!</definedName>
    <definedName name="InterruptCapacity">#REF!</definedName>
    <definedName name="InterruptOfpCapacity" localSheetId="2">#REF!</definedName>
    <definedName name="InterruptOfpCapacity" localSheetId="7">#REF!</definedName>
    <definedName name="InterruptOfpCapacity" localSheetId="4">#REF!</definedName>
    <definedName name="InterruptOfpCapacity">#REF!</definedName>
    <definedName name="InterruptType" localSheetId="2">#REF!</definedName>
    <definedName name="InterruptType" localSheetId="7">#REF!</definedName>
    <definedName name="InterruptType" localSheetId="4">#REF!</definedName>
    <definedName name="InterruptType">#REF!</definedName>
    <definedName name="INTRPBLCAP" localSheetId="2">#REF!</definedName>
    <definedName name="INTRPBLCAP" localSheetId="7">#REF!</definedName>
    <definedName name="INTRPBLCAP" localSheetId="4">#REF!</definedName>
    <definedName name="INTRPBLCAP">#REF!</definedName>
    <definedName name="Invdetails" localSheetId="2">#REF!</definedName>
    <definedName name="Invdetails" localSheetId="7">#REF!</definedName>
    <definedName name="Invdetails" localSheetId="4">#REF!</definedName>
    <definedName name="Invdetails">#REF!</definedName>
    <definedName name="KWCHG" localSheetId="2">#REF!</definedName>
    <definedName name="KWCHG" localSheetId="7">#REF!</definedName>
    <definedName name="KWCHG" localSheetId="4">#REF!</definedName>
    <definedName name="KWCHG">#REF!</definedName>
    <definedName name="KWH1NOCMM" localSheetId="2">#REF!</definedName>
    <definedName name="KWH1NOCMM" localSheetId="7">#REF!</definedName>
    <definedName name="KWH1NOCMM" localSheetId="4">#REF!</definedName>
    <definedName name="KWH1NOCMM">#REF!</definedName>
    <definedName name="KWH3NOCMM" localSheetId="2">#REF!</definedName>
    <definedName name="KWH3NOCMM" localSheetId="7">#REF!</definedName>
    <definedName name="KWH3NOCMM" localSheetId="4">#REF!</definedName>
    <definedName name="KWH3NOCMM">#REF!</definedName>
    <definedName name="KWHCHG" localSheetId="2">#REF!</definedName>
    <definedName name="KWHCHG" localSheetId="7">#REF!</definedName>
    <definedName name="KWHCHG" localSheetId="4">#REF!</definedName>
    <definedName name="KWHCHG">#REF!</definedName>
    <definedName name="LASTDAY" localSheetId="2">#REF!</definedName>
    <definedName name="LASTDAY" localSheetId="7">#REF!</definedName>
    <definedName name="LASTDAY" localSheetId="4">#REF!</definedName>
    <definedName name="LASTDAY">#REF!</definedName>
    <definedName name="LASTFUEL" localSheetId="2">#REF!</definedName>
    <definedName name="LASTFUEL" localSheetId="7">#REF!</definedName>
    <definedName name="LASTFUEL" localSheetId="4">#REF!</definedName>
    <definedName name="LASTFUEL">#REF!</definedName>
    <definedName name="LASTMSRR" localSheetId="2">#REF!</definedName>
    <definedName name="LASTMSRR" localSheetId="7">#REF!</definedName>
    <definedName name="LASTMSRR" localSheetId="4">#REF!</definedName>
    <definedName name="LASTMSRR">#REF!</definedName>
    <definedName name="LASTPFCC" localSheetId="2">#REF!</definedName>
    <definedName name="LASTPFCC" localSheetId="7">#REF!</definedName>
    <definedName name="LASTPFCC" localSheetId="4">#REF!</definedName>
    <definedName name="LASTPFCC">#REF!</definedName>
    <definedName name="LDFCTR" localSheetId="2">#REF!</definedName>
    <definedName name="LDFCTR" localSheetId="7">#REF!</definedName>
    <definedName name="LDFCTR" localSheetId="4">#REF!</definedName>
    <definedName name="LDFCTR">#REF!</definedName>
    <definedName name="LRCREDIT" localSheetId="2">#REF!</definedName>
    <definedName name="LRCREDIT" localSheetId="7">#REF!</definedName>
    <definedName name="LRCREDIT" localSheetId="4">#REF!</definedName>
    <definedName name="LRCREDIT">#REF!</definedName>
    <definedName name="MACC1" localSheetId="2">#REF!</definedName>
    <definedName name="MACC1" localSheetId="7">#REF!</definedName>
    <definedName name="MACC1" localSheetId="4">#REF!</definedName>
    <definedName name="MACC1">#REF!</definedName>
    <definedName name="MACC2" localSheetId="2">#REF!</definedName>
    <definedName name="MACC2" localSheetId="7">#REF!</definedName>
    <definedName name="MACC2" localSheetId="4">#REF!</definedName>
    <definedName name="MACC2">#REF!</definedName>
    <definedName name="MAINTHRSCRMO" localSheetId="2">#REF!</definedName>
    <definedName name="MAINTHRSCRMO" localSheetId="7">#REF!</definedName>
    <definedName name="MAINTHRSCRMO" localSheetId="4">#REF!</definedName>
    <definedName name="MAINTHRSCRMO">#REF!</definedName>
    <definedName name="MAINTKWH" localSheetId="2">#REF!</definedName>
    <definedName name="MAINTKWH" localSheetId="7">#REF!</definedName>
    <definedName name="MAINTKWH" localSheetId="4">#REF!</definedName>
    <definedName name="MAINTKWH">#REF!</definedName>
    <definedName name="MinBillDem" localSheetId="2">#REF!</definedName>
    <definedName name="MinBillDem" localSheetId="7">#REF!</definedName>
    <definedName name="MinBillDem" localSheetId="4">#REF!</definedName>
    <definedName name="MinBillDem">#REF!</definedName>
    <definedName name="MinBillDem2" localSheetId="2">#REF!</definedName>
    <definedName name="MinBillDem2" localSheetId="7">#REF!</definedName>
    <definedName name="MinBillDem2" localSheetId="4">#REF!</definedName>
    <definedName name="MinBillDem2">#REF!</definedName>
    <definedName name="MinBillDmd" localSheetId="2">#REF!</definedName>
    <definedName name="MinBillDmd" localSheetId="7">#REF!</definedName>
    <definedName name="MinBillDmd" localSheetId="4">#REF!</definedName>
    <definedName name="MinBillDmd">#REF!</definedName>
    <definedName name="MSRRBLD" localSheetId="2">#REF!</definedName>
    <definedName name="MSRRBLD" localSheetId="7">#REF!</definedName>
    <definedName name="MSRRBLD" localSheetId="4">#REF!</definedName>
    <definedName name="MSRRBLD">#REF!</definedName>
    <definedName name="MSRRCHG" localSheetId="2">#REF!</definedName>
    <definedName name="MSRRCHG" localSheetId="7">#REF!</definedName>
    <definedName name="MSRRCHG" localSheetId="4">#REF!</definedName>
    <definedName name="MSRRCHG">#REF!</definedName>
    <definedName name="MTRMLTPLR1" localSheetId="2">#REF!</definedName>
    <definedName name="MTRMLTPLR1" localSheetId="7">#REF!</definedName>
    <definedName name="MTRMLTPLR1" localSheetId="4">#REF!</definedName>
    <definedName name="MTRMLTPLR1">#REF!</definedName>
    <definedName name="MTRMLTPLR2" localSheetId="2">#REF!</definedName>
    <definedName name="MTRMLTPLR2" localSheetId="7">#REF!</definedName>
    <definedName name="MTRMLTPLR2" localSheetId="4">#REF!</definedName>
    <definedName name="MTRMLTPLR2">#REF!</definedName>
    <definedName name="NETMRGCHG" localSheetId="2">#REF!</definedName>
    <definedName name="NETMRGCHG" localSheetId="7">#REF!</definedName>
    <definedName name="NETMRGCHG" localSheetId="4">#REF!</definedName>
    <definedName name="NETMRGCHG">#REF!</definedName>
    <definedName name="NODAYSINPRD" localSheetId="2">#REF!</definedName>
    <definedName name="NODAYSINPRD" localSheetId="7">#REF!</definedName>
    <definedName name="NODAYSINPRD" localSheetId="4">#REF!</definedName>
    <definedName name="NODAYSINPRD">#REF!</definedName>
    <definedName name="NODELPOINTS" localSheetId="2">#REF!</definedName>
    <definedName name="NODELPOINTS" localSheetId="7">#REF!</definedName>
    <definedName name="NODELPOINTS" localSheetId="4">#REF!</definedName>
    <definedName name="NODELPOINTS">#REF!</definedName>
    <definedName name="NvsASD">"V2006-12-31"</definedName>
    <definedName name="NvsAutoDrillOk">"VN"</definedName>
    <definedName name="NvsElapsedTime" localSheetId="7">0.000231481484661344</definedName>
    <definedName name="NvsElapsedTime" localSheetId="4">0.000231481484661344</definedName>
    <definedName name="NvsElapsedTime">0.000231481484661344</definedName>
    <definedName name="NvsEndTime" localSheetId="7">39091.5909490741</definedName>
    <definedName name="NvsEndTime" localSheetId="4">39091.5909490741</definedName>
    <definedName name="NvsEndTime">39091.5909490741</definedName>
    <definedName name="NvsInstanceHook">"""nvsMacro"""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"%,X,RZF..,CNF.."</definedName>
    <definedName name="NvsPanelBusUnit">"V100"</definedName>
    <definedName name="NvsPanelEffdt">"V2004-06-30"</definedName>
    <definedName name="NvsPanelSetid">"VAEP"</definedName>
    <definedName name="NvsReqBU">"VX999"</definedName>
    <definedName name="NvsReqBUOnly">"VN"</definedName>
    <definedName name="NvsTransLed">"VN"</definedName>
    <definedName name="NvsTreeASD">"V2099-01-01"</definedName>
    <definedName name="NvsValTbl.ACCOUNT">"GL_ACCOUNT_TBL"</definedName>
    <definedName name="NvsValTbl.CURRENCY_CD">"CURRENCY_CD_TBL"</definedName>
    <definedName name="OFPCBLKW" localSheetId="2">#REF!</definedName>
    <definedName name="OFPCBLKW" localSheetId="8">#REF!</definedName>
    <definedName name="OFPCBLKW" localSheetId="5">#REF!</definedName>
    <definedName name="OFPCBLKW" localSheetId="7">#REF!</definedName>
    <definedName name="OFPCBLKW" localSheetId="4">#REF!</definedName>
    <definedName name="OFPCBLKW">#REF!</definedName>
    <definedName name="OFPKBILLKWH" localSheetId="2">#REF!</definedName>
    <definedName name="OFPKBILLKWH" localSheetId="8">#REF!</definedName>
    <definedName name="OFPKBILLKWH" localSheetId="5">#REF!</definedName>
    <definedName name="OFPKBILLKWH" localSheetId="7">#REF!</definedName>
    <definedName name="OFPKBILLKWH" localSheetId="4">#REF!</definedName>
    <definedName name="OFPKBILLKWH">#REF!</definedName>
    <definedName name="OFPKCGNKWH" localSheetId="2">#REF!</definedName>
    <definedName name="OFPKCGNKWH" localSheetId="8">#REF!</definedName>
    <definedName name="OFPKCGNKWH" localSheetId="5">#REF!</definedName>
    <definedName name="OFPKCGNKWH" localSheetId="7">#REF!</definedName>
    <definedName name="OFPKCGNKWH" localSheetId="4">#REF!</definedName>
    <definedName name="OFPKCGNKWH">#REF!</definedName>
    <definedName name="OFPKCNTRCTCPCT" localSheetId="2">#REF!</definedName>
    <definedName name="OFPKCNTRCTCPCT" localSheetId="7">#REF!</definedName>
    <definedName name="OFPKCNTRCTCPCT" localSheetId="4">#REF!</definedName>
    <definedName name="OFPKCNTRCTCPCT">#REF!</definedName>
    <definedName name="OFPKDMPKWH" localSheetId="2">#REF!</definedName>
    <definedName name="OFPKDMPKWH" localSheetId="7">#REF!</definedName>
    <definedName name="OFPKDMPKWH" localSheetId="4">#REF!</definedName>
    <definedName name="OFPKDMPKWH">#REF!</definedName>
    <definedName name="OFPKDSCRKWH" localSheetId="2">#REF!</definedName>
    <definedName name="OFPKDSCRKWH" localSheetId="7">#REF!</definedName>
    <definedName name="OFPKDSCRKWH" localSheetId="4">#REF!</definedName>
    <definedName name="OFPKDSCRKWH">#REF!</definedName>
    <definedName name="OFPKDT" localSheetId="2">#REF!</definedName>
    <definedName name="OFPKDT" localSheetId="7">#REF!</definedName>
    <definedName name="OFPKDT" localSheetId="4">#REF!</definedName>
    <definedName name="OFPKDT">#REF!</definedName>
    <definedName name="OFPKEXCSKW" localSheetId="2">#REF!</definedName>
    <definedName name="OFPKEXCSKW" localSheetId="7">#REF!</definedName>
    <definedName name="OFPKEXCSKW" localSheetId="4">#REF!</definedName>
    <definedName name="OFPKEXCSKW">#REF!</definedName>
    <definedName name="OFPKINCRKWH" localSheetId="2">#REF!</definedName>
    <definedName name="OFPKINCRKWH" localSheetId="7">#REF!</definedName>
    <definedName name="OFPKINCRKWH" localSheetId="4">#REF!</definedName>
    <definedName name="OFPKINCRKWH">#REF!</definedName>
    <definedName name="OFPKKVADT" localSheetId="2">#REF!</definedName>
    <definedName name="OFPKKVADT" localSheetId="7">#REF!</definedName>
    <definedName name="OFPKKVADT" localSheetId="4">#REF!</definedName>
    <definedName name="OFPKKVADT">#REF!</definedName>
    <definedName name="OFPKKVATM" localSheetId="2">#REF!</definedName>
    <definedName name="OFPKKVATM" localSheetId="7">#REF!</definedName>
    <definedName name="OFPKKVATM" localSheetId="4">#REF!</definedName>
    <definedName name="OFPKKVATM">#REF!</definedName>
    <definedName name="OFPKKVW" localSheetId="2">#REF!</definedName>
    <definedName name="OFPKKVW" localSheetId="7">#REF!</definedName>
    <definedName name="OFPKKVW" localSheetId="4">#REF!</definedName>
    <definedName name="OFPKKVW">#REF!</definedName>
    <definedName name="OFPKKW" localSheetId="2">#REF!</definedName>
    <definedName name="OFPKKW" localSheetId="7">#REF!</definedName>
    <definedName name="OFPKKW" localSheetId="4">#REF!</definedName>
    <definedName name="OFPKKW">#REF!</definedName>
    <definedName name="OFPKKWH1NOCMM" localSheetId="2">#REF!</definedName>
    <definedName name="OFPKKWH1NOCMM" localSheetId="7">#REF!</definedName>
    <definedName name="OFPKKWH1NOCMM" localSheetId="4">#REF!</definedName>
    <definedName name="OFPKKWH1NOCMM">#REF!</definedName>
    <definedName name="OFPKKWH3NOCMM" localSheetId="2">#REF!</definedName>
    <definedName name="OFPKKWH3NOCMM" localSheetId="7">#REF!</definedName>
    <definedName name="OFPKKWH3NOCMM" localSheetId="4">#REF!</definedName>
    <definedName name="OFPKKWH3NOCMM">#REF!</definedName>
    <definedName name="OFPKRCRDKWH" localSheetId="2">#REF!</definedName>
    <definedName name="OFPKRCRDKWH" localSheetId="7">#REF!</definedName>
    <definedName name="OFPKRCRDKWH" localSheetId="4">#REF!</definedName>
    <definedName name="OFPKRCRDKWH">#REF!</definedName>
    <definedName name="OFPKTM" localSheetId="2">#REF!</definedName>
    <definedName name="OFPKTM" localSheetId="7">#REF!</definedName>
    <definedName name="OFPKTM" localSheetId="4">#REF!</definedName>
    <definedName name="OFPKTM">#REF!</definedName>
    <definedName name="OFPXCSKW" localSheetId="2">#REF!</definedName>
    <definedName name="OFPXCSKW" localSheetId="7">#REF!</definedName>
    <definedName name="OFPXCSKW" localSheetId="4">#REF!</definedName>
    <definedName name="OFPXCSKW">#REF!</definedName>
    <definedName name="OFPXCSKWDT" localSheetId="2">#REF!</definedName>
    <definedName name="OFPXCSKWDT" localSheetId="7">#REF!</definedName>
    <definedName name="OFPXCSKWDT" localSheetId="4">#REF!</definedName>
    <definedName name="OFPXCSKWDT">#REF!</definedName>
    <definedName name="OFPXCSKWH" localSheetId="2">#REF!</definedName>
    <definedName name="OFPXCSKWH" localSheetId="7">#REF!</definedName>
    <definedName name="OFPXCSKWH" localSheetId="4">#REF!</definedName>
    <definedName name="OFPXCSKWH">#REF!</definedName>
    <definedName name="OFPXCSKWTM" localSheetId="2">#REF!</definedName>
    <definedName name="OFPXCSKWTM" localSheetId="7">#REF!</definedName>
    <definedName name="OFPXCSKWTM" localSheetId="4">#REF!</definedName>
    <definedName name="OFPXCSKWTM">#REF!</definedName>
    <definedName name="ONPKBILLKWH" localSheetId="2">#REF!</definedName>
    <definedName name="ONPKBILLKWH" localSheetId="7">#REF!</definedName>
    <definedName name="ONPKBILLKWH" localSheetId="4">#REF!</definedName>
    <definedName name="ONPKBILLKWH">#REF!</definedName>
    <definedName name="ONPKCAPB" localSheetId="2">#REF!</definedName>
    <definedName name="ONPKCAPB" localSheetId="7">#REF!</definedName>
    <definedName name="ONPKCAPB" localSheetId="4">#REF!</definedName>
    <definedName name="ONPKCAPB">#REF!</definedName>
    <definedName name="ONPKCGNKWH" localSheetId="2">#REF!</definedName>
    <definedName name="ONPKCGNKWH" localSheetId="7">#REF!</definedName>
    <definedName name="ONPKCGNKWH" localSheetId="4">#REF!</definedName>
    <definedName name="ONPKCGNKWH">#REF!</definedName>
    <definedName name="ONPKCNTRCTCPCT" localSheetId="2">#REF!</definedName>
    <definedName name="ONPKCNTRCTCPCT" localSheetId="7">#REF!</definedName>
    <definedName name="ONPKCNTRCTCPCT" localSheetId="4">#REF!</definedName>
    <definedName name="ONPKCNTRCTCPCT">#REF!</definedName>
    <definedName name="ONPKDMPKWH" localSheetId="2">#REF!</definedName>
    <definedName name="ONPKDMPKWH" localSheetId="7">#REF!</definedName>
    <definedName name="ONPKDMPKWH" localSheetId="4">#REF!</definedName>
    <definedName name="ONPKDMPKWH">#REF!</definedName>
    <definedName name="ONPKDSCRKWH" localSheetId="2">#REF!</definedName>
    <definedName name="ONPKDSCRKWH" localSheetId="7">#REF!</definedName>
    <definedName name="ONPKDSCRKWH" localSheetId="4">#REF!</definedName>
    <definedName name="ONPKDSCRKWH">#REF!</definedName>
    <definedName name="ONPKDT" localSheetId="2">#REF!</definedName>
    <definedName name="ONPKDT" localSheetId="7">#REF!</definedName>
    <definedName name="ONPKDT" localSheetId="4">#REF!</definedName>
    <definedName name="ONPKDT">#REF!</definedName>
    <definedName name="ONPKINCRKWH" localSheetId="2">#REF!</definedName>
    <definedName name="ONPKINCRKWH" localSheetId="7">#REF!</definedName>
    <definedName name="ONPKINCRKWH" localSheetId="4">#REF!</definedName>
    <definedName name="ONPKINCRKWH">#REF!</definedName>
    <definedName name="ONPKKVA" localSheetId="2">#REF!</definedName>
    <definedName name="ONPKKVA" localSheetId="7">#REF!</definedName>
    <definedName name="ONPKKVA" localSheetId="4">#REF!</definedName>
    <definedName name="ONPKKVA">#REF!</definedName>
    <definedName name="ONPKKVADT" localSheetId="2">#REF!</definedName>
    <definedName name="ONPKKVADT" localSheetId="7">#REF!</definedName>
    <definedName name="ONPKKVADT" localSheetId="4">#REF!</definedName>
    <definedName name="ONPKKVADT">#REF!</definedName>
    <definedName name="ONPKKVATM" localSheetId="2">#REF!</definedName>
    <definedName name="ONPKKVATM" localSheetId="7">#REF!</definedName>
    <definedName name="ONPKKVATM" localSheetId="4">#REF!</definedName>
    <definedName name="ONPKKVATM">#REF!</definedName>
    <definedName name="ONPKKW" localSheetId="2">#REF!</definedName>
    <definedName name="ONPKKW" localSheetId="7">#REF!</definedName>
    <definedName name="ONPKKW" localSheetId="4">#REF!</definedName>
    <definedName name="ONPKKW">#REF!</definedName>
    <definedName name="ONPKKWH1NOCMM" localSheetId="2">#REF!</definedName>
    <definedName name="ONPKKWH1NOCMM" localSheetId="7">#REF!</definedName>
    <definedName name="ONPKKWH1NOCMM" localSheetId="4">#REF!</definedName>
    <definedName name="ONPKKWH1NOCMM">#REF!</definedName>
    <definedName name="ONPKKWH3NOCMM" localSheetId="2">#REF!</definedName>
    <definedName name="ONPKKWH3NOCMM" localSheetId="7">#REF!</definedName>
    <definedName name="ONPKKWH3NOCMM" localSheetId="4">#REF!</definedName>
    <definedName name="ONPKKWH3NOCMM">#REF!</definedName>
    <definedName name="ONPKRCRDKWH" localSheetId="2">#REF!</definedName>
    <definedName name="ONPKRCRDKWH" localSheetId="7">#REF!</definedName>
    <definedName name="ONPKRCRDKWH" localSheetId="4">#REF!</definedName>
    <definedName name="ONPKRCRDKWH">#REF!</definedName>
    <definedName name="ONPKTM" localSheetId="2">#REF!</definedName>
    <definedName name="ONPKTM" localSheetId="7">#REF!</definedName>
    <definedName name="ONPKTM" localSheetId="4">#REF!</definedName>
    <definedName name="ONPKTM">#REF!</definedName>
    <definedName name="OPCBLKW" localSheetId="2">#REF!</definedName>
    <definedName name="OPCBLKW" localSheetId="7">#REF!</definedName>
    <definedName name="OPCBLKW" localSheetId="4">#REF!</definedName>
    <definedName name="OPCBLKW">#REF!</definedName>
    <definedName name="OPCO" localSheetId="2">#REF!</definedName>
    <definedName name="OPCO" localSheetId="7">#REF!</definedName>
    <definedName name="OPCO" localSheetId="4">#REF!</definedName>
    <definedName name="OPCO">#REF!</definedName>
    <definedName name="OPXCSKW" localSheetId="2">#REF!</definedName>
    <definedName name="OPXCSKW" localSheetId="7">#REF!</definedName>
    <definedName name="OPXCSKW" localSheetId="4">#REF!</definedName>
    <definedName name="OPXCSKW">#REF!</definedName>
    <definedName name="OPXCSKWDT" localSheetId="2">#REF!</definedName>
    <definedName name="OPXCSKWDT" localSheetId="7">#REF!</definedName>
    <definedName name="OPXCSKWDT" localSheetId="4">#REF!</definedName>
    <definedName name="OPXCSKWDT">#REF!</definedName>
    <definedName name="OPXCSKWH" localSheetId="2">#REF!</definedName>
    <definedName name="OPXCSKWH" localSheetId="7">#REF!</definedName>
    <definedName name="OPXCSKWH" localSheetId="4">#REF!</definedName>
    <definedName name="OPXCSKWH">#REF!</definedName>
    <definedName name="OPXCSKWTM" localSheetId="2">#REF!</definedName>
    <definedName name="OPXCSKWTM" localSheetId="7">#REF!</definedName>
    <definedName name="OPXCSKWTM" localSheetId="4">#REF!</definedName>
    <definedName name="OPXCSKWTM">#REF!</definedName>
    <definedName name="OTHRTRNSKWH" localSheetId="2">#REF!</definedName>
    <definedName name="OTHRTRNSKWH" localSheetId="7">#REF!</definedName>
    <definedName name="OTHRTRNSKWH" localSheetId="4">#REF!</definedName>
    <definedName name="OTHRTRNSKWH">#REF!</definedName>
    <definedName name="P1PENPERC" localSheetId="2">#REF!</definedName>
    <definedName name="P1PENPERC" localSheetId="7">#REF!</definedName>
    <definedName name="P1PENPERC" localSheetId="4">#REF!</definedName>
    <definedName name="P1PENPERC">#REF!</definedName>
    <definedName name="P2PENPERC" localSheetId="2">#REF!</definedName>
    <definedName name="P2PENPERC" localSheetId="7">#REF!</definedName>
    <definedName name="P2PENPERC" localSheetId="4">#REF!</definedName>
    <definedName name="P2PENPERC">#REF!</definedName>
    <definedName name="PeakDemandChg" localSheetId="2">#REF!</definedName>
    <definedName name="PeakDemandChg" localSheetId="7">#REF!</definedName>
    <definedName name="PeakDemandChg" localSheetId="4">#REF!</definedName>
    <definedName name="PeakDemandChg">#REF!</definedName>
    <definedName name="PenaltyDays" localSheetId="2">#REF!</definedName>
    <definedName name="PenaltyDays" localSheetId="7">#REF!</definedName>
    <definedName name="PenaltyDays" localSheetId="4">#REF!</definedName>
    <definedName name="PenaltyDays">#REF!</definedName>
    <definedName name="PenaltyPct" localSheetId="2">#REF!</definedName>
    <definedName name="PenaltyPct" localSheetId="7">#REF!</definedName>
    <definedName name="PenaltyPct" localSheetId="4">#REF!</definedName>
    <definedName name="PenaltyPct">#REF!</definedName>
    <definedName name="PENDAYS" localSheetId="2">#REF!</definedName>
    <definedName name="PENDAYS" localSheetId="7">#REF!</definedName>
    <definedName name="PENDAYS" localSheetId="4">#REF!</definedName>
    <definedName name="PENDAYS">#REF!</definedName>
    <definedName name="PENDAYS2" localSheetId="2">#REF!</definedName>
    <definedName name="PENDAYS2" localSheetId="7">#REF!</definedName>
    <definedName name="PENDAYS2" localSheetId="4">#REF!</definedName>
    <definedName name="PENDAYS2">#REF!</definedName>
    <definedName name="PFCC" localSheetId="2">#REF!</definedName>
    <definedName name="PFCC" localSheetId="7">#REF!</definedName>
    <definedName name="PFCC" localSheetId="4">#REF!</definedName>
    <definedName name="PFCC">#REF!</definedName>
    <definedName name="PKKVAR" localSheetId="2">#REF!</definedName>
    <definedName name="PKKVAR" localSheetId="7">#REF!</definedName>
    <definedName name="PKKVAR" localSheetId="4">#REF!</definedName>
    <definedName name="PKKVAR">#REF!</definedName>
    <definedName name="PKKVARDATE" localSheetId="2">#REF!</definedName>
    <definedName name="PKKVARDATE" localSheetId="7">#REF!</definedName>
    <definedName name="PKKVARDATE" localSheetId="4">#REF!</definedName>
    <definedName name="PKKVARDATE">#REF!</definedName>
    <definedName name="PKKVARTIME" localSheetId="2">#REF!</definedName>
    <definedName name="PKKVARTIME" localSheetId="7">#REF!</definedName>
    <definedName name="PKKVARTIME" localSheetId="4">#REF!</definedName>
    <definedName name="PKKVARTIME">#REF!</definedName>
    <definedName name="PLVLKWH1" localSheetId="2">#REF!</definedName>
    <definedName name="PLVLKWH1" localSheetId="7">#REF!</definedName>
    <definedName name="PLVLKWH1" localSheetId="4">#REF!</definedName>
    <definedName name="PLVLKWH1">#REF!</definedName>
    <definedName name="PLVLKWH1A" localSheetId="2">#REF!</definedName>
    <definedName name="PLVLKWH1A" localSheetId="7">#REF!</definedName>
    <definedName name="PLVLKWH1A" localSheetId="4">#REF!</definedName>
    <definedName name="PLVLKWH1A">#REF!</definedName>
    <definedName name="PLVLKWH2" localSheetId="2">#REF!</definedName>
    <definedName name="PLVLKWH2" localSheetId="7">#REF!</definedName>
    <definedName name="PLVLKWH2" localSheetId="4">#REF!</definedName>
    <definedName name="PLVLKWH2">#REF!</definedName>
    <definedName name="PLVLKWH23A" localSheetId="2">#REF!</definedName>
    <definedName name="PLVLKWH23A" localSheetId="7">#REF!</definedName>
    <definedName name="PLVLKWH23A" localSheetId="4">#REF!</definedName>
    <definedName name="PLVLKWH23A">#REF!</definedName>
    <definedName name="PLVLKWH25" localSheetId="2">#REF!</definedName>
    <definedName name="PLVLKWH25" localSheetId="7">#REF!</definedName>
    <definedName name="PLVLKWH25" localSheetId="4">#REF!</definedName>
    <definedName name="PLVLKWH25">#REF!</definedName>
    <definedName name="PLVLKWH2A" localSheetId="2">#REF!</definedName>
    <definedName name="PLVLKWH2A" localSheetId="7">#REF!</definedName>
    <definedName name="PLVLKWH2A" localSheetId="4">#REF!</definedName>
    <definedName name="PLVLKWH2A">#REF!</definedName>
    <definedName name="PLVLKWH3" localSheetId="2">#REF!</definedName>
    <definedName name="PLVLKWH3" localSheetId="7">#REF!</definedName>
    <definedName name="PLVLKWH3" localSheetId="4">#REF!</definedName>
    <definedName name="PLVLKWH3">#REF!</definedName>
    <definedName name="PLVLKWH3A" localSheetId="2">#REF!</definedName>
    <definedName name="PLVLKWH3A" localSheetId="7">#REF!</definedName>
    <definedName name="PLVLKWH3A" localSheetId="4">#REF!</definedName>
    <definedName name="PLVLKWH3A">#REF!</definedName>
    <definedName name="PLVLKWH4" localSheetId="2">#REF!</definedName>
    <definedName name="PLVLKWH4" localSheetId="7">#REF!</definedName>
    <definedName name="PLVLKWH4" localSheetId="4">#REF!</definedName>
    <definedName name="PLVLKWH4">#REF!</definedName>
    <definedName name="PLVLKWH4A" localSheetId="2">#REF!</definedName>
    <definedName name="PLVLKWH4A" localSheetId="7">#REF!</definedName>
    <definedName name="PLVLKWH4A" localSheetId="4">#REF!</definedName>
    <definedName name="PLVLKWH4A">#REF!</definedName>
    <definedName name="PRICEDESIG" localSheetId="2">#REF!</definedName>
    <definedName name="PRICEDESIG" localSheetId="7">#REF!</definedName>
    <definedName name="PRICEDESIG" localSheetId="4">#REF!</definedName>
    <definedName name="PRICEDESIG">#REF!</definedName>
    <definedName name="PriMoAddr1" localSheetId="2">#REF!</definedName>
    <definedName name="PriMoAddr1" localSheetId="7">#REF!</definedName>
    <definedName name="PriMoAddr1" localSheetId="4">#REF!</definedName>
    <definedName name="PriMoAddr1">#REF!</definedName>
    <definedName name="PriMoAddr2" localSheetId="2">#REF!</definedName>
    <definedName name="PriMoAddr2" localSheetId="7">#REF!</definedName>
    <definedName name="PriMoAddr2" localSheetId="4">#REF!</definedName>
    <definedName name="PriMoAddr2">#REF!</definedName>
    <definedName name="PriMoBTDetail" localSheetId="2">#REF!</definedName>
    <definedName name="PriMoBTDetail" localSheetId="7">#REF!</definedName>
    <definedName name="PriMoBTDetail" localSheetId="4">#REF!</definedName>
    <definedName name="PriMoBTDetail">#REF!</definedName>
    <definedName name="PriMoBuyThrgh_Sheet" localSheetId="2">#REF!</definedName>
    <definedName name="PriMoBuyThrgh_Sheet" localSheetId="7">#REF!</definedName>
    <definedName name="PriMoBuyThrgh_Sheet" localSheetId="4">#REF!</definedName>
    <definedName name="PriMoBuyThrgh_Sheet">#REF!</definedName>
    <definedName name="PriMoCityStZip" localSheetId="2">#REF!</definedName>
    <definedName name="PriMoCityStZip" localSheetId="7">#REF!</definedName>
    <definedName name="PriMoCityStZip" localSheetId="4">#REF!</definedName>
    <definedName name="PriMoCityStZip">#REF!</definedName>
    <definedName name="PriMoCustName" localSheetId="2">#REF!</definedName>
    <definedName name="PriMoCustName" localSheetId="7">#REF!</definedName>
    <definedName name="PriMoCustName" localSheetId="4">#REF!</definedName>
    <definedName name="PriMoCustName">#REF!</definedName>
    <definedName name="PriMoMtrMult" localSheetId="2">#REF!</definedName>
    <definedName name="PriMoMtrMult" localSheetId="7">#REF!</definedName>
    <definedName name="PriMoMtrMult" localSheetId="4">#REF!</definedName>
    <definedName name="PriMoMtrMult">#REF!</definedName>
    <definedName name="_xlnm.Print_Area" localSheetId="2">'TransCo PJM Zonal Rates'!$A$1:$S$63</definedName>
    <definedName name="_xlnm.Print_Area" localSheetId="8">'TransCo PJM Zonal Rates 23 ATRR'!$A$1:$S$52</definedName>
    <definedName name="_xlnm.Print_Area" localSheetId="5">'TransCo PJM Zonal Rates 24 ATRR'!$A$1:$S$52</definedName>
    <definedName name="_xlnm.Print_Area" localSheetId="1">'Zonal Rates'!$A$1:$U$71</definedName>
    <definedName name="_xlnm.Print_Area" localSheetId="7">'Zonal Rates 23 ATRR'!$A$1:$U$60</definedName>
    <definedName name="_xlnm.Print_Area" localSheetId="4">'Zonal Rates 25 ATRR'!$A$1:$U$60</definedName>
    <definedName name="PRVCNT" localSheetId="2">#REF!</definedName>
    <definedName name="PRVCNT" localSheetId="8">#REF!</definedName>
    <definedName name="PRVCNT" localSheetId="5">#REF!</definedName>
    <definedName name="PRVCNT" localSheetId="7">#REF!</definedName>
    <definedName name="PRVCNT" localSheetId="4">#REF!</definedName>
    <definedName name="PRVCNT">#REF!</definedName>
    <definedName name="PRVDATE" localSheetId="2">#REF!</definedName>
    <definedName name="PRVDATE" localSheetId="8">#REF!</definedName>
    <definedName name="PRVDATE" localSheetId="5">#REF!</definedName>
    <definedName name="PRVDATE" localSheetId="7">#REF!</definedName>
    <definedName name="PRVDATE" localSheetId="4">#REF!</definedName>
    <definedName name="PRVDATE">#REF!</definedName>
    <definedName name="PRVFUEL" localSheetId="2">#REF!</definedName>
    <definedName name="PRVFUEL" localSheetId="8">#REF!</definedName>
    <definedName name="PRVFUEL" localSheetId="5">#REF!</definedName>
    <definedName name="PRVFUEL" localSheetId="7">#REF!</definedName>
    <definedName name="PRVFUEL" localSheetId="4">#REF!</definedName>
    <definedName name="PRVFUEL">#REF!</definedName>
    <definedName name="PRVKW" localSheetId="2">#REF!</definedName>
    <definedName name="PRVKW" localSheetId="7">#REF!</definedName>
    <definedName name="PRVKW" localSheetId="4">#REF!</definedName>
    <definedName name="PRVKW">#REF!</definedName>
    <definedName name="PRVKWH" localSheetId="2">#REF!</definedName>
    <definedName name="PRVKWH" localSheetId="7">#REF!</definedName>
    <definedName name="PRVKWH" localSheetId="4">#REF!</definedName>
    <definedName name="PRVKWH">#REF!</definedName>
    <definedName name="PRVMSRR" localSheetId="2">#REF!</definedName>
    <definedName name="PRVMSRR" localSheetId="7">#REF!</definedName>
    <definedName name="PRVMSRR" localSheetId="4">#REF!</definedName>
    <definedName name="PRVMSRR">#REF!</definedName>
    <definedName name="PRVPFCC" localSheetId="2">#REF!</definedName>
    <definedName name="PRVPFCC" localSheetId="7">#REF!</definedName>
    <definedName name="PRVPFCC" localSheetId="4">#REF!</definedName>
    <definedName name="PRVPFCC">#REF!</definedName>
    <definedName name="PVHIOFPCBL" localSheetId="2">#REF!</definedName>
    <definedName name="PVHIOFPCBL" localSheetId="7">#REF!</definedName>
    <definedName name="PVHIOFPCBL" localSheetId="4">#REF!</definedName>
    <definedName name="PVHIOFPCBL">#REF!</definedName>
    <definedName name="PVHIOPCBL" localSheetId="2">#REF!</definedName>
    <definedName name="PVHIOPCBL" localSheetId="7">#REF!</definedName>
    <definedName name="PVHIOPCBL" localSheetId="4">#REF!</definedName>
    <definedName name="PVHIOPCBL">#REF!</definedName>
    <definedName name="RatchetFactor" localSheetId="2">#REF!</definedName>
    <definedName name="RatchetFactor" localSheetId="7">#REF!</definedName>
    <definedName name="RatchetFactor" localSheetId="4">#REF!</definedName>
    <definedName name="RatchetFactor">#REF!</definedName>
    <definedName name="RCRDRID" localSheetId="2">#REF!</definedName>
    <definedName name="RCRDRID" localSheetId="7">#REF!</definedName>
    <definedName name="RCRDRID" localSheetId="4">#REF!</definedName>
    <definedName name="RCRDRID">#REF!</definedName>
    <definedName name="RCTVHRS" localSheetId="2">#REF!</definedName>
    <definedName name="RCTVHRS" localSheetId="7">#REF!</definedName>
    <definedName name="RCTVHRS" localSheetId="4">#REF!</definedName>
    <definedName name="RCTVHRS">#REF!</definedName>
    <definedName name="RDRBLK1C" localSheetId="2">#REF!</definedName>
    <definedName name="RDRBLK1C" localSheetId="7">#REF!</definedName>
    <definedName name="RDRBLK1C" localSheetId="4">#REF!</definedName>
    <definedName name="RDRBLK1C">#REF!</definedName>
    <definedName name="RDRBLK1Q" localSheetId="2">#REF!</definedName>
    <definedName name="RDRBLK1Q" localSheetId="7">#REF!</definedName>
    <definedName name="RDRBLK1Q" localSheetId="4">#REF!</definedName>
    <definedName name="RDRBLK1Q">#REF!</definedName>
    <definedName name="RDRBLK2C" localSheetId="2">#REF!</definedName>
    <definedName name="RDRBLK2C" localSheetId="7">#REF!</definedName>
    <definedName name="RDRBLK2C" localSheetId="4">#REF!</definedName>
    <definedName name="RDRBLK2C">#REF!</definedName>
    <definedName name="RDRBLK2Q" localSheetId="2">#REF!</definedName>
    <definedName name="RDRBLK2Q" localSheetId="7">#REF!</definedName>
    <definedName name="RDRBLK2Q" localSheetId="4">#REF!</definedName>
    <definedName name="RDRBLK2Q">#REF!</definedName>
    <definedName name="RDRBLK3C" localSheetId="2">#REF!</definedName>
    <definedName name="RDRBLK3C" localSheetId="7">#REF!</definedName>
    <definedName name="RDRBLK3C" localSheetId="4">#REF!</definedName>
    <definedName name="RDRBLK3C">#REF!</definedName>
    <definedName name="RDRBLK3Q" localSheetId="2">#REF!</definedName>
    <definedName name="RDRBLK3Q" localSheetId="7">#REF!</definedName>
    <definedName name="RDRBLK3Q" localSheetId="4">#REF!</definedName>
    <definedName name="RDRBLK3Q">#REF!</definedName>
    <definedName name="RDRBLKTC" localSheetId="2">#REF!</definedName>
    <definedName name="RDRBLKTC" localSheetId="7">#REF!</definedName>
    <definedName name="RDRBLKTC" localSheetId="4">#REF!</definedName>
    <definedName name="RDRBLKTC">#REF!</definedName>
    <definedName name="RDRBLKTC1" localSheetId="2">#REF!</definedName>
    <definedName name="RDRBLKTC1" localSheetId="7">#REF!</definedName>
    <definedName name="RDRBLKTC1" localSheetId="4">#REF!</definedName>
    <definedName name="RDRBLKTC1">#REF!</definedName>
    <definedName name="RDRBLKTC10" localSheetId="2">#REF!</definedName>
    <definedName name="RDRBLKTC10" localSheetId="7">#REF!</definedName>
    <definedName name="RDRBLKTC10" localSheetId="4">#REF!</definedName>
    <definedName name="RDRBLKTC10">#REF!</definedName>
    <definedName name="RDRBLKTC11" localSheetId="2">#REF!</definedName>
    <definedName name="RDRBLKTC11" localSheetId="7">#REF!</definedName>
    <definedName name="RDRBLKTC11" localSheetId="4">#REF!</definedName>
    <definedName name="RDRBLKTC11">#REF!</definedName>
    <definedName name="RDRBLKTC12" localSheetId="2">#REF!</definedName>
    <definedName name="RDRBLKTC12" localSheetId="7">#REF!</definedName>
    <definedName name="RDRBLKTC12" localSheetId="4">#REF!</definedName>
    <definedName name="RDRBLKTC12">#REF!</definedName>
    <definedName name="RDRBLKTC13" localSheetId="2">#REF!</definedName>
    <definedName name="RDRBLKTC13" localSheetId="7">#REF!</definedName>
    <definedName name="RDRBLKTC13" localSheetId="4">#REF!</definedName>
    <definedName name="RDRBLKTC13">#REF!</definedName>
    <definedName name="RDRBLKTC14" localSheetId="2">#REF!</definedName>
    <definedName name="RDRBLKTC14" localSheetId="7">#REF!</definedName>
    <definedName name="RDRBLKTC14" localSheetId="4">#REF!</definedName>
    <definedName name="RDRBLKTC14">#REF!</definedName>
    <definedName name="RDRBLKTC15" localSheetId="2">#REF!</definedName>
    <definedName name="RDRBLKTC15" localSheetId="7">#REF!</definedName>
    <definedName name="RDRBLKTC15" localSheetId="4">#REF!</definedName>
    <definedName name="RDRBLKTC15">#REF!</definedName>
    <definedName name="RDRBLKTC16" localSheetId="2">#REF!</definedName>
    <definedName name="RDRBLKTC16" localSheetId="7">#REF!</definedName>
    <definedName name="RDRBLKTC16" localSheetId="4">#REF!</definedName>
    <definedName name="RDRBLKTC16">#REF!</definedName>
    <definedName name="RDRBLKTC17" localSheetId="2">#REF!</definedName>
    <definedName name="RDRBLKTC17" localSheetId="7">#REF!</definedName>
    <definedName name="RDRBLKTC17" localSheetId="4">#REF!</definedName>
    <definedName name="RDRBLKTC17">#REF!</definedName>
    <definedName name="RDRBLKTC18" localSheetId="2">#REF!</definedName>
    <definedName name="RDRBLKTC18" localSheetId="7">#REF!</definedName>
    <definedName name="RDRBLKTC18" localSheetId="4">#REF!</definedName>
    <definedName name="RDRBLKTC18">#REF!</definedName>
    <definedName name="RDRBLKTC19" localSheetId="2">#REF!</definedName>
    <definedName name="RDRBLKTC19" localSheetId="7">#REF!</definedName>
    <definedName name="RDRBLKTC19" localSheetId="4">#REF!</definedName>
    <definedName name="RDRBLKTC19">#REF!</definedName>
    <definedName name="RDRBLKTC2" localSheetId="2">#REF!</definedName>
    <definedName name="RDRBLKTC2" localSheetId="7">#REF!</definedName>
    <definedName name="RDRBLKTC2" localSheetId="4">#REF!</definedName>
    <definedName name="RDRBLKTC2">#REF!</definedName>
    <definedName name="RDRBLKTC20" localSheetId="2">#REF!</definedName>
    <definedName name="RDRBLKTC20" localSheetId="7">#REF!</definedName>
    <definedName name="RDRBLKTC20" localSheetId="4">#REF!</definedName>
    <definedName name="RDRBLKTC20">#REF!</definedName>
    <definedName name="RDRBLKTC3" localSheetId="2">#REF!</definedName>
    <definedName name="RDRBLKTC3" localSheetId="7">#REF!</definedName>
    <definedName name="RDRBLKTC3" localSheetId="4">#REF!</definedName>
    <definedName name="RDRBLKTC3">#REF!</definedName>
    <definedName name="RDRBLKTC4" localSheetId="2">#REF!</definedName>
    <definedName name="RDRBLKTC4" localSheetId="7">#REF!</definedName>
    <definedName name="RDRBLKTC4" localSheetId="4">#REF!</definedName>
    <definedName name="RDRBLKTC4">#REF!</definedName>
    <definedName name="RDRBLKTC5" localSheetId="2">#REF!</definedName>
    <definedName name="RDRBLKTC5" localSheetId="7">#REF!</definedName>
    <definedName name="RDRBLKTC5" localSheetId="4">#REF!</definedName>
    <definedName name="RDRBLKTC5">#REF!</definedName>
    <definedName name="RDRBLKTC6" localSheetId="2">#REF!</definedName>
    <definedName name="RDRBLKTC6" localSheetId="7">#REF!</definedName>
    <definedName name="RDRBLKTC6" localSheetId="4">#REF!</definedName>
    <definedName name="RDRBLKTC6">#REF!</definedName>
    <definedName name="RDRBLKTC7" localSheetId="2">#REF!</definedName>
    <definedName name="RDRBLKTC7" localSheetId="7">#REF!</definedName>
    <definedName name="RDRBLKTC7" localSheetId="4">#REF!</definedName>
    <definedName name="RDRBLKTC7">#REF!</definedName>
    <definedName name="RDRBLKTC8" localSheetId="2">#REF!</definedName>
    <definedName name="RDRBLKTC8" localSheetId="7">#REF!</definedName>
    <definedName name="RDRBLKTC8" localSheetId="4">#REF!</definedName>
    <definedName name="RDRBLKTC8">#REF!</definedName>
    <definedName name="RDRBLKTC9" localSheetId="2">#REF!</definedName>
    <definedName name="RDRBLKTC9" localSheetId="7">#REF!</definedName>
    <definedName name="RDRBLKTC9" localSheetId="4">#REF!</definedName>
    <definedName name="RDRBLKTC9">#REF!</definedName>
    <definedName name="RDRBLKTQ" localSheetId="2">#REF!</definedName>
    <definedName name="RDRBLKTQ" localSheetId="7">#REF!</definedName>
    <definedName name="RDRBLKTQ" localSheetId="4">#REF!</definedName>
    <definedName name="RDRBLKTQ">#REF!</definedName>
    <definedName name="RDRCODE" localSheetId="2">#REF!</definedName>
    <definedName name="RDRCODE" localSheetId="7">#REF!</definedName>
    <definedName name="RDRCODE" localSheetId="4">#REF!</definedName>
    <definedName name="RDRCODE">#REF!</definedName>
    <definedName name="RDRCYCLE" localSheetId="2">#REF!</definedName>
    <definedName name="RDRCYCLE" localSheetId="7">#REF!</definedName>
    <definedName name="RDRCYCLE" localSheetId="4">#REF!</definedName>
    <definedName name="RDRCYCLE">#REF!</definedName>
    <definedName name="RDRDATE" localSheetId="2">#REF!</definedName>
    <definedName name="RDRDATE" localSheetId="7">#REF!</definedName>
    <definedName name="RDRDATE" localSheetId="4">#REF!</definedName>
    <definedName name="RDRDATE">#REF!</definedName>
    <definedName name="RDRNAME" localSheetId="2">#REF!</definedName>
    <definedName name="RDRNAME" localSheetId="7">#REF!</definedName>
    <definedName name="RDRNAME" localSheetId="4">#REF!</definedName>
    <definedName name="RDRNAME">#REF!</definedName>
    <definedName name="RDRRATEB" localSheetId="2">#REF!</definedName>
    <definedName name="RDRRATEB" localSheetId="7">#REF!</definedName>
    <definedName name="RDRRATEB" localSheetId="4">#REF!</definedName>
    <definedName name="RDRRATEB">#REF!</definedName>
    <definedName name="RDRRATEB1" localSheetId="2">#REF!</definedName>
    <definedName name="RDRRATEB1" localSheetId="7">#REF!</definedName>
    <definedName name="RDRRATEB1" localSheetId="4">#REF!</definedName>
    <definedName name="RDRRATEB1">#REF!</definedName>
    <definedName name="RDRRATEB10" localSheetId="2">#REF!</definedName>
    <definedName name="RDRRATEB10" localSheetId="7">#REF!</definedName>
    <definedName name="RDRRATEB10" localSheetId="4">#REF!</definedName>
    <definedName name="RDRRATEB10">#REF!</definedName>
    <definedName name="RDRRATEB11" localSheetId="2">#REF!</definedName>
    <definedName name="RDRRATEB11" localSheetId="7">#REF!</definedName>
    <definedName name="RDRRATEB11" localSheetId="4">#REF!</definedName>
    <definedName name="RDRRATEB11">#REF!</definedName>
    <definedName name="RDRRATEB12" localSheetId="2">#REF!</definedName>
    <definedName name="RDRRATEB12" localSheetId="7">#REF!</definedName>
    <definedName name="RDRRATEB12" localSheetId="4">#REF!</definedName>
    <definedName name="RDRRATEB12">#REF!</definedName>
    <definedName name="RDRRATEB13" localSheetId="2">#REF!</definedName>
    <definedName name="RDRRATEB13" localSheetId="7">#REF!</definedName>
    <definedName name="RDRRATEB13" localSheetId="4">#REF!</definedName>
    <definedName name="RDRRATEB13">#REF!</definedName>
    <definedName name="RDRRATEB14" localSheetId="2">#REF!</definedName>
    <definedName name="RDRRATEB14" localSheetId="7">#REF!</definedName>
    <definedName name="RDRRATEB14" localSheetId="4">#REF!</definedName>
    <definedName name="RDRRATEB14">#REF!</definedName>
    <definedName name="RDRRATEB15" localSheetId="2">#REF!</definedName>
    <definedName name="RDRRATEB15" localSheetId="7">#REF!</definedName>
    <definedName name="RDRRATEB15" localSheetId="4">#REF!</definedName>
    <definedName name="RDRRATEB15">#REF!</definedName>
    <definedName name="RDRRATEB16" localSheetId="2">#REF!</definedName>
    <definedName name="RDRRATEB16" localSheetId="7">#REF!</definedName>
    <definedName name="RDRRATEB16" localSheetId="4">#REF!</definedName>
    <definedName name="RDRRATEB16">#REF!</definedName>
    <definedName name="RDRRATEB17" localSheetId="2">#REF!</definedName>
    <definedName name="RDRRATEB17" localSheetId="7">#REF!</definedName>
    <definedName name="RDRRATEB17" localSheetId="4">#REF!</definedName>
    <definedName name="RDRRATEB17">#REF!</definedName>
    <definedName name="RDRRATEB18" localSheetId="2">#REF!</definedName>
    <definedName name="RDRRATEB18" localSheetId="7">#REF!</definedName>
    <definedName name="RDRRATEB18" localSheetId="4">#REF!</definedName>
    <definedName name="RDRRATEB18">#REF!</definedName>
    <definedName name="RDRRATEB19" localSheetId="2">#REF!</definedName>
    <definedName name="RDRRATEB19" localSheetId="7">#REF!</definedName>
    <definedName name="RDRRATEB19" localSheetId="4">#REF!</definedName>
    <definedName name="RDRRATEB19">#REF!</definedName>
    <definedName name="RDRRATEB2" localSheetId="2">#REF!</definedName>
    <definedName name="RDRRATEB2" localSheetId="7">#REF!</definedName>
    <definedName name="RDRRATEB2" localSheetId="4">#REF!</definedName>
    <definedName name="RDRRATEB2">#REF!</definedName>
    <definedName name="RDRRATEB20" localSheetId="2">#REF!</definedName>
    <definedName name="RDRRATEB20" localSheetId="7">#REF!</definedName>
    <definedName name="RDRRATEB20" localSheetId="4">#REF!</definedName>
    <definedName name="RDRRATEB20">#REF!</definedName>
    <definedName name="RDRRATEB3" localSheetId="2">#REF!</definedName>
    <definedName name="RDRRATEB3" localSheetId="7">#REF!</definedName>
    <definedName name="RDRRATEB3" localSheetId="4">#REF!</definedName>
    <definedName name="RDRRATEB3">#REF!</definedName>
    <definedName name="RDRRATEB4" localSheetId="2">#REF!</definedName>
    <definedName name="RDRRATEB4" localSheetId="7">#REF!</definedName>
    <definedName name="RDRRATEB4" localSheetId="4">#REF!</definedName>
    <definedName name="RDRRATEB4">#REF!</definedName>
    <definedName name="RDRRATEB5" localSheetId="2">#REF!</definedName>
    <definedName name="RDRRATEB5" localSheetId="7">#REF!</definedName>
    <definedName name="RDRRATEB5" localSheetId="4">#REF!</definedName>
    <definedName name="RDRRATEB5">#REF!</definedName>
    <definedName name="RDRRATEB6" localSheetId="2">#REF!</definedName>
    <definedName name="RDRRATEB6" localSheetId="7">#REF!</definedName>
    <definedName name="RDRRATEB6" localSheetId="4">#REF!</definedName>
    <definedName name="RDRRATEB6">#REF!</definedName>
    <definedName name="RDRRATEB7" localSheetId="2">#REF!</definedName>
    <definedName name="RDRRATEB7" localSheetId="7">#REF!</definedName>
    <definedName name="RDRRATEB7" localSheetId="4">#REF!</definedName>
    <definedName name="RDRRATEB7">#REF!</definedName>
    <definedName name="RDRRATEB8" localSheetId="2">#REF!</definedName>
    <definedName name="RDRRATEB8" localSheetId="7">#REF!</definedName>
    <definedName name="RDRRATEB8" localSheetId="4">#REF!</definedName>
    <definedName name="RDRRATEB8">#REF!</definedName>
    <definedName name="RDRRATEB9" localSheetId="2">#REF!</definedName>
    <definedName name="RDRRATEB9" localSheetId="7">#REF!</definedName>
    <definedName name="RDRRATEB9" localSheetId="4">#REF!</definedName>
    <definedName name="RDRRATEB9">#REF!</definedName>
    <definedName name="RDRRATED" localSheetId="2">#REF!</definedName>
    <definedName name="RDRRATED" localSheetId="7">#REF!</definedName>
    <definedName name="RDRRATED" localSheetId="4">#REF!</definedName>
    <definedName name="RDRRATED">#REF!</definedName>
    <definedName name="RDRRATED1" localSheetId="2">#REF!</definedName>
    <definedName name="RDRRATED1" localSheetId="7">#REF!</definedName>
    <definedName name="RDRRATED1" localSheetId="4">#REF!</definedName>
    <definedName name="RDRRATED1">#REF!</definedName>
    <definedName name="RDRRATED10" localSheetId="2">#REF!</definedName>
    <definedName name="RDRRATED10" localSheetId="7">#REF!</definedName>
    <definedName name="RDRRATED10" localSheetId="4">#REF!</definedName>
    <definedName name="RDRRATED10">#REF!</definedName>
    <definedName name="RDRRATED11" localSheetId="2">#REF!</definedName>
    <definedName name="RDRRATED11" localSheetId="7">#REF!</definedName>
    <definedName name="RDRRATED11" localSheetId="4">#REF!</definedName>
    <definedName name="RDRRATED11">#REF!</definedName>
    <definedName name="RDRRATED12" localSheetId="2">#REF!</definedName>
    <definedName name="RDRRATED12" localSheetId="7">#REF!</definedName>
    <definedName name="RDRRATED12" localSheetId="4">#REF!</definedName>
    <definedName name="RDRRATED12">#REF!</definedName>
    <definedName name="RDRRATED13" localSheetId="2">#REF!</definedName>
    <definedName name="RDRRATED13" localSheetId="7">#REF!</definedName>
    <definedName name="RDRRATED13" localSheetId="4">#REF!</definedName>
    <definedName name="RDRRATED13">#REF!</definedName>
    <definedName name="RDRRATED14" localSheetId="2">#REF!</definedName>
    <definedName name="RDRRATED14" localSheetId="7">#REF!</definedName>
    <definedName name="RDRRATED14" localSheetId="4">#REF!</definedName>
    <definedName name="RDRRATED14">#REF!</definedName>
    <definedName name="RDRRATED15" localSheetId="2">#REF!</definedName>
    <definedName name="RDRRATED15" localSheetId="7">#REF!</definedName>
    <definedName name="RDRRATED15" localSheetId="4">#REF!</definedName>
    <definedName name="RDRRATED15">#REF!</definedName>
    <definedName name="RDRRATED16" localSheetId="2">#REF!</definedName>
    <definedName name="RDRRATED16" localSheetId="7">#REF!</definedName>
    <definedName name="RDRRATED16" localSheetId="4">#REF!</definedName>
    <definedName name="RDRRATED16">#REF!</definedName>
    <definedName name="RDRRATED17" localSheetId="2">#REF!</definedName>
    <definedName name="RDRRATED17" localSheetId="7">#REF!</definedName>
    <definedName name="RDRRATED17" localSheetId="4">#REF!</definedName>
    <definedName name="RDRRATED17">#REF!</definedName>
    <definedName name="RDRRATED18" localSheetId="2">#REF!</definedName>
    <definedName name="RDRRATED18" localSheetId="7">#REF!</definedName>
    <definedName name="RDRRATED18" localSheetId="4">#REF!</definedName>
    <definedName name="RDRRATED18">#REF!</definedName>
    <definedName name="RDRRATED19" localSheetId="2">#REF!</definedName>
    <definedName name="RDRRATED19" localSheetId="7">#REF!</definedName>
    <definedName name="RDRRATED19" localSheetId="4">#REF!</definedName>
    <definedName name="RDRRATED19">#REF!</definedName>
    <definedName name="RDRRATED2" localSheetId="2">#REF!</definedName>
    <definedName name="RDRRATED2" localSheetId="7">#REF!</definedName>
    <definedName name="RDRRATED2" localSheetId="4">#REF!</definedName>
    <definedName name="RDRRATED2">#REF!</definedName>
    <definedName name="RDRRATED20" localSheetId="2">#REF!</definedName>
    <definedName name="RDRRATED20" localSheetId="7">#REF!</definedName>
    <definedName name="RDRRATED20" localSheetId="4">#REF!</definedName>
    <definedName name="RDRRATED20">#REF!</definedName>
    <definedName name="RDRRATED3" localSheetId="2">#REF!</definedName>
    <definedName name="RDRRATED3" localSheetId="7">#REF!</definedName>
    <definedName name="RDRRATED3" localSheetId="4">#REF!</definedName>
    <definedName name="RDRRATED3">#REF!</definedName>
    <definedName name="RDRRATED4" localSheetId="2">#REF!</definedName>
    <definedName name="RDRRATED4" localSheetId="7">#REF!</definedName>
    <definedName name="RDRRATED4" localSheetId="4">#REF!</definedName>
    <definedName name="RDRRATED4">#REF!</definedName>
    <definedName name="RDRRATED5" localSheetId="2">#REF!</definedName>
    <definedName name="RDRRATED5" localSheetId="7">#REF!</definedName>
    <definedName name="RDRRATED5" localSheetId="4">#REF!</definedName>
    <definedName name="RDRRATED5">#REF!</definedName>
    <definedName name="RDRRATED6" localSheetId="2">#REF!</definedName>
    <definedName name="RDRRATED6" localSheetId="7">#REF!</definedName>
    <definedName name="RDRRATED6" localSheetId="4">#REF!</definedName>
    <definedName name="RDRRATED6">#REF!</definedName>
    <definedName name="RDRRATED7" localSheetId="2">#REF!</definedName>
    <definedName name="RDRRATED7" localSheetId="7">#REF!</definedName>
    <definedName name="RDRRATED7" localSheetId="4">#REF!</definedName>
    <definedName name="RDRRATED7">#REF!</definedName>
    <definedName name="RDRRATED8" localSheetId="2">#REF!</definedName>
    <definedName name="RDRRATED8" localSheetId="7">#REF!</definedName>
    <definedName name="RDRRATED8" localSheetId="4">#REF!</definedName>
    <definedName name="RDRRATED8">#REF!</definedName>
    <definedName name="RDRRATED9" localSheetId="2">#REF!</definedName>
    <definedName name="RDRRATED9" localSheetId="7">#REF!</definedName>
    <definedName name="RDRRATED9" localSheetId="4">#REF!</definedName>
    <definedName name="RDRRATED9">#REF!</definedName>
    <definedName name="RDRRATEG" localSheetId="2">#REF!</definedName>
    <definedName name="RDRRATEG" localSheetId="7">#REF!</definedName>
    <definedName name="RDRRATEG" localSheetId="4">#REF!</definedName>
    <definedName name="RDRRATEG">#REF!</definedName>
    <definedName name="RDRRATEG1" localSheetId="2">#REF!</definedName>
    <definedName name="RDRRATEG1" localSheetId="7">#REF!</definedName>
    <definedName name="RDRRATEG1" localSheetId="4">#REF!</definedName>
    <definedName name="RDRRATEG1">#REF!</definedName>
    <definedName name="RDRRATEG10" localSheetId="2">#REF!</definedName>
    <definedName name="RDRRATEG10" localSheetId="7">#REF!</definedName>
    <definedName name="RDRRATEG10" localSheetId="4">#REF!</definedName>
    <definedName name="RDRRATEG10">#REF!</definedName>
    <definedName name="RDRRATEG11" localSheetId="2">#REF!</definedName>
    <definedName name="RDRRATEG11" localSheetId="7">#REF!</definedName>
    <definedName name="RDRRATEG11" localSheetId="4">#REF!</definedName>
    <definedName name="RDRRATEG11">#REF!</definedName>
    <definedName name="RDRRATEG12" localSheetId="2">#REF!</definedName>
    <definedName name="RDRRATEG12" localSheetId="7">#REF!</definedName>
    <definedName name="RDRRATEG12" localSheetId="4">#REF!</definedName>
    <definedName name="RDRRATEG12">#REF!</definedName>
    <definedName name="RDRRATEG13" localSheetId="2">#REF!</definedName>
    <definedName name="RDRRATEG13" localSheetId="7">#REF!</definedName>
    <definedName name="RDRRATEG13" localSheetId="4">#REF!</definedName>
    <definedName name="RDRRATEG13">#REF!</definedName>
    <definedName name="RDRRATEG14" localSheetId="2">#REF!</definedName>
    <definedName name="RDRRATEG14" localSheetId="7">#REF!</definedName>
    <definedName name="RDRRATEG14" localSheetId="4">#REF!</definedName>
    <definedName name="RDRRATEG14">#REF!</definedName>
    <definedName name="RDRRATEG15" localSheetId="2">#REF!</definedName>
    <definedName name="RDRRATEG15" localSheetId="7">#REF!</definedName>
    <definedName name="RDRRATEG15" localSheetId="4">#REF!</definedName>
    <definedName name="RDRRATEG15">#REF!</definedName>
    <definedName name="RDRRATEG16" localSheetId="2">#REF!</definedName>
    <definedName name="RDRRATEG16" localSheetId="7">#REF!</definedName>
    <definedName name="RDRRATEG16" localSheetId="4">#REF!</definedName>
    <definedName name="RDRRATEG16">#REF!</definedName>
    <definedName name="RDRRATEG17" localSheetId="2">#REF!</definedName>
    <definedName name="RDRRATEG17" localSheetId="7">#REF!</definedName>
    <definedName name="RDRRATEG17" localSheetId="4">#REF!</definedName>
    <definedName name="RDRRATEG17">#REF!</definedName>
    <definedName name="RDRRATEG18" localSheetId="2">#REF!</definedName>
    <definedName name="RDRRATEG18" localSheetId="7">#REF!</definedName>
    <definedName name="RDRRATEG18" localSheetId="4">#REF!</definedName>
    <definedName name="RDRRATEG18">#REF!</definedName>
    <definedName name="RDRRATEG19" localSheetId="2">#REF!</definedName>
    <definedName name="RDRRATEG19" localSheetId="7">#REF!</definedName>
    <definedName name="RDRRATEG19" localSheetId="4">#REF!</definedName>
    <definedName name="RDRRATEG19">#REF!</definedName>
    <definedName name="RDRRATEG2" localSheetId="2">#REF!</definedName>
    <definedName name="RDRRATEG2" localSheetId="7">#REF!</definedName>
    <definedName name="RDRRATEG2" localSheetId="4">#REF!</definedName>
    <definedName name="RDRRATEG2">#REF!</definedName>
    <definedName name="RDRRATEG20" localSheetId="2">#REF!</definedName>
    <definedName name="RDRRATEG20" localSheetId="7">#REF!</definedName>
    <definedName name="RDRRATEG20" localSheetId="4">#REF!</definedName>
    <definedName name="RDRRATEG20">#REF!</definedName>
    <definedName name="RDRRATEG3" localSheetId="2">#REF!</definedName>
    <definedName name="RDRRATEG3" localSheetId="7">#REF!</definedName>
    <definedName name="RDRRATEG3" localSheetId="4">#REF!</definedName>
    <definedName name="RDRRATEG3">#REF!</definedName>
    <definedName name="RDRRATEG4" localSheetId="2">#REF!</definedName>
    <definedName name="RDRRATEG4" localSheetId="7">#REF!</definedName>
    <definedName name="RDRRATEG4" localSheetId="4">#REF!</definedName>
    <definedName name="RDRRATEG4">#REF!</definedName>
    <definedName name="RDRRATEG5" localSheetId="2">#REF!</definedName>
    <definedName name="RDRRATEG5" localSheetId="7">#REF!</definedName>
    <definedName name="RDRRATEG5" localSheetId="4">#REF!</definedName>
    <definedName name="RDRRATEG5">#REF!</definedName>
    <definedName name="RDRRATEG6" localSheetId="2">#REF!</definedName>
    <definedName name="RDRRATEG6" localSheetId="7">#REF!</definedName>
    <definedName name="RDRRATEG6" localSheetId="4">#REF!</definedName>
    <definedName name="RDRRATEG6">#REF!</definedName>
    <definedName name="RDRRATEG7" localSheetId="2">#REF!</definedName>
    <definedName name="RDRRATEG7" localSheetId="7">#REF!</definedName>
    <definedName name="RDRRATEG7" localSheetId="4">#REF!</definedName>
    <definedName name="RDRRATEG7">#REF!</definedName>
    <definedName name="RDRRATEG8" localSheetId="2">#REF!</definedName>
    <definedName name="RDRRATEG8" localSheetId="7">#REF!</definedName>
    <definedName name="RDRRATEG8" localSheetId="4">#REF!</definedName>
    <definedName name="RDRRATEG8">#REF!</definedName>
    <definedName name="RDRRATEG9" localSheetId="2">#REF!</definedName>
    <definedName name="RDRRATEG9" localSheetId="7">#REF!</definedName>
    <definedName name="RDRRATEG9" localSheetId="4">#REF!</definedName>
    <definedName name="RDRRATEG9">#REF!</definedName>
    <definedName name="RDRRATET" localSheetId="2">#REF!</definedName>
    <definedName name="RDRRATET" localSheetId="7">#REF!</definedName>
    <definedName name="RDRRATET" localSheetId="4">#REF!</definedName>
    <definedName name="RDRRATET">#REF!</definedName>
    <definedName name="RDRRATET1" localSheetId="2">#REF!</definedName>
    <definedName name="RDRRATET1" localSheetId="7">#REF!</definedName>
    <definedName name="RDRRATET1" localSheetId="4">#REF!</definedName>
    <definedName name="RDRRATET1">#REF!</definedName>
    <definedName name="RDRRATET10" localSheetId="2">#REF!</definedName>
    <definedName name="RDRRATET10" localSheetId="7">#REF!</definedName>
    <definedName name="RDRRATET10" localSheetId="4">#REF!</definedName>
    <definedName name="RDRRATET10">#REF!</definedName>
    <definedName name="RDRRATET11" localSheetId="2">#REF!</definedName>
    <definedName name="RDRRATET11" localSheetId="7">#REF!</definedName>
    <definedName name="RDRRATET11" localSheetId="4">#REF!</definedName>
    <definedName name="RDRRATET11">#REF!</definedName>
    <definedName name="RDRRATET12" localSheetId="2">#REF!</definedName>
    <definedName name="RDRRATET12" localSheetId="7">#REF!</definedName>
    <definedName name="RDRRATET12" localSheetId="4">#REF!</definedName>
    <definedName name="RDRRATET12">#REF!</definedName>
    <definedName name="RDRRATET13" localSheetId="2">#REF!</definedName>
    <definedName name="RDRRATET13" localSheetId="7">#REF!</definedName>
    <definedName name="RDRRATET13" localSheetId="4">#REF!</definedName>
    <definedName name="RDRRATET13">#REF!</definedName>
    <definedName name="RDRRATET14" localSheetId="2">#REF!</definedName>
    <definedName name="RDRRATET14" localSheetId="7">#REF!</definedName>
    <definedName name="RDRRATET14" localSheetId="4">#REF!</definedName>
    <definedName name="RDRRATET14">#REF!</definedName>
    <definedName name="RDRRATET15" localSheetId="2">#REF!</definedName>
    <definedName name="RDRRATET15" localSheetId="7">#REF!</definedName>
    <definedName name="RDRRATET15" localSheetId="4">#REF!</definedName>
    <definedName name="RDRRATET15">#REF!</definedName>
    <definedName name="RDRRATET16" localSheetId="2">#REF!</definedName>
    <definedName name="RDRRATET16" localSheetId="7">#REF!</definedName>
    <definedName name="RDRRATET16" localSheetId="4">#REF!</definedName>
    <definedName name="RDRRATET16">#REF!</definedName>
    <definedName name="RDRRATET17" localSheetId="2">#REF!</definedName>
    <definedName name="RDRRATET17" localSheetId="7">#REF!</definedName>
    <definedName name="RDRRATET17" localSheetId="4">#REF!</definedName>
    <definedName name="RDRRATET17">#REF!</definedName>
    <definedName name="RDRRATET18" localSheetId="2">#REF!</definedName>
    <definedName name="RDRRATET18" localSheetId="7">#REF!</definedName>
    <definedName name="RDRRATET18" localSheetId="4">#REF!</definedName>
    <definedName name="RDRRATET18">#REF!</definedName>
    <definedName name="RDRRATET19" localSheetId="2">#REF!</definedName>
    <definedName name="RDRRATET19" localSheetId="7">#REF!</definedName>
    <definedName name="RDRRATET19" localSheetId="4">#REF!</definedName>
    <definedName name="RDRRATET19">#REF!</definedName>
    <definedName name="RDRRATET2" localSheetId="2">#REF!</definedName>
    <definedName name="RDRRATET2" localSheetId="7">#REF!</definedName>
    <definedName name="RDRRATET2" localSheetId="4">#REF!</definedName>
    <definedName name="RDRRATET2">#REF!</definedName>
    <definedName name="RDRRATET20" localSheetId="2">#REF!</definedName>
    <definedName name="RDRRATET20" localSheetId="7">#REF!</definedName>
    <definedName name="RDRRATET20" localSheetId="4">#REF!</definedName>
    <definedName name="RDRRATET20">#REF!</definedName>
    <definedName name="RDRRATET3" localSheetId="2">#REF!</definedName>
    <definedName name="RDRRATET3" localSheetId="7">#REF!</definedName>
    <definedName name="RDRRATET3" localSheetId="4">#REF!</definedName>
    <definedName name="RDRRATET3">#REF!</definedName>
    <definedName name="RDRRATET4" localSheetId="2">#REF!</definedName>
    <definedName name="RDRRATET4" localSheetId="7">#REF!</definedName>
    <definedName name="RDRRATET4" localSheetId="4">#REF!</definedName>
    <definedName name="RDRRATET4">#REF!</definedName>
    <definedName name="RDRRATET5" localSheetId="2">#REF!</definedName>
    <definedName name="RDRRATET5" localSheetId="7">#REF!</definedName>
    <definedName name="RDRRATET5" localSheetId="4">#REF!</definedName>
    <definedName name="RDRRATET5">#REF!</definedName>
    <definedName name="RDRRATET6" localSheetId="2">#REF!</definedName>
    <definedName name="RDRRATET6" localSheetId="7">#REF!</definedName>
    <definedName name="RDRRATET6" localSheetId="4">#REF!</definedName>
    <definedName name="RDRRATET6">#REF!</definedName>
    <definedName name="RDRRATET7" localSheetId="2">#REF!</definedName>
    <definedName name="RDRRATET7" localSheetId="7">#REF!</definedName>
    <definedName name="RDRRATET7" localSheetId="4">#REF!</definedName>
    <definedName name="RDRRATET7">#REF!</definedName>
    <definedName name="RDRRATET8" localSheetId="2">#REF!</definedName>
    <definedName name="RDRRATET8" localSheetId="7">#REF!</definedName>
    <definedName name="RDRRATET8" localSheetId="4">#REF!</definedName>
    <definedName name="RDRRATET8">#REF!</definedName>
    <definedName name="RDRRATET9" localSheetId="2">#REF!</definedName>
    <definedName name="RDRRATET9" localSheetId="7">#REF!</definedName>
    <definedName name="RDRRATET9" localSheetId="4">#REF!</definedName>
    <definedName name="RDRRATET9">#REF!</definedName>
    <definedName name="RDRTYPE" localSheetId="2">#REF!</definedName>
    <definedName name="RDRTYPE" localSheetId="7">#REF!</definedName>
    <definedName name="RDRTYPE" localSheetId="4">#REF!</definedName>
    <definedName name="RDRTYPE">#REF!</definedName>
    <definedName name="RDRUNITS" localSheetId="2">#REF!</definedName>
    <definedName name="RDRUNITS" localSheetId="7">#REF!</definedName>
    <definedName name="RDRUNITS" localSheetId="4">#REF!</definedName>
    <definedName name="RDRUNITS">#REF!</definedName>
    <definedName name="_xlnm.Recorder" localSheetId="2">#REF!</definedName>
    <definedName name="_xlnm.Recorder" localSheetId="7">#REF!</definedName>
    <definedName name="_xlnm.Recorder" localSheetId="4">#REF!</definedName>
    <definedName name="_xlnm.Recorder">#REF!</definedName>
    <definedName name="Reserved_Section" localSheetId="2">#REF!</definedName>
    <definedName name="Reserved_Section" localSheetId="7">#REF!</definedName>
    <definedName name="Reserved_Section" localSheetId="4">#REF!</definedName>
    <definedName name="Reserved_Section">#REF!</definedName>
    <definedName name="RIDERS" localSheetId="2">#REF!</definedName>
    <definedName name="RIDERS" localSheetId="7">#REF!</definedName>
    <definedName name="RIDERS" localSheetId="4">#REF!</definedName>
    <definedName name="RIDERS">#REF!</definedName>
    <definedName name="RKVAHRDNG" localSheetId="2">#REF!</definedName>
    <definedName name="RKVAHRDNG" localSheetId="7">#REF!</definedName>
    <definedName name="RKVAHRDNG" localSheetId="4">#REF!</definedName>
    <definedName name="RKVAHRDNG">#REF!</definedName>
    <definedName name="RTCHTCNTRCTCPCT" localSheetId="2">#REF!</definedName>
    <definedName name="RTCHTCNTRCTCPCT" localSheetId="7">#REF!</definedName>
    <definedName name="RTCHTCNTRCTCPCT" localSheetId="4">#REF!</definedName>
    <definedName name="RTCHTCNTRCTCPCT">#REF!</definedName>
    <definedName name="RTCHTFCTR" localSheetId="2">#REF!</definedName>
    <definedName name="RTCHTFCTR" localSheetId="7">#REF!</definedName>
    <definedName name="RTCHTFCTR" localSheetId="4">#REF!</definedName>
    <definedName name="RTCHTFCTR">#REF!</definedName>
    <definedName name="RTCHTFCTR2" localSheetId="2">#REF!</definedName>
    <definedName name="RTCHTFCTR2" localSheetId="7">#REF!</definedName>
    <definedName name="RTCHTFCTR2" localSheetId="4">#REF!</definedName>
    <definedName name="RTCHTFCTR2">#REF!</definedName>
    <definedName name="RTCHTHIPREVKW" localSheetId="2">#REF!</definedName>
    <definedName name="RTCHTHIPREVKW" localSheetId="7">#REF!</definedName>
    <definedName name="RTCHTHIPREVKW" localSheetId="4">#REF!</definedName>
    <definedName name="RTCHTHIPREVKW">#REF!</definedName>
    <definedName name="RTP_Detail" localSheetId="2">#REF!</definedName>
    <definedName name="RTP_Detail" localSheetId="7">#REF!</definedName>
    <definedName name="RTP_Detail" localSheetId="4">#REF!</definedName>
    <definedName name="RTP_Detail">#REF!</definedName>
    <definedName name="RTPLRKW" localSheetId="2">#REF!</definedName>
    <definedName name="RTPLRKW" localSheetId="7">#REF!</definedName>
    <definedName name="RTPLRKW" localSheetId="4">#REF!</definedName>
    <definedName name="RTPLRKW">#REF!</definedName>
    <definedName name="SDI" localSheetId="2">#REF!</definedName>
    <definedName name="SDI" localSheetId="7">#REF!</definedName>
    <definedName name="SDI" localSheetId="4">#REF!</definedName>
    <definedName name="SDI">#REF!</definedName>
    <definedName name="search_directory_name">"R:\fcm90prd\nvision\rpts\Fin_Reports\"</definedName>
    <definedName name="SHLDRPKKW" localSheetId="2">#REF!</definedName>
    <definedName name="SHLDRPKKW" localSheetId="8">#REF!</definedName>
    <definedName name="SHLDRPKKW" localSheetId="5">#REF!</definedName>
    <definedName name="SHLDRPKKW" localSheetId="7">#REF!</definedName>
    <definedName name="SHLDRPKKW" localSheetId="4">#REF!</definedName>
    <definedName name="SHLDRPKKW">#REF!</definedName>
    <definedName name="SHLDRPKKWDT" localSheetId="2">#REF!</definedName>
    <definedName name="SHLDRPKKWDT" localSheetId="7">#REF!</definedName>
    <definedName name="SHLDRPKKWDT" localSheetId="4">#REF!</definedName>
    <definedName name="SHLDRPKKWDT">#REF!</definedName>
    <definedName name="SHLDRPKKWTM" localSheetId="2">#REF!</definedName>
    <definedName name="SHLDRPKKWTM" localSheetId="7">#REF!</definedName>
    <definedName name="SHLDRPKKWTM" localSheetId="4">#REF!</definedName>
    <definedName name="SHLDRPKKWTM">#REF!</definedName>
    <definedName name="SHRDTRNSKWH" localSheetId="2">#REF!</definedName>
    <definedName name="SHRDTRNSKWH" localSheetId="7">#REF!</definedName>
    <definedName name="SHRDTRNSKWH" localSheetId="4">#REF!</definedName>
    <definedName name="SHRDTRNSKWH">#REF!</definedName>
    <definedName name="SRPLSKWH" localSheetId="2">#REF!</definedName>
    <definedName name="SRPLSKWH" localSheetId="7">#REF!</definedName>
    <definedName name="SRPLSKWH" localSheetId="4">#REF!</definedName>
    <definedName name="SRPLSKWH">#REF!</definedName>
    <definedName name="STARTDTM" localSheetId="2">#REF!</definedName>
    <definedName name="STARTDTM" localSheetId="7">#REF!</definedName>
    <definedName name="STARTDTM" localSheetId="4">#REF!</definedName>
    <definedName name="STARTDTM">#REF!</definedName>
    <definedName name="State" localSheetId="2">#REF!</definedName>
    <definedName name="State" localSheetId="7">#REF!</definedName>
    <definedName name="State" localSheetId="4">#REF!</definedName>
    <definedName name="State">#REF!</definedName>
    <definedName name="STDKW" localSheetId="2">#REF!</definedName>
    <definedName name="STDKW" localSheetId="7">#REF!</definedName>
    <definedName name="STDKW" localSheetId="4">#REF!</definedName>
    <definedName name="STDKW">#REF!</definedName>
    <definedName name="STDKWDT" localSheetId="2">#REF!</definedName>
    <definedName name="STDKWDT" localSheetId="7">#REF!</definedName>
    <definedName name="STDKWDT" localSheetId="4">#REF!</definedName>
    <definedName name="STDKWDT">#REF!</definedName>
    <definedName name="STDKWTM" localSheetId="2">#REF!</definedName>
    <definedName name="STDKWTM" localSheetId="7">#REF!</definedName>
    <definedName name="STDKWTM" localSheetId="4">#REF!</definedName>
    <definedName name="STDKWTM">#REF!</definedName>
    <definedName name="STRTTIME" localSheetId="2">#REF!</definedName>
    <definedName name="STRTTIME" localSheetId="7">#REF!</definedName>
    <definedName name="STRTTIME" localSheetId="4">#REF!</definedName>
    <definedName name="STRTTIME">#REF!</definedName>
    <definedName name="SYSPKKW" localSheetId="2">#REF!</definedName>
    <definedName name="SYSPKKW" localSheetId="7">#REF!</definedName>
    <definedName name="SYSPKKW" localSheetId="4">#REF!</definedName>
    <definedName name="SYSPKKW">#REF!</definedName>
    <definedName name="SYSPKKWDT" localSheetId="2">#REF!</definedName>
    <definedName name="SYSPKKWDT" localSheetId="7">#REF!</definedName>
    <definedName name="SYSPKKWDT" localSheetId="4">#REF!</definedName>
    <definedName name="SYSPKKWDT">#REF!</definedName>
    <definedName name="SYSPKKWTM" localSheetId="2">#REF!</definedName>
    <definedName name="SYSPKKWTM" localSheetId="7">#REF!</definedName>
    <definedName name="SYSPKKWTM" localSheetId="4">#REF!</definedName>
    <definedName name="SYSPKKWTM">#REF!</definedName>
    <definedName name="TARIFF1" localSheetId="2">#REF!</definedName>
    <definedName name="TARIFF1" localSheetId="7">#REF!</definedName>
    <definedName name="TARIFF1" localSheetId="4">#REF!</definedName>
    <definedName name="TARIFF1">#REF!</definedName>
    <definedName name="TARIFF2" localSheetId="2">#REF!</definedName>
    <definedName name="TARIFF2" localSheetId="7">#REF!</definedName>
    <definedName name="TARIFF2" localSheetId="4">#REF!</definedName>
    <definedName name="TARIFF2">#REF!</definedName>
    <definedName name="TariffCode" localSheetId="2">#REF!</definedName>
    <definedName name="TariffCode" localSheetId="7">#REF!</definedName>
    <definedName name="TariffCode" localSheetId="4">#REF!</definedName>
    <definedName name="TariffCode">#REF!</definedName>
    <definedName name="TariffLongName" localSheetId="2">#REF!</definedName>
    <definedName name="TariffLongName" localSheetId="7">#REF!</definedName>
    <definedName name="TariffLongName" localSheetId="4">#REF!</definedName>
    <definedName name="TariffLongName">#REF!</definedName>
    <definedName name="TariffShortName" localSheetId="2">#REF!</definedName>
    <definedName name="TariffShortName" localSheetId="7">#REF!</definedName>
    <definedName name="TariffShortName" localSheetId="4">#REF!</definedName>
    <definedName name="TariffShortName">#REF!</definedName>
    <definedName name="TAXDATE" localSheetId="2">#REF!</definedName>
    <definedName name="TAXDATE" localSheetId="7">#REF!</definedName>
    <definedName name="TAXDATE" localSheetId="4">#REF!</definedName>
    <definedName name="TAXDATE">#REF!</definedName>
    <definedName name="TAXES" localSheetId="2">#REF!</definedName>
    <definedName name="TAXES" localSheetId="7">#REF!</definedName>
    <definedName name="TAXES" localSheetId="4">#REF!</definedName>
    <definedName name="TAXES">#REF!</definedName>
    <definedName name="TAXNAME" localSheetId="2">#REF!</definedName>
    <definedName name="TAXNAME" localSheetId="7">#REF!</definedName>
    <definedName name="TAXNAME" localSheetId="4">#REF!</definedName>
    <definedName name="TAXNAME">#REF!</definedName>
    <definedName name="TAXRATE" localSheetId="2">#REF!</definedName>
    <definedName name="TAXRATE" localSheetId="7">#REF!</definedName>
    <definedName name="TAXRATE" localSheetId="4">#REF!</definedName>
    <definedName name="TAXRATE">#REF!</definedName>
    <definedName name="TAXTYPE" localSheetId="2">#REF!</definedName>
    <definedName name="TAXTYPE" localSheetId="7">#REF!</definedName>
    <definedName name="TAXTYPE" localSheetId="4">#REF!</definedName>
    <definedName name="TAXTYPE">#REF!</definedName>
    <definedName name="TCst" localSheetId="2">#REF!</definedName>
    <definedName name="TCst" localSheetId="7">#REF!</definedName>
    <definedName name="TCst" localSheetId="4">#REF!</definedName>
    <definedName name="TCst">#REF!</definedName>
    <definedName name="TCst1" localSheetId="2">#REF!</definedName>
    <definedName name="TCst1" localSheetId="7">#REF!</definedName>
    <definedName name="TCst1" localSheetId="4">#REF!</definedName>
    <definedName name="TCst1">#REF!</definedName>
    <definedName name="TIRPCCHG" localSheetId="2">#REF!</definedName>
    <definedName name="TIRPCCHG" localSheetId="7">#REF!</definedName>
    <definedName name="TIRPCCHG" localSheetId="4">#REF!</definedName>
    <definedName name="TIRPCCHG">#REF!</definedName>
    <definedName name="TIRPDCHG1" localSheetId="2">#REF!</definedName>
    <definedName name="TIRPDCHG1" localSheetId="7">#REF!</definedName>
    <definedName name="TIRPDCHG1" localSheetId="4">#REF!</definedName>
    <definedName name="TIRPDCHG1">#REF!</definedName>
    <definedName name="TIRPDCHG2" localSheetId="2">#REF!</definedName>
    <definedName name="TIRPDCHG2" localSheetId="7">#REF!</definedName>
    <definedName name="TIRPDCHG2" localSheetId="4">#REF!</definedName>
    <definedName name="TIRPDCHG2">#REF!</definedName>
    <definedName name="TIRPECHG1" localSheetId="2">#REF!</definedName>
    <definedName name="TIRPECHG1" localSheetId="7">#REF!</definedName>
    <definedName name="TIRPECHG1" localSheetId="4">#REF!</definedName>
    <definedName name="TIRPECHG1">#REF!</definedName>
    <definedName name="TIRPECHGB1" localSheetId="2">#REF!</definedName>
    <definedName name="TIRPECHGB1" localSheetId="7">#REF!</definedName>
    <definedName name="TIRPECHGB1" localSheetId="4">#REF!</definedName>
    <definedName name="TIRPECHGB1">#REF!</definedName>
    <definedName name="TIRPECHGB2" localSheetId="2">#REF!</definedName>
    <definedName name="TIRPECHGB2" localSheetId="7">#REF!</definedName>
    <definedName name="TIRPECHGB2" localSheetId="4">#REF!</definedName>
    <definedName name="TIRPECHGB2">#REF!</definedName>
    <definedName name="TIRPECHGB3" localSheetId="2">#REF!</definedName>
    <definedName name="TIRPECHGB3" localSheetId="7">#REF!</definedName>
    <definedName name="TIRPECHGB3" localSheetId="4">#REF!</definedName>
    <definedName name="TIRPECHGB3">#REF!</definedName>
    <definedName name="TIRPMECHG1" localSheetId="2">#REF!</definedName>
    <definedName name="TIRPMECHG1" localSheetId="7">#REF!</definedName>
    <definedName name="TIRPMECHG1" localSheetId="4">#REF!</definedName>
    <definedName name="TIRPMECHG1">#REF!</definedName>
    <definedName name="TIRPMINDC" localSheetId="2">#REF!</definedName>
    <definedName name="TIRPMINDC" localSheetId="7">#REF!</definedName>
    <definedName name="TIRPMINDC" localSheetId="4">#REF!</definedName>
    <definedName name="TIRPMINDC">#REF!</definedName>
    <definedName name="TIRPMINEC" localSheetId="2">#REF!</definedName>
    <definedName name="TIRPMINEC" localSheetId="7">#REF!</definedName>
    <definedName name="TIRPMINEC" localSheetId="4">#REF!</definedName>
    <definedName name="TIRPMINEC">#REF!</definedName>
    <definedName name="TIRPOFKVA" localSheetId="2">#REF!</definedName>
    <definedName name="TIRPOFKVA" localSheetId="7">#REF!</definedName>
    <definedName name="TIRPOFKVA" localSheetId="4">#REF!</definedName>
    <definedName name="TIRPOFKVA">#REF!</definedName>
    <definedName name="TIRPOFKW" localSheetId="2">#REF!</definedName>
    <definedName name="TIRPOFKW" localSheetId="7">#REF!</definedName>
    <definedName name="TIRPOFKW" localSheetId="4">#REF!</definedName>
    <definedName name="TIRPOFKW">#REF!</definedName>
    <definedName name="TIRPOFKWH" localSheetId="2">#REF!</definedName>
    <definedName name="TIRPOFKWH" localSheetId="7">#REF!</definedName>
    <definedName name="TIRPOFKWH" localSheetId="4">#REF!</definedName>
    <definedName name="TIRPOFKWH">#REF!</definedName>
    <definedName name="TIRPOPKWH" localSheetId="2">#REF!</definedName>
    <definedName name="TIRPOPKWH" localSheetId="7">#REF!</definedName>
    <definedName name="TIRPOPKWH" localSheetId="4">#REF!</definedName>
    <definedName name="TIRPOPKWH">#REF!</definedName>
    <definedName name="TIRPP1EC" localSheetId="2">#REF!</definedName>
    <definedName name="TIRPP1EC" localSheetId="7">#REF!</definedName>
    <definedName name="TIRPP1EC" localSheetId="4">#REF!</definedName>
    <definedName name="TIRPP1EC">#REF!</definedName>
    <definedName name="TIRPP2EC" localSheetId="2">#REF!</definedName>
    <definedName name="TIRPP2EC" localSheetId="7">#REF!</definedName>
    <definedName name="TIRPP2EC" localSheetId="4">#REF!</definedName>
    <definedName name="TIRPP2EC">#REF!</definedName>
    <definedName name="TIRPP3EC" localSheetId="2">#REF!</definedName>
    <definedName name="TIRPP3EC" localSheetId="7">#REF!</definedName>
    <definedName name="TIRPP3EC" localSheetId="4">#REF!</definedName>
    <definedName name="TIRPP3EC">#REF!</definedName>
    <definedName name="TIRPP4EC" localSheetId="2">#REF!</definedName>
    <definedName name="TIRPP4EC" localSheetId="7">#REF!</definedName>
    <definedName name="TIRPP4EC" localSheetId="4">#REF!</definedName>
    <definedName name="TIRPP4EC">#REF!</definedName>
    <definedName name="TIRPP5EC" localSheetId="2">#REF!</definedName>
    <definedName name="TIRPP5EC" localSheetId="7">#REF!</definedName>
    <definedName name="TIRPP5EC" localSheetId="4">#REF!</definedName>
    <definedName name="TIRPP5EC">#REF!</definedName>
    <definedName name="TIRPRCHG" localSheetId="2">#REF!</definedName>
    <definedName name="TIRPRCHG" localSheetId="7">#REF!</definedName>
    <definedName name="TIRPRCHG" localSheetId="4">#REF!</definedName>
    <definedName name="TIRPRCHG">#REF!</definedName>
    <definedName name="TLsFctr" localSheetId="2">#REF!</definedName>
    <definedName name="TLsFctr" localSheetId="7">#REF!</definedName>
    <definedName name="TLsFctr" localSheetId="4">#REF!</definedName>
    <definedName name="TLsFctr">#REF!</definedName>
    <definedName name="TRCRDKWH" localSheetId="2">#REF!</definedName>
    <definedName name="TRCRDKWH" localSheetId="7">#REF!</definedName>
    <definedName name="TRCRDKWH" localSheetId="4">#REF!</definedName>
    <definedName name="TRCRDKWH">#REF!</definedName>
    <definedName name="TRCRDKWH2P" localSheetId="2">#REF!</definedName>
    <definedName name="TRCRDKWH2P" localSheetId="7">#REF!</definedName>
    <definedName name="TRCRDKWH2P" localSheetId="4">#REF!</definedName>
    <definedName name="TRCRDKWH2P">#REF!</definedName>
    <definedName name="TRFDATE1" localSheetId="2">#REF!</definedName>
    <definedName name="TRFDATE1" localSheetId="7">#REF!</definedName>
    <definedName name="TRFDATE1" localSheetId="4">#REF!</definedName>
    <definedName name="TRFDATE1">#REF!</definedName>
    <definedName name="TRFDATE2" localSheetId="2">#REF!</definedName>
    <definedName name="TRFDATE2" localSheetId="7">#REF!</definedName>
    <definedName name="TRFDATE2" localSheetId="4">#REF!</definedName>
    <definedName name="TRFDATE2">#REF!</definedName>
    <definedName name="TRFNAME1" localSheetId="2">#REF!</definedName>
    <definedName name="TRFNAME1" localSheetId="7">#REF!</definedName>
    <definedName name="TRFNAME1" localSheetId="4">#REF!</definedName>
    <definedName name="TRFNAME1">#REF!</definedName>
    <definedName name="TRFNAME2" localSheetId="2">#REF!</definedName>
    <definedName name="TRFNAME2" localSheetId="7">#REF!</definedName>
    <definedName name="TRFNAME2" localSheetId="4">#REF!</definedName>
    <definedName name="TRFNAME2">#REF!</definedName>
    <definedName name="TRFSHORTNM1" localSheetId="2">#REF!</definedName>
    <definedName name="TRFSHORTNM1" localSheetId="7">#REF!</definedName>
    <definedName name="TRFSHORTNM1" localSheetId="4">#REF!</definedName>
    <definedName name="TRFSHORTNM1">#REF!</definedName>
    <definedName name="TRFSHORTNM2" localSheetId="2">#REF!</definedName>
    <definedName name="TRFSHORTNM2" localSheetId="7">#REF!</definedName>
    <definedName name="TRFSHORTNM2" localSheetId="4">#REF!</definedName>
    <definedName name="TRFSHORTNM2">#REF!</definedName>
    <definedName name="TrnBlkKwhChg1" localSheetId="2">#REF!</definedName>
    <definedName name="TrnBlkKwhChg1" localSheetId="7">#REF!</definedName>
    <definedName name="TrnBlkKwhChg1" localSheetId="4">#REF!</definedName>
    <definedName name="TrnBlkKwhChg1">#REF!</definedName>
    <definedName name="TrnBlkKwhChg2" localSheetId="2">#REF!</definedName>
    <definedName name="TrnBlkKwhChg2" localSheetId="7">#REF!</definedName>
    <definedName name="TrnBlkKwhChg2" localSheetId="4">#REF!</definedName>
    <definedName name="TrnBlkKwhChg2">#REF!</definedName>
    <definedName name="TrnBlkKwhChg3" localSheetId="2">#REF!</definedName>
    <definedName name="TrnBlkKwhChg3" localSheetId="7">#REF!</definedName>
    <definedName name="TrnBlkKwhChg3" localSheetId="4">#REF!</definedName>
    <definedName name="TrnBlkKwhChg3">#REF!</definedName>
    <definedName name="TrnBlkKwhChgT" localSheetId="2">#REF!</definedName>
    <definedName name="TrnBlkKwhChgT" localSheetId="7">#REF!</definedName>
    <definedName name="TrnBlkKwhChgT" localSheetId="4">#REF!</definedName>
    <definedName name="TrnBlkKwhChgT">#REF!</definedName>
    <definedName name="TRNCCHG" localSheetId="2">#REF!</definedName>
    <definedName name="TRNCCHG" localSheetId="7">#REF!</definedName>
    <definedName name="TRNCCHG" localSheetId="4">#REF!</definedName>
    <definedName name="TRNCCHG">#REF!</definedName>
    <definedName name="TrnCustChg" localSheetId="2">#REF!</definedName>
    <definedName name="TrnCustChg" localSheetId="7">#REF!</definedName>
    <definedName name="TrnCustChg" localSheetId="4">#REF!</definedName>
    <definedName name="TrnCustChg">#REF!</definedName>
    <definedName name="TRNDCHG1" localSheetId="2">#REF!</definedName>
    <definedName name="TRNDCHG1" localSheetId="7">#REF!</definedName>
    <definedName name="TRNDCHG1" localSheetId="4">#REF!</definedName>
    <definedName name="TRNDCHG1">#REF!</definedName>
    <definedName name="TRNDCHG2" localSheetId="2">#REF!</definedName>
    <definedName name="TRNDCHG2" localSheetId="7">#REF!</definedName>
    <definedName name="TRNDCHG2" localSheetId="4">#REF!</definedName>
    <definedName name="TRNDCHG2">#REF!</definedName>
    <definedName name="TrnDmdChg1" localSheetId="2">#REF!</definedName>
    <definedName name="TrnDmdChg1" localSheetId="7">#REF!</definedName>
    <definedName name="TrnDmdChg1" localSheetId="4">#REF!</definedName>
    <definedName name="TrnDmdChg1">#REF!</definedName>
    <definedName name="TrnDmdChg2" localSheetId="2">#REF!</definedName>
    <definedName name="TrnDmdChg2" localSheetId="7">#REF!</definedName>
    <definedName name="TrnDmdChg2" localSheetId="4">#REF!</definedName>
    <definedName name="TrnDmdChg2">#REF!</definedName>
    <definedName name="TRNECHG1" localSheetId="2">#REF!</definedName>
    <definedName name="TRNECHG1" localSheetId="7">#REF!</definedName>
    <definedName name="TRNECHG1" localSheetId="4">#REF!</definedName>
    <definedName name="TRNECHG1">#REF!</definedName>
    <definedName name="TRNECHGB1" localSheetId="2">#REF!</definedName>
    <definedName name="TRNECHGB1" localSheetId="7">#REF!</definedName>
    <definedName name="TRNECHGB1" localSheetId="4">#REF!</definedName>
    <definedName name="TRNECHGB1">#REF!</definedName>
    <definedName name="TRNECHGB2" localSheetId="2">#REF!</definedName>
    <definedName name="TRNECHGB2" localSheetId="7">#REF!</definedName>
    <definedName name="TRNECHGB2" localSheetId="4">#REF!</definedName>
    <definedName name="TRNECHGB2">#REF!</definedName>
    <definedName name="TRNECHGB3" localSheetId="2">#REF!</definedName>
    <definedName name="TRNECHGB3" localSheetId="7">#REF!</definedName>
    <definedName name="TRNECHGB3" localSheetId="4">#REF!</definedName>
    <definedName name="TRNECHGB3">#REF!</definedName>
    <definedName name="TrnMEChg" localSheetId="2">#REF!</definedName>
    <definedName name="TrnMEChg" localSheetId="7">#REF!</definedName>
    <definedName name="TrnMEChg" localSheetId="4">#REF!</definedName>
    <definedName name="TrnMEChg">#REF!</definedName>
    <definedName name="TRNMECHG1" localSheetId="2">#REF!</definedName>
    <definedName name="TRNMECHG1" localSheetId="7">#REF!</definedName>
    <definedName name="TRNMECHG1" localSheetId="4">#REF!</definedName>
    <definedName name="TRNMECHG1">#REF!</definedName>
    <definedName name="TRNMINDC" localSheetId="2">#REF!</definedName>
    <definedName name="TRNMINDC" localSheetId="7">#REF!</definedName>
    <definedName name="TRNMINDC" localSheetId="4">#REF!</definedName>
    <definedName name="TRNMINDC">#REF!</definedName>
    <definedName name="TrnMinDChg" localSheetId="2">#REF!</definedName>
    <definedName name="TrnMinDChg" localSheetId="7">#REF!</definedName>
    <definedName name="TrnMinDChg" localSheetId="4">#REF!</definedName>
    <definedName name="TrnMinDChg">#REF!</definedName>
    <definedName name="TRNMINEC" localSheetId="2">#REF!</definedName>
    <definedName name="TRNMINEC" localSheetId="7">#REF!</definedName>
    <definedName name="TRNMINEC" localSheetId="4">#REF!</definedName>
    <definedName name="TRNMINEC">#REF!</definedName>
    <definedName name="TrnMinEChg" localSheetId="2">#REF!</definedName>
    <definedName name="TrnMinEChg" localSheetId="7">#REF!</definedName>
    <definedName name="TrnMinEChg" localSheetId="4">#REF!</definedName>
    <definedName name="TrnMinEChg">#REF!</definedName>
    <definedName name="TrnOffPkKwh" localSheetId="2">#REF!</definedName>
    <definedName name="TrnOffPkKwh" localSheetId="7">#REF!</definedName>
    <definedName name="TrnOffPkKwh" localSheetId="4">#REF!</definedName>
    <definedName name="TrnOffPkKwh">#REF!</definedName>
    <definedName name="TRNOFKWH" localSheetId="2">#REF!</definedName>
    <definedName name="TRNOFKWH" localSheetId="7">#REF!</definedName>
    <definedName name="TRNOFKWH" localSheetId="4">#REF!</definedName>
    <definedName name="TRNOFKWH">#REF!</definedName>
    <definedName name="TrnOnPkKwh" localSheetId="2">#REF!</definedName>
    <definedName name="TrnOnPkKwh" localSheetId="7">#REF!</definedName>
    <definedName name="TrnOnPkKwh" localSheetId="4">#REF!</definedName>
    <definedName name="TrnOnPkKwh">#REF!</definedName>
    <definedName name="TRNOPKWH" localSheetId="2">#REF!</definedName>
    <definedName name="TRNOPKWH" localSheetId="7">#REF!</definedName>
    <definedName name="TRNOPKWH" localSheetId="4">#REF!</definedName>
    <definedName name="TRNOPKWH">#REF!</definedName>
    <definedName name="TRNP1EC" localSheetId="2">#REF!</definedName>
    <definedName name="TRNP1EC" localSheetId="7">#REF!</definedName>
    <definedName name="TRNP1EC" localSheetId="4">#REF!</definedName>
    <definedName name="TRNP1EC">#REF!</definedName>
    <definedName name="TRNP2EC" localSheetId="2">#REF!</definedName>
    <definedName name="TRNP2EC" localSheetId="7">#REF!</definedName>
    <definedName name="TRNP2EC" localSheetId="4">#REF!</definedName>
    <definedName name="TRNP2EC">#REF!</definedName>
    <definedName name="TRNP3EC" localSheetId="2">#REF!</definedName>
    <definedName name="TRNP3EC" localSheetId="7">#REF!</definedName>
    <definedName name="TRNP3EC" localSheetId="4">#REF!</definedName>
    <definedName name="TRNP3EC">#REF!</definedName>
    <definedName name="TRNP4EC" localSheetId="2">#REF!</definedName>
    <definedName name="TRNP4EC" localSheetId="7">#REF!</definedName>
    <definedName name="TRNP4EC" localSheetId="4">#REF!</definedName>
    <definedName name="TRNP4EC">#REF!</definedName>
    <definedName name="TRNP5EC" localSheetId="2">#REF!</definedName>
    <definedName name="TRNP5EC" localSheetId="7">#REF!</definedName>
    <definedName name="TRNP5EC" localSheetId="4">#REF!</definedName>
    <definedName name="TRNP5EC">#REF!</definedName>
    <definedName name="TrnPL1Chg" localSheetId="2">#REF!</definedName>
    <definedName name="TrnPL1Chg" localSheetId="7">#REF!</definedName>
    <definedName name="TrnPL1Chg" localSheetId="4">#REF!</definedName>
    <definedName name="TrnPL1Chg">#REF!</definedName>
    <definedName name="TrnPL2Chg" localSheetId="2">#REF!</definedName>
    <definedName name="TrnPL2Chg" localSheetId="7">#REF!</definedName>
    <definedName name="TrnPL2Chg" localSheetId="4">#REF!</definedName>
    <definedName name="TrnPL2Chg">#REF!</definedName>
    <definedName name="TrnPL3Chg" localSheetId="2">#REF!</definedName>
    <definedName name="TrnPL3Chg" localSheetId="7">#REF!</definedName>
    <definedName name="TrnPL3Chg" localSheetId="4">#REF!</definedName>
    <definedName name="TrnPL3Chg">#REF!</definedName>
    <definedName name="TrnPL4Chg" localSheetId="2">#REF!</definedName>
    <definedName name="TrnPL4Chg" localSheetId="7">#REF!</definedName>
    <definedName name="TrnPL4Chg" localSheetId="4">#REF!</definedName>
    <definedName name="TrnPL4Chg">#REF!</definedName>
    <definedName name="TrnPL5Chg" localSheetId="2">#REF!</definedName>
    <definedName name="TrnPL5Chg" localSheetId="7">#REF!</definedName>
    <definedName name="TrnPL5Chg" localSheetId="4">#REF!</definedName>
    <definedName name="TrnPL5Chg">#REF!</definedName>
    <definedName name="TRNRCHG" localSheetId="2">#REF!</definedName>
    <definedName name="TRNRCHG" localSheetId="7">#REF!</definedName>
    <definedName name="TRNRCHG" localSheetId="4">#REF!</definedName>
    <definedName name="TRNRCHG">#REF!</definedName>
    <definedName name="TrnReactiveChg" localSheetId="2">#REF!</definedName>
    <definedName name="TrnReactiveChg" localSheetId="7">#REF!</definedName>
    <definedName name="TrnReactiveChg" localSheetId="4">#REF!</definedName>
    <definedName name="TrnReactiveChg">#REF!</definedName>
    <definedName name="TRNSKWTOFPK" localSheetId="2">#REF!</definedName>
    <definedName name="TRNSKWTOFPK" localSheetId="7">#REF!</definedName>
    <definedName name="TRNSKWTOFPK" localSheetId="4">#REF!</definedName>
    <definedName name="TRNSKWTOFPK">#REF!</definedName>
    <definedName name="TRNSKWTONPK" localSheetId="2">#REF!</definedName>
    <definedName name="TRNSKWTONPK" localSheetId="7">#REF!</definedName>
    <definedName name="TRNSKWTONPK" localSheetId="4">#REF!</definedName>
    <definedName name="TRNSKWTONPK">#REF!</definedName>
    <definedName name="TRNXOFKVA" localSheetId="2">#REF!</definedName>
    <definedName name="TRNXOFKVA" localSheetId="7">#REF!</definedName>
    <definedName name="TRNXOFKVA" localSheetId="4">#REF!</definedName>
    <definedName name="TRNXOFKVA">#REF!</definedName>
    <definedName name="TRNXOFKW" localSheetId="2">#REF!</definedName>
    <definedName name="TRNXOFKW" localSheetId="7">#REF!</definedName>
    <definedName name="TRNXOFKW" localSheetId="4">#REF!</definedName>
    <definedName name="TRNXOFKW">#REF!</definedName>
    <definedName name="TrnXOfpKvaChg" localSheetId="2">#REF!</definedName>
    <definedName name="TrnXOfpKvaChg" localSheetId="7">#REF!</definedName>
    <definedName name="TrnXOfpKvaChg" localSheetId="4">#REF!</definedName>
    <definedName name="TrnXOfpKvaChg">#REF!</definedName>
    <definedName name="TrnXOfpKwChg" localSheetId="2">#REF!</definedName>
    <definedName name="TrnXOfpKwChg" localSheetId="7">#REF!</definedName>
    <definedName name="TrnXOfpKwChg" localSheetId="4">#REF!</definedName>
    <definedName name="TrnXOfpKwChg">#REF!</definedName>
    <definedName name="TTLBSRATETTL" localSheetId="2">#REF!</definedName>
    <definedName name="TTLBSRATETTL" localSheetId="7">#REF!</definedName>
    <definedName name="TTLBSRATETTL" localSheetId="4">#REF!</definedName>
    <definedName name="TTLBSRATETTL">#REF!</definedName>
    <definedName name="TTLCOGENKWH" localSheetId="2">#REF!</definedName>
    <definedName name="TTLCOGENKWH" localSheetId="7">#REF!</definedName>
    <definedName name="TTLCOGENKWH" localSheetId="4">#REF!</definedName>
    <definedName name="TTLCOGENKWH">#REF!</definedName>
    <definedName name="UNBUNDIND" localSheetId="2">#REF!</definedName>
    <definedName name="UNBUNDIND" localSheetId="7">#REF!</definedName>
    <definedName name="UNBUNDIND" localSheetId="4">#REF!</definedName>
    <definedName name="UNBUNDIND">#REF!</definedName>
    <definedName name="Z_59817C1F_0731_403A_A1D5_70099C98272D_.wvu.PrintArea" localSheetId="1" hidden="1">'Zonal Rates'!$A$1:$U$66</definedName>
    <definedName name="Z_59817C1F_0731_403A_A1D5_70099C98272D_.wvu.PrintArea" localSheetId="7" hidden="1">'Zonal Rates 23 ATRR'!$A$1:$U$55</definedName>
    <definedName name="Z_59817C1F_0731_403A_A1D5_70099C98272D_.wvu.PrintArea" localSheetId="4" hidden="1">'Zonal Rates 25 ATRR'!$A$1:$U$55</definedName>
    <definedName name="Zip" localSheetId="2">#REF!</definedName>
    <definedName name="Zip" localSheetId="7">#REF!</definedName>
    <definedName name="Zip" localSheetId="4">#REF!</definedName>
    <definedName name="Zi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4" l="1"/>
  <c r="I53" i="14"/>
  <c r="G53" i="14"/>
  <c r="D52" i="14"/>
  <c r="D49" i="14"/>
  <c r="D48" i="14"/>
  <c r="D47" i="14"/>
  <c r="D46" i="14"/>
  <c r="D45" i="14"/>
  <c r="D44" i="14"/>
  <c r="D43" i="14"/>
  <c r="D41" i="14"/>
  <c r="I36" i="14"/>
  <c r="I34" i="14"/>
  <c r="I33" i="14"/>
  <c r="D33" i="14"/>
  <c r="I32" i="14"/>
  <c r="G32" i="14"/>
  <c r="D32" i="14"/>
  <c r="I28" i="14"/>
  <c r="G28" i="14"/>
  <c r="U24" i="14"/>
  <c r="U52" i="14" s="1"/>
  <c r="U55" i="14" s="1"/>
  <c r="S24" i="14"/>
  <c r="Q24" i="14"/>
  <c r="Q52" i="14" s="1"/>
  <c r="Q55" i="14" s="1"/>
  <c r="O24" i="14"/>
  <c r="O52" i="14" s="1"/>
  <c r="O55" i="14" s="1"/>
  <c r="M24" i="14"/>
  <c r="M52" i="14" s="1"/>
  <c r="M55" i="14" s="1"/>
  <c r="K24" i="14"/>
  <c r="I23" i="14"/>
  <c r="G23" i="14"/>
  <c r="I22" i="14"/>
  <c r="U19" i="14"/>
  <c r="S19" i="14"/>
  <c r="Q19" i="14"/>
  <c r="O19" i="14"/>
  <c r="M19" i="14"/>
  <c r="K19" i="14"/>
  <c r="I17" i="14"/>
  <c r="B17" i="14"/>
  <c r="B19" i="14" s="1"/>
  <c r="B21" i="14" s="1"/>
  <c r="B22" i="14" s="1"/>
  <c r="B23" i="14" s="1"/>
  <c r="B24" i="14" s="1"/>
  <c r="I15" i="14"/>
  <c r="I51" i="13"/>
  <c r="I50" i="13"/>
  <c r="G50" i="13"/>
  <c r="S49" i="13"/>
  <c r="S52" i="13" s="1"/>
  <c r="Q49" i="13"/>
  <c r="Q52" i="13" s="1"/>
  <c r="O49" i="13"/>
  <c r="O52" i="13" s="1"/>
  <c r="M49" i="13"/>
  <c r="M52" i="13" s="1"/>
  <c r="K49" i="13"/>
  <c r="K52" i="13" s="1"/>
  <c r="D49" i="13"/>
  <c r="D46" i="13"/>
  <c r="D45" i="13"/>
  <c r="D44" i="13"/>
  <c r="D43" i="13"/>
  <c r="D42" i="13"/>
  <c r="D41" i="13"/>
  <c r="D40" i="13"/>
  <c r="D39" i="13"/>
  <c r="I34" i="13"/>
  <c r="I32" i="13"/>
  <c r="I28" i="13"/>
  <c r="G28" i="13"/>
  <c r="S24" i="13"/>
  <c r="Q24" i="13"/>
  <c r="O24" i="13"/>
  <c r="M24" i="13"/>
  <c r="K24" i="13"/>
  <c r="I23" i="13"/>
  <c r="G23" i="13"/>
  <c r="I22" i="13"/>
  <c r="S19" i="13"/>
  <c r="Q19" i="13"/>
  <c r="O19" i="13"/>
  <c r="M19" i="13"/>
  <c r="K19" i="13"/>
  <c r="I17" i="13"/>
  <c r="B17" i="13"/>
  <c r="B19" i="13" s="1"/>
  <c r="I15" i="13"/>
  <c r="A5" i="13"/>
  <c r="A4" i="13"/>
  <c r="S26" i="13" l="1"/>
  <c r="S30" i="13" s="1"/>
  <c r="S36" i="13" s="1"/>
  <c r="Q26" i="14"/>
  <c r="Q30" i="14" s="1"/>
  <c r="Q38" i="14" s="1"/>
  <c r="K26" i="14"/>
  <c r="K30" i="14" s="1"/>
  <c r="K38" i="14" s="1"/>
  <c r="M26" i="14"/>
  <c r="M30" i="14" s="1"/>
  <c r="M38" i="14" s="1"/>
  <c r="U26" i="14"/>
  <c r="U30" i="14" s="1"/>
  <c r="U38" i="14" s="1"/>
  <c r="S26" i="14"/>
  <c r="S30" i="14" s="1"/>
  <c r="S38" i="14" s="1"/>
  <c r="I24" i="14"/>
  <c r="I19" i="14"/>
  <c r="G52" i="14"/>
  <c r="B26" i="14"/>
  <c r="S52" i="14"/>
  <c r="S55" i="14" s="1"/>
  <c r="O26" i="14"/>
  <c r="O30" i="14" s="1"/>
  <c r="O38" i="14" s="1"/>
  <c r="G26" i="14"/>
  <c r="K52" i="14"/>
  <c r="M26" i="13"/>
  <c r="M30" i="13" s="1"/>
  <c r="M36" i="13" s="1"/>
  <c r="I24" i="13"/>
  <c r="K26" i="13"/>
  <c r="K30" i="13" s="1"/>
  <c r="K36" i="13" s="1"/>
  <c r="Q26" i="13"/>
  <c r="Q30" i="13" s="1"/>
  <c r="Q36" i="13" s="1"/>
  <c r="O26" i="13"/>
  <c r="O30" i="13" s="1"/>
  <c r="O36" i="13" s="1"/>
  <c r="B21" i="13"/>
  <c r="B22" i="13" s="1"/>
  <c r="B23" i="13" s="1"/>
  <c r="B24" i="13" s="1"/>
  <c r="G26" i="13" s="1"/>
  <c r="I19" i="13"/>
  <c r="I49" i="13"/>
  <c r="I52" i="13" s="1"/>
  <c r="I26" i="14" l="1"/>
  <c r="I30" i="14" s="1"/>
  <c r="B28" i="14"/>
  <c r="B30" i="14" s="1"/>
  <c r="I52" i="14"/>
  <c r="I55" i="14" s="1"/>
  <c r="K55" i="14"/>
  <c r="I26" i="13"/>
  <c r="I30" i="13" s="1"/>
  <c r="B26" i="13"/>
  <c r="G49" i="13"/>
  <c r="I36" i="13" l="1"/>
  <c r="I40" i="13" s="1"/>
  <c r="I45" i="13" s="1"/>
  <c r="H6" i="10"/>
  <c r="I38" i="14"/>
  <c r="I43" i="14" s="1"/>
  <c r="I47" i="14" s="1"/>
  <c r="H5" i="10"/>
  <c r="G30" i="14"/>
  <c r="B34" i="14"/>
  <c r="B38" i="14" s="1"/>
  <c r="B32" i="14"/>
  <c r="B33" i="14" s="1"/>
  <c r="B28" i="13"/>
  <c r="B30" i="13" s="1"/>
  <c r="I41" i="13" l="1"/>
  <c r="I46" i="13"/>
  <c r="I43" i="13"/>
  <c r="I42" i="13"/>
  <c r="I44" i="13"/>
  <c r="I49" i="14"/>
  <c r="I44" i="14"/>
  <c r="I46" i="14"/>
  <c r="I48" i="14"/>
  <c r="I45" i="14"/>
  <c r="G38" i="14"/>
  <c r="B41" i="14"/>
  <c r="B43" i="14" s="1"/>
  <c r="B32" i="13"/>
  <c r="B36" i="13" s="1"/>
  <c r="G30" i="13"/>
  <c r="G49" i="14" l="1"/>
  <c r="G47" i="14"/>
  <c r="G45" i="14"/>
  <c r="B44" i="14"/>
  <c r="B45" i="14" s="1"/>
  <c r="B46" i="14" s="1"/>
  <c r="B47" i="14" s="1"/>
  <c r="B48" i="14" s="1"/>
  <c r="B49" i="14" s="1"/>
  <c r="B52" i="14" s="1"/>
  <c r="B53" i="14" s="1"/>
  <c r="B54" i="14" s="1"/>
  <c r="B55" i="14" s="1"/>
  <c r="G48" i="14"/>
  <c r="G46" i="14"/>
  <c r="G44" i="14"/>
  <c r="G43" i="14"/>
  <c r="B39" i="13"/>
  <c r="B40" i="13" s="1"/>
  <c r="G36" i="13"/>
  <c r="G45" i="13" l="1"/>
  <c r="G43" i="13"/>
  <c r="G41" i="13"/>
  <c r="G46" i="13"/>
  <c r="G42" i="13"/>
  <c r="B41" i="13"/>
  <c r="B42" i="13" s="1"/>
  <c r="B43" i="13" s="1"/>
  <c r="B44" i="13" s="1"/>
  <c r="B45" i="13" s="1"/>
  <c r="B46" i="13" s="1"/>
  <c r="B49" i="13" s="1"/>
  <c r="B50" i="13" s="1"/>
  <c r="B51" i="13" s="1"/>
  <c r="B52" i="13" s="1"/>
  <c r="G44" i="13"/>
  <c r="G40" i="13"/>
  <c r="I51" i="12" l="1"/>
  <c r="I50" i="12"/>
  <c r="G50" i="12"/>
  <c r="S49" i="12"/>
  <c r="S52" i="12" s="1"/>
  <c r="Q49" i="12"/>
  <c r="Q52" i="12" s="1"/>
  <c r="O49" i="12"/>
  <c r="O52" i="12" s="1"/>
  <c r="M49" i="12"/>
  <c r="M52" i="12" s="1"/>
  <c r="K49" i="12"/>
  <c r="K52" i="12" s="1"/>
  <c r="D49" i="12"/>
  <c r="D46" i="12"/>
  <c r="D45" i="12"/>
  <c r="D44" i="12"/>
  <c r="D43" i="12"/>
  <c r="D42" i="12"/>
  <c r="D41" i="12"/>
  <c r="D40" i="12"/>
  <c r="D39" i="12"/>
  <c r="I34" i="12"/>
  <c r="I32" i="12"/>
  <c r="I28" i="12"/>
  <c r="G28" i="12"/>
  <c r="S24" i="12"/>
  <c r="Q24" i="12"/>
  <c r="O24" i="12"/>
  <c r="M24" i="12"/>
  <c r="K24" i="12"/>
  <c r="I23" i="12"/>
  <c r="G23" i="12"/>
  <c r="I22" i="12"/>
  <c r="S19" i="12"/>
  <c r="Q19" i="12"/>
  <c r="Q26" i="12" s="1"/>
  <c r="O19" i="12"/>
  <c r="M19" i="12"/>
  <c r="K19" i="12"/>
  <c r="I17" i="12"/>
  <c r="B17" i="12"/>
  <c r="B19" i="12" s="1"/>
  <c r="I15" i="12"/>
  <c r="A5" i="12"/>
  <c r="A4" i="12"/>
  <c r="M26" i="12" l="1"/>
  <c r="M30" i="12" s="1"/>
  <c r="M36" i="12" s="1"/>
  <c r="I24" i="12"/>
  <c r="S26" i="12"/>
  <c r="S30" i="12" s="1"/>
  <c r="S36" i="12" s="1"/>
  <c r="O26" i="12"/>
  <c r="O30" i="12" s="1"/>
  <c r="O36" i="12" s="1"/>
  <c r="K26" i="12"/>
  <c r="K30" i="12" s="1"/>
  <c r="K36" i="12" s="1"/>
  <c r="B21" i="12"/>
  <c r="B22" i="12" s="1"/>
  <c r="B23" i="12" s="1"/>
  <c r="B24" i="12" s="1"/>
  <c r="G26" i="12" s="1"/>
  <c r="Q30" i="12"/>
  <c r="Q36" i="12" s="1"/>
  <c r="I19" i="12"/>
  <c r="I49" i="12"/>
  <c r="I52" i="12" s="1"/>
  <c r="I26" i="12" l="1"/>
  <c r="I30" i="12" s="1"/>
  <c r="B26" i="12"/>
  <c r="G49" i="12"/>
  <c r="I36" i="12" l="1"/>
  <c r="I40" i="12" s="1"/>
  <c r="I45" i="12" s="1"/>
  <c r="H6" i="6"/>
  <c r="B28" i="12"/>
  <c r="B30" i="12" s="1"/>
  <c r="G30" i="12" l="1"/>
  <c r="I43" i="12"/>
  <c r="I41" i="12"/>
  <c r="I46" i="12"/>
  <c r="I44" i="12"/>
  <c r="I42" i="12"/>
  <c r="B32" i="12"/>
  <c r="B36" i="12" s="1"/>
  <c r="B39" i="12" l="1"/>
  <c r="B40" i="12" s="1"/>
  <c r="G36" i="12"/>
  <c r="G40" i="12" l="1"/>
  <c r="G45" i="12"/>
  <c r="G43" i="12"/>
  <c r="G41" i="12"/>
  <c r="G42" i="12"/>
  <c r="G46" i="12"/>
  <c r="B41" i="12"/>
  <c r="B42" i="12" s="1"/>
  <c r="B43" i="12" s="1"/>
  <c r="B44" i="12" s="1"/>
  <c r="B45" i="12" s="1"/>
  <c r="B46" i="12" s="1"/>
  <c r="B49" i="12" s="1"/>
  <c r="B50" i="12" s="1"/>
  <c r="B51" i="12" s="1"/>
  <c r="B52" i="12" s="1"/>
  <c r="G44" i="12"/>
  <c r="I15" i="11" l="1"/>
  <c r="B17" i="11"/>
  <c r="B19" i="11" s="1"/>
  <c r="I17" i="11"/>
  <c r="K19" i="11"/>
  <c r="M19" i="11"/>
  <c r="O19" i="11"/>
  <c r="Q19" i="11"/>
  <c r="S19" i="11"/>
  <c r="U19" i="11"/>
  <c r="I22" i="11"/>
  <c r="G23" i="11"/>
  <c r="I23" i="11"/>
  <c r="K24" i="11"/>
  <c r="K52" i="11" s="1"/>
  <c r="K55" i="11" s="1"/>
  <c r="M24" i="11"/>
  <c r="M52" i="11" s="1"/>
  <c r="M55" i="11" s="1"/>
  <c r="O24" i="11"/>
  <c r="O52" i="11" s="1"/>
  <c r="O55" i="11" s="1"/>
  <c r="Q24" i="11"/>
  <c r="Q52" i="11" s="1"/>
  <c r="Q55" i="11" s="1"/>
  <c r="S24" i="11"/>
  <c r="S52" i="11" s="1"/>
  <c r="S55" i="11" s="1"/>
  <c r="U24" i="11"/>
  <c r="G28" i="11"/>
  <c r="I28" i="11"/>
  <c r="D32" i="11"/>
  <c r="G32" i="11"/>
  <c r="I32" i="11"/>
  <c r="D33" i="11"/>
  <c r="I33" i="11"/>
  <c r="I34" i="11"/>
  <c r="I36" i="11"/>
  <c r="D41" i="11"/>
  <c r="D43" i="11"/>
  <c r="D44" i="11"/>
  <c r="D45" i="11"/>
  <c r="D46" i="11"/>
  <c r="D47" i="11"/>
  <c r="D48" i="11"/>
  <c r="D49" i="11"/>
  <c r="D52" i="11"/>
  <c r="G53" i="11"/>
  <c r="I53" i="11"/>
  <c r="I54" i="11"/>
  <c r="K26" i="11" l="1"/>
  <c r="K30" i="11" s="1"/>
  <c r="K38" i="11" s="1"/>
  <c r="Q26" i="11"/>
  <c r="Q30" i="11" s="1"/>
  <c r="Q38" i="11" s="1"/>
  <c r="U26" i="11"/>
  <c r="U30" i="11" s="1"/>
  <c r="U38" i="11" s="1"/>
  <c r="U52" i="11"/>
  <c r="U55" i="11" s="1"/>
  <c r="S26" i="11"/>
  <c r="S30" i="11" s="1"/>
  <c r="S38" i="11" s="1"/>
  <c r="I24" i="11"/>
  <c r="O26" i="11"/>
  <c r="O30" i="11" s="1"/>
  <c r="O38" i="11" s="1"/>
  <c r="I19" i="11"/>
  <c r="B21" i="11"/>
  <c r="B22" i="11" s="1"/>
  <c r="B23" i="11" s="1"/>
  <c r="B24" i="11" s="1"/>
  <c r="G26" i="11" s="1"/>
  <c r="M26" i="11"/>
  <c r="M30" i="11" s="1"/>
  <c r="M38" i="11" s="1"/>
  <c r="I52" i="11" l="1"/>
  <c r="I55" i="11" s="1"/>
  <c r="I26" i="11"/>
  <c r="I30" i="11" s="1"/>
  <c r="B26" i="11"/>
  <c r="B28" i="11" s="1"/>
  <c r="B30" i="11" s="1"/>
  <c r="G52" i="11"/>
  <c r="I38" i="11" l="1"/>
  <c r="I43" i="11" s="1"/>
  <c r="I45" i="11" s="1"/>
  <c r="H5" i="6"/>
  <c r="G30" i="11"/>
  <c r="B34" i="11"/>
  <c r="B38" i="11" s="1"/>
  <c r="B32" i="11"/>
  <c r="B33" i="11" s="1"/>
  <c r="I44" i="11" l="1"/>
  <c r="I49" i="11"/>
  <c r="I48" i="11"/>
  <c r="I47" i="11"/>
  <c r="I46" i="11"/>
  <c r="G38" i="11"/>
  <c r="B41" i="11"/>
  <c r="B43" i="11" s="1"/>
  <c r="G43" i="11" l="1"/>
  <c r="G44" i="11"/>
  <c r="G46" i="11"/>
  <c r="G48" i="11"/>
  <c r="G45" i="11"/>
  <c r="G47" i="11"/>
  <c r="G49" i="11"/>
  <c r="B44" i="11"/>
  <c r="B45" i="11" s="1"/>
  <c r="B46" i="11" s="1"/>
  <c r="B47" i="11" s="1"/>
  <c r="B48" i="11" s="1"/>
  <c r="B49" i="11" s="1"/>
  <c r="B52" i="11" s="1"/>
  <c r="B53" i="11" s="1"/>
  <c r="B54" i="11" s="1"/>
  <c r="B55" i="11" s="1"/>
  <c r="B21" i="10"/>
  <c r="C16" i="10" s="1"/>
  <c r="B8" i="10"/>
  <c r="C7" i="10" s="1"/>
  <c r="C17" i="10" l="1"/>
  <c r="C18" i="10"/>
  <c r="C20" i="10"/>
  <c r="C15" i="10"/>
  <c r="C6" i="10"/>
  <c r="H10" i="10" s="1"/>
  <c r="C19" i="10"/>
  <c r="I17" i="10" l="1"/>
  <c r="H8" i="10" l="1"/>
  <c r="H11" i="10" s="1"/>
  <c r="J17" i="10"/>
  <c r="H17" i="10" l="1"/>
  <c r="H19" i="10"/>
  <c r="H16" i="10"/>
  <c r="H18" i="10"/>
  <c r="H15" i="10"/>
  <c r="H14" i="10"/>
  <c r="H21" i="10" l="1"/>
  <c r="B21" i="6" l="1"/>
  <c r="C20" i="6" l="1"/>
  <c r="C19" i="6"/>
  <c r="C18" i="6"/>
  <c r="C17" i="6"/>
  <c r="C16" i="6"/>
  <c r="C15" i="6"/>
  <c r="B8" i="6" l="1"/>
  <c r="C7" i="6" s="1"/>
  <c r="C6" i="6" l="1"/>
  <c r="H10" i="6" s="1"/>
  <c r="I17" i="6" l="1"/>
  <c r="H8" i="6" l="1"/>
  <c r="H11" i="6" s="1"/>
  <c r="H19" i="6" s="1"/>
  <c r="J17" i="6"/>
  <c r="H17" i="6" l="1"/>
  <c r="H18" i="6"/>
  <c r="H16" i="6"/>
  <c r="H15" i="6"/>
  <c r="H14" i="6"/>
  <c r="H21" i="6" l="1"/>
  <c r="M62" i="3"/>
  <c r="I62" i="3" s="1"/>
  <c r="I61" i="3"/>
  <c r="I60" i="3"/>
  <c r="I59" i="3"/>
  <c r="I58" i="3"/>
  <c r="G58" i="3"/>
  <c r="S57" i="3"/>
  <c r="S63" i="3" s="1"/>
  <c r="Q57" i="3"/>
  <c r="Q63" i="3" s="1"/>
  <c r="O57" i="3"/>
  <c r="O63" i="3" s="1"/>
  <c r="M57" i="3"/>
  <c r="K57" i="3"/>
  <c r="K63" i="3" s="1"/>
  <c r="D57" i="3"/>
  <c r="D54" i="3"/>
  <c r="D53" i="3"/>
  <c r="D52" i="3"/>
  <c r="D51" i="3"/>
  <c r="D50" i="3"/>
  <c r="D49" i="3"/>
  <c r="D48" i="3"/>
  <c r="D47" i="3"/>
  <c r="I42" i="3"/>
  <c r="I40" i="3"/>
  <c r="I38" i="3"/>
  <c r="I36" i="3"/>
  <c r="I34" i="3"/>
  <c r="I32" i="3"/>
  <c r="I28" i="3"/>
  <c r="G28" i="3"/>
  <c r="S24" i="3"/>
  <c r="Q24" i="3"/>
  <c r="O24" i="3"/>
  <c r="M24" i="3"/>
  <c r="K24" i="3"/>
  <c r="I23" i="3"/>
  <c r="G23" i="3"/>
  <c r="I22" i="3"/>
  <c r="S19" i="3"/>
  <c r="Q19" i="3"/>
  <c r="O19" i="3"/>
  <c r="M19" i="3"/>
  <c r="K19" i="3"/>
  <c r="I17" i="3"/>
  <c r="B17" i="3"/>
  <c r="B19" i="3" s="1"/>
  <c r="I15" i="3"/>
  <c r="A5" i="3"/>
  <c r="A4" i="3"/>
  <c r="M65" i="2"/>
  <c r="I65" i="2" s="1"/>
  <c r="I64" i="2"/>
  <c r="I63" i="2"/>
  <c r="I62" i="2"/>
  <c r="I61" i="2"/>
  <c r="G61" i="2"/>
  <c r="D60" i="2"/>
  <c r="D57" i="2"/>
  <c r="D56" i="2"/>
  <c r="D55" i="2"/>
  <c r="D54" i="2"/>
  <c r="D53" i="2"/>
  <c r="D52" i="2"/>
  <c r="D51" i="2"/>
  <c r="D49" i="2"/>
  <c r="I44" i="2"/>
  <c r="I42" i="2"/>
  <c r="I40" i="2"/>
  <c r="I38" i="2"/>
  <c r="I36" i="2"/>
  <c r="I34" i="2"/>
  <c r="I33" i="2"/>
  <c r="D33" i="2"/>
  <c r="I32" i="2"/>
  <c r="G32" i="2"/>
  <c r="D32" i="2"/>
  <c r="I28" i="2"/>
  <c r="G28" i="2"/>
  <c r="U24" i="2"/>
  <c r="U60" i="2" s="1"/>
  <c r="U66" i="2" s="1"/>
  <c r="S24" i="2"/>
  <c r="S60" i="2" s="1"/>
  <c r="S66" i="2" s="1"/>
  <c r="Q24" i="2"/>
  <c r="Q60" i="2" s="1"/>
  <c r="Q66" i="2" s="1"/>
  <c r="O24" i="2"/>
  <c r="O60" i="2" s="1"/>
  <c r="O66" i="2" s="1"/>
  <c r="M24" i="2"/>
  <c r="M60" i="2" s="1"/>
  <c r="K24" i="2"/>
  <c r="K60" i="2" s="1"/>
  <c r="I23" i="2"/>
  <c r="G23" i="2"/>
  <c r="I22" i="2"/>
  <c r="U19" i="2"/>
  <c r="S19" i="2"/>
  <c r="Q19" i="2"/>
  <c r="O19" i="2"/>
  <c r="M19" i="2"/>
  <c r="K19" i="2"/>
  <c r="I17" i="2"/>
  <c r="B17" i="2"/>
  <c r="B19" i="2" s="1"/>
  <c r="I15" i="2"/>
  <c r="A5" i="2"/>
  <c r="C20" i="1"/>
  <c r="C19" i="1"/>
  <c r="C18" i="1"/>
  <c r="C17" i="1"/>
  <c r="C16" i="1"/>
  <c r="C15" i="1"/>
  <c r="B7" i="1"/>
  <c r="B6" i="1"/>
  <c r="O26" i="3" l="1"/>
  <c r="O30" i="3" s="1"/>
  <c r="O44" i="3" s="1"/>
  <c r="Q26" i="3"/>
  <c r="Q30" i="3" s="1"/>
  <c r="Q44" i="3" s="1"/>
  <c r="M26" i="3"/>
  <c r="M30" i="3" s="1"/>
  <c r="M44" i="3" s="1"/>
  <c r="U26" i="2"/>
  <c r="U30" i="2" s="1"/>
  <c r="U46" i="2" s="1"/>
  <c r="M66" i="2"/>
  <c r="K26" i="2"/>
  <c r="K30" i="2" s="1"/>
  <c r="K46" i="2" s="1"/>
  <c r="K26" i="3"/>
  <c r="K30" i="3" s="1"/>
  <c r="K44" i="3" s="1"/>
  <c r="M26" i="2"/>
  <c r="M30" i="2" s="1"/>
  <c r="M46" i="2" s="1"/>
  <c r="I24" i="3"/>
  <c r="S26" i="2"/>
  <c r="S30" i="2" s="1"/>
  <c r="S46" i="2" s="1"/>
  <c r="I24" i="2"/>
  <c r="Q26" i="2"/>
  <c r="Q30" i="2" s="1"/>
  <c r="Q46" i="2" s="1"/>
  <c r="I19" i="3"/>
  <c r="S26" i="3"/>
  <c r="B8" i="1"/>
  <c r="C6" i="1" s="1"/>
  <c r="H11" i="1" s="1"/>
  <c r="I18" i="1" s="1"/>
  <c r="B21" i="3"/>
  <c r="B22" i="3" s="1"/>
  <c r="B23" i="3" s="1"/>
  <c r="B24" i="3" s="1"/>
  <c r="G26" i="3" s="1"/>
  <c r="K66" i="2"/>
  <c r="I60" i="2"/>
  <c r="I66" i="2" s="1"/>
  <c r="B21" i="2"/>
  <c r="B22" i="2" s="1"/>
  <c r="B23" i="2" s="1"/>
  <c r="B24" i="2" s="1"/>
  <c r="G26" i="2" s="1"/>
  <c r="M63" i="3"/>
  <c r="I19" i="2"/>
  <c r="I57" i="3"/>
  <c r="I63" i="3" s="1"/>
  <c r="O26" i="2"/>
  <c r="I26" i="3" l="1"/>
  <c r="I30" i="3" s="1"/>
  <c r="H6" i="1" s="1"/>
  <c r="S30" i="3"/>
  <c r="S44" i="3" s="1"/>
  <c r="C7" i="1"/>
  <c r="B26" i="2"/>
  <c r="G60" i="2"/>
  <c r="B26" i="3"/>
  <c r="G57" i="3"/>
  <c r="I26" i="2"/>
  <c r="I30" i="2" s="1"/>
  <c r="O30" i="2"/>
  <c r="O46" i="2" s="1"/>
  <c r="I44" i="3" l="1"/>
  <c r="I48" i="3" s="1"/>
  <c r="I49" i="3" s="1"/>
  <c r="I46" i="2"/>
  <c r="I51" i="2" s="1"/>
  <c r="H5" i="1"/>
  <c r="B28" i="3"/>
  <c r="B30" i="3" s="1"/>
  <c r="B28" i="2"/>
  <c r="B30" i="2" s="1"/>
  <c r="I52" i="3" l="1"/>
  <c r="I50" i="3"/>
  <c r="I53" i="3"/>
  <c r="I54" i="3"/>
  <c r="I51" i="3"/>
  <c r="I68" i="3"/>
  <c r="G30" i="2"/>
  <c r="G30" i="3"/>
  <c r="H8" i="1"/>
  <c r="H12" i="1" s="1"/>
  <c r="J18" i="1"/>
  <c r="B32" i="2"/>
  <c r="B33" i="2" s="1"/>
  <c r="B34" i="2"/>
  <c r="B46" i="2" s="1"/>
  <c r="B32" i="3"/>
  <c r="B44" i="3" s="1"/>
  <c r="I53" i="2"/>
  <c r="I56" i="2"/>
  <c r="I55" i="2"/>
  <c r="I52" i="2"/>
  <c r="I57" i="2"/>
  <c r="I54" i="2"/>
  <c r="G44" i="3" l="1"/>
  <c r="H20" i="1"/>
  <c r="H15" i="1"/>
  <c r="H16" i="1"/>
  <c r="H18" i="1"/>
  <c r="H17" i="1"/>
  <c r="H19" i="1"/>
  <c r="B49" i="2"/>
  <c r="B51" i="2" s="1"/>
  <c r="B47" i="3"/>
  <c r="B48" i="3" s="1"/>
  <c r="G46" i="2"/>
  <c r="G51" i="2" l="1"/>
  <c r="H22" i="1"/>
  <c r="G54" i="3"/>
  <c r="G51" i="3"/>
  <c r="G53" i="3"/>
  <c r="G50" i="3"/>
  <c r="G52" i="3"/>
  <c r="G49" i="3"/>
  <c r="B49" i="3"/>
  <c r="B50" i="3" s="1"/>
  <c r="B51" i="3" s="1"/>
  <c r="B52" i="3" s="1"/>
  <c r="B53" i="3" s="1"/>
  <c r="B54" i="3" s="1"/>
  <c r="B57" i="3" s="1"/>
  <c r="B58" i="3" s="1"/>
  <c r="B59" i="3" s="1"/>
  <c r="B60" i="3" s="1"/>
  <c r="B61" i="3" s="1"/>
  <c r="B62" i="3" s="1"/>
  <c r="B63" i="3" s="1"/>
  <c r="G48" i="3"/>
  <c r="G54" i="2"/>
  <c r="G56" i="2"/>
  <c r="G53" i="2"/>
  <c r="G57" i="2"/>
  <c r="G55" i="2"/>
  <c r="G52" i="2"/>
  <c r="B52" i="2"/>
  <c r="B53" i="2" s="1"/>
  <c r="B54" i="2" s="1"/>
  <c r="B55" i="2" s="1"/>
  <c r="B56" i="2" s="1"/>
  <c r="B57" i="2" s="1"/>
  <c r="B60" i="2" s="1"/>
  <c r="B61" i="2" s="1"/>
  <c r="B62" i="2" s="1"/>
  <c r="B63" i="2" s="1"/>
  <c r="B64" i="2" s="1"/>
  <c r="B65" i="2" s="1"/>
  <c r="B66" i="2" s="1"/>
</calcChain>
</file>

<file path=xl/sharedStrings.xml><?xml version="1.0" encoding="utf-8"?>
<sst xmlns="http://schemas.openxmlformats.org/spreadsheetml/2006/main" count="531" uniqueCount="124">
  <si>
    <t xml:space="preserve">AEP LSE OATT PJM Incremental Cost Estimate </t>
  </si>
  <si>
    <t>AEP Zone Allocation</t>
  </si>
  <si>
    <t>NITS Expense</t>
  </si>
  <si>
    <t>NSPL</t>
  </si>
  <si>
    <t>MW</t>
  </si>
  <si>
    <t>%</t>
  </si>
  <si>
    <t>OpCo ATRR</t>
  </si>
  <si>
    <t>2025 PTRR</t>
  </si>
  <si>
    <t>AEP (Including CRES)</t>
  </si>
  <si>
    <t>Transco ATRR</t>
  </si>
  <si>
    <t>Non-Affiliate</t>
  </si>
  <si>
    <t>Schedule 12 Expense (RTEP)</t>
  </si>
  <si>
    <t>Total Zonal ATRR</t>
  </si>
  <si>
    <t>AEP LSE Allocation</t>
  </si>
  <si>
    <t>Allocated to AEP %</t>
  </si>
  <si>
    <t>Allocated to AEP $</t>
  </si>
  <si>
    <t>Existing</t>
  </si>
  <si>
    <t>12CP</t>
  </si>
  <si>
    <t>Schedule 12</t>
  </si>
  <si>
    <t>NITS</t>
  </si>
  <si>
    <t>AP - 12CP</t>
  </si>
  <si>
    <t>Allocated to APCo</t>
  </si>
  <si>
    <t>OP - 12CP</t>
  </si>
  <si>
    <t>Allocated to OPCo</t>
  </si>
  <si>
    <t>IM - 12CP</t>
  </si>
  <si>
    <t>Allocated to I&amp;M</t>
  </si>
  <si>
    <t>KP - 12CP</t>
  </si>
  <si>
    <t xml:space="preserve">Allocated to KPCo </t>
  </si>
  <si>
    <t>WPC - 12CP</t>
  </si>
  <si>
    <t xml:space="preserve">Allocated to WPCo </t>
  </si>
  <si>
    <t>KGP - 12CP</t>
  </si>
  <si>
    <t xml:space="preserve">Allocated to KGPCo </t>
  </si>
  <si>
    <t>Operating Company Sum</t>
  </si>
  <si>
    <t>Total Check</t>
  </si>
  <si>
    <t>2024 12 CP</t>
  </si>
  <si>
    <t>Average</t>
  </si>
  <si>
    <t>12 CP Percent</t>
  </si>
  <si>
    <t>Sum of Loads</t>
  </si>
  <si>
    <t>AEP EAST Companies  Transmission Formula Rate Revenue Requirement</t>
  </si>
  <si>
    <t>Forecasted Costs Through December 31, 2025</t>
  </si>
  <si>
    <t xml:space="preserve">AEP Zone Transmission Service Revenue Requirement </t>
  </si>
  <si>
    <t>AEP Annual</t>
  </si>
  <si>
    <t>APCo Annual</t>
  </si>
  <si>
    <t>I&amp;M Annual</t>
  </si>
  <si>
    <t>KPCo Annual</t>
  </si>
  <si>
    <t>KNG Annual</t>
  </si>
  <si>
    <t>OPCo Annual</t>
  </si>
  <si>
    <t>WPCo Annual</t>
  </si>
  <si>
    <t>Line</t>
  </si>
  <si>
    <t>Revenue</t>
  </si>
  <si>
    <t>No.</t>
  </si>
  <si>
    <t>Requirement</t>
  </si>
  <si>
    <t>A.</t>
  </si>
  <si>
    <t>Network Service</t>
  </si>
  <si>
    <t>REVENUE REQUIREMENT (w/o incentives)</t>
  </si>
  <si>
    <t>(TCOS Ln 1 )</t>
  </si>
  <si>
    <t>LESS: REVENUE CREDITS</t>
  </si>
  <si>
    <t>(TCOS Ln 2 )</t>
  </si>
  <si>
    <t>CURRENT YEAR ZONE 1 AEP NETWORK SERVICE REVENUE REQUIREMENT</t>
  </si>
  <si>
    <t>(TCOS Ln 3 )</t>
  </si>
  <si>
    <t xml:space="preserve">LESS:  REVENUE REQUIREMENTS INCLUDED IN LINE 1 FOR: </t>
  </si>
  <si>
    <t xml:space="preserve">      RTEP UPGRADES (W/O INCENTIVES)</t>
  </si>
  <si>
    <t>(TCOS Ln 5)</t>
  </si>
  <si>
    <t xml:space="preserve">      OTHER ZONAL UPGRADES (W/O INCENTIVES)</t>
  </si>
  <si>
    <t xml:space="preserve">      SUBTOTAL</t>
  </si>
  <si>
    <t xml:space="preserve"> </t>
  </si>
  <si>
    <t>EXISTING ZONAL ATRR (W/O INCENTIVES)</t>
  </si>
  <si>
    <t>INCENTIVE REVENUE REQUIREMENT FOR ZONAL PROJECTS</t>
  </si>
  <si>
    <t>EXISTING ZONAL ATRR (W/ INCENTIVES)</t>
  </si>
  <si>
    <t>Input from Prior Year</t>
  </si>
  <si>
    <t>PRIOR YEAR TRUE-UP (2023 including interest)</t>
  </si>
  <si>
    <t>(Worksheet Q)</t>
  </si>
  <si>
    <t>11a</t>
  </si>
  <si>
    <t>Facility Credits under PJM OATT Section 30.9</t>
  </si>
  <si>
    <t>(TCOS Ln 3)</t>
  </si>
  <si>
    <t>11b</t>
  </si>
  <si>
    <t>Adjusments from prior Annual Updates (2021 NOL Refund)</t>
  </si>
  <si>
    <t>11c</t>
  </si>
  <si>
    <t>Adjusments from prior Annual Updates (2019-2022 Rate Relief Refund)</t>
  </si>
  <si>
    <t>11d</t>
  </si>
  <si>
    <t>Adjusments from prior Annual Updates (project b2777 update)</t>
  </si>
  <si>
    <t>11e</t>
  </si>
  <si>
    <t>Adjusments from 2023 ATRR - customer challenge</t>
  </si>
  <si>
    <t xml:space="preserve">EXISTING ZONAL PTRR FOR PJM OATT </t>
  </si>
  <si>
    <t>B.</t>
  </si>
  <si>
    <t>Point-to-Point Service</t>
  </si>
  <si>
    <t>C.</t>
  </si>
  <si>
    <t>PJM Regional Service</t>
  </si>
  <si>
    <t>ADDITIONAL ATRR FOR FERC-APPROVED INCENTIVES ON RTEP</t>
  </si>
  <si>
    <t>TRUE-UP ADJUSTMENT INCLUDING INTEREST</t>
  </si>
  <si>
    <t>2021 NOL REFUND INCLUDING INTEREST</t>
  </si>
  <si>
    <t>RATE RELIEF REFUNDS 2019-2022 INCLUDING INTEREST</t>
  </si>
  <si>
    <t>PROJECT B2777 CORRECTION</t>
  </si>
  <si>
    <t>RTEP PTRR FOR PJM COLLECTION UNDER SCHEDULE 12</t>
  </si>
  <si>
    <t xml:space="preserve">   </t>
  </si>
  <si>
    <t xml:space="preserve">  </t>
  </si>
  <si>
    <t>AEPTCo subsidiaries in PJM - Transmission Formula Rate Revenue Requirement</t>
  </si>
  <si>
    <t>Revenue Requirements for Network and Point-to-Point Transmission Service</t>
  </si>
  <si>
    <t>AEPTCo subsidiaries in PJM</t>
  </si>
  <si>
    <t>APPALACHIAN TRANSMISSION COMPANY</t>
  </si>
  <si>
    <t>INDIANA MICHIGAN TRANSMISSION COMPANY</t>
  </si>
  <si>
    <t>KENTUCKY TRANSMISSION COMPANY</t>
  </si>
  <si>
    <t xml:space="preserve">OHIO TRANSMISSION COMPANY </t>
  </si>
  <si>
    <t>WEST VIRGINIA TRANSMISSION COMPANY</t>
  </si>
  <si>
    <t>Annual Revenue</t>
  </si>
  <si>
    <t>CURRENT YEAR AEPTCo ANNUAL TRANSMISSION REVENUE REQUIREMENT (PTRR)</t>
  </si>
  <si>
    <t xml:space="preserve">      RTEP UPGRADES ATRR (W/O INCENTIVES)</t>
  </si>
  <si>
    <t xml:space="preserve">      OTHER UPGRADES ATRR (W/O INCENTIVES)</t>
  </si>
  <si>
    <t>EXISTING AEPTCo ZONAL PTRR (W/O INCENTIVES)</t>
  </si>
  <si>
    <t>INCREMENTAL APPROVED INCENTIVE PTRR</t>
  </si>
  <si>
    <t>EXISTING AEPTCo ZONAL PTRR (W/ INCENTIVES)</t>
  </si>
  <si>
    <t>PRIOR YEAR TRUE-UP (2022 INCLUDING INTEREST)</t>
  </si>
  <si>
    <t>(Worksheet R)</t>
  </si>
  <si>
    <t>Adjusments from prior Annual Updates (2019-2022 Rate Refund)</t>
  </si>
  <si>
    <t xml:space="preserve">EXISTING AEPTCo PTRR FOR AEP ZONE OF PJM OATT </t>
  </si>
  <si>
    <t>RTEP ATRR FOR PJM COLLECTION UNDER SCHEDULE 12</t>
  </si>
  <si>
    <t xml:space="preserve">EXISTING ZONAL ATRR FOR PJM OATT </t>
  </si>
  <si>
    <t>PRIOR YEAR TRUE-UP (2017 including interest)</t>
  </si>
  <si>
    <t>True-up Included with rates effective January 1, 2025</t>
  </si>
  <si>
    <t>Actual Costs Through December 31, 2024</t>
  </si>
  <si>
    <t>PRIOR YEAR TRUE-UP (INCLUDING INTEREST)</t>
  </si>
  <si>
    <t xml:space="preserve">EXISTING AEPTCo ATRR FOR AEP ZONE OF PJM OATT </t>
  </si>
  <si>
    <t>TRUE-UP ADJUSTMENT INCLUDING INTEREST (20__)</t>
  </si>
  <si>
    <t>Actual Costs Through December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</si>
</sst>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_);_(* \(#,##0.0\);_(* &quot;-&quot;??_);_(@_)"/>
    <numFmt numFmtId="167" formatCode="0.000"/>
    <numFmt numFmtId="168" formatCode="0.000%"/>
    <numFmt numFmtId="169" formatCode="&quot;$&quot;#,##0.00"/>
    <numFmt numFmtId="170" formatCode="&quot;$&quot;#,##0"/>
    <numFmt numFmtId="171" formatCode="[$-409]mmm\-yy;@"/>
    <numFmt numFmtId="172" formatCode="&quot;$&quot;#,##0.00000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name val="Arial MT"/>
    </font>
    <font>
      <b/>
      <u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 MT"/>
    </font>
    <font>
      <b/>
      <sz val="10"/>
      <name val="Arial"/>
      <family val="2"/>
    </font>
    <font>
      <sz val="16"/>
      <name val="Arial"/>
      <family val="2"/>
    </font>
    <font>
      <sz val="16"/>
      <name val="Arial MT"/>
    </font>
    <font>
      <b/>
      <sz val="16"/>
      <name val="Arial"/>
      <family val="2"/>
    </font>
    <font>
      <b/>
      <u/>
      <sz val="16"/>
      <name val="Arial MT"/>
    </font>
    <font>
      <sz val="14"/>
      <name val="Arial"/>
      <family val="2"/>
    </font>
    <font>
      <sz val="14"/>
      <name val="Arial MT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9" fontId="5" fillId="0" borderId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</cellStyleXfs>
  <cellXfs count="238">
    <xf numFmtId="0" fontId="0" fillId="0" borderId="0" xfId="0"/>
    <xf numFmtId="170" fontId="3" fillId="0" borderId="1" xfId="6" applyNumberFormat="1" applyFont="1" applyFill="1" applyBorder="1" applyAlignment="1" applyProtection="1">
      <protection locked="0"/>
    </xf>
    <xf numFmtId="170" fontId="3" fillId="0" borderId="0" xfId="6" applyNumberFormat="1" applyFont="1" applyFill="1" applyAlignment="1" applyProtection="1">
      <protection locked="0"/>
    </xf>
    <xf numFmtId="170" fontId="3" fillId="0" borderId="0" xfId="6" applyNumberFormat="1" applyFont="1" applyFill="1" applyAlignment="1"/>
    <xf numFmtId="170" fontId="3" fillId="0" borderId="1" xfId="6" applyNumberFormat="1" applyFont="1" applyFill="1" applyBorder="1" applyAlignment="1"/>
    <xf numFmtId="5" fontId="3" fillId="0" borderId="0" xfId="6" applyNumberFormat="1" applyFont="1" applyFill="1" applyAlignment="1"/>
    <xf numFmtId="165" fontId="3" fillId="0" borderId="0" xfId="6" applyNumberFormat="1" applyFont="1" applyFill="1" applyAlignment="1" applyProtection="1">
      <protection locked="0"/>
    </xf>
    <xf numFmtId="165" fontId="3" fillId="0" borderId="0" xfId="6" applyNumberFormat="1" applyFont="1" applyFill="1"/>
    <xf numFmtId="170" fontId="7" fillId="0" borderId="1" xfId="6" applyNumberFormat="1" applyFont="1" applyFill="1" applyBorder="1" applyAlignment="1" applyProtection="1">
      <protection locked="0"/>
    </xf>
    <xf numFmtId="170" fontId="7" fillId="0" borderId="0" xfId="6" applyNumberFormat="1" applyFont="1" applyFill="1" applyAlignment="1" applyProtection="1">
      <protection locked="0"/>
    </xf>
    <xf numFmtId="170" fontId="7" fillId="0" borderId="0" xfId="6" applyNumberFormat="1" applyFont="1" applyFill="1" applyAlignment="1"/>
    <xf numFmtId="170" fontId="7" fillId="0" borderId="1" xfId="6" applyNumberFormat="1" applyFont="1" applyFill="1" applyBorder="1" applyAlignment="1"/>
    <xf numFmtId="5" fontId="7" fillId="0" borderId="0" xfId="6" applyNumberFormat="1" applyFont="1" applyFill="1" applyAlignment="1"/>
    <xf numFmtId="165" fontId="7" fillId="0" borderId="0" xfId="6" applyNumberFormat="1" applyFont="1" applyFill="1" applyAlignment="1" applyProtection="1">
      <protection locked="0"/>
    </xf>
    <xf numFmtId="165" fontId="7" fillId="0" borderId="0" xfId="6" applyNumberFormat="1" applyFont="1" applyFill="1"/>
    <xf numFmtId="170" fontId="11" fillId="0" borderId="1" xfId="6" applyNumberFormat="1" applyFont="1" applyFill="1" applyBorder="1" applyAlignment="1" applyProtection="1">
      <protection locked="0"/>
    </xf>
    <xf numFmtId="170" fontId="11" fillId="0" borderId="0" xfId="6" applyNumberFormat="1" applyFont="1" applyFill="1" applyAlignment="1" applyProtection="1">
      <protection locked="0"/>
    </xf>
    <xf numFmtId="170" fontId="11" fillId="0" borderId="0" xfId="6" applyNumberFormat="1" applyFont="1" applyFill="1" applyAlignment="1"/>
    <xf numFmtId="43" fontId="10" fillId="0" borderId="0" xfId="6" applyFont="1" applyFill="1" applyBorder="1" applyAlignment="1">
      <alignment horizontal="center"/>
    </xf>
    <xf numFmtId="170" fontId="7" fillId="0" borderId="0" xfId="6" quotePrefix="1" applyNumberFormat="1" applyFont="1" applyFill="1" applyAlignment="1" applyProtection="1">
      <protection locked="0"/>
    </xf>
    <xf numFmtId="170" fontId="7" fillId="0" borderId="0" xfId="6" applyNumberFormat="1" applyFont="1" applyFill="1" applyBorder="1" applyAlignment="1" applyProtection="1">
      <protection locked="0"/>
    </xf>
    <xf numFmtId="43" fontId="15" fillId="0" borderId="0" xfId="6" applyFont="1" applyFill="1"/>
    <xf numFmtId="0" fontId="2" fillId="0" borderId="2" xfId="0" applyFont="1" applyFill="1" applyBorder="1" applyAlignment="1">
      <alignment horizontal="left" textRotation="90" wrapText="1"/>
    </xf>
    <xf numFmtId="0" fontId="2" fillId="0" borderId="2" xfId="0" applyFont="1" applyFill="1" applyBorder="1" applyAlignment="1">
      <alignment textRotation="90" wrapText="1"/>
    </xf>
    <xf numFmtId="0" fontId="3" fillId="0" borderId="2" xfId="0" applyFont="1" applyFill="1" applyBorder="1"/>
    <xf numFmtId="0" fontId="3" fillId="0" borderId="4" xfId="0" applyFont="1" applyFill="1" applyBorder="1"/>
    <xf numFmtId="0" fontId="3" fillId="0" borderId="7" xfId="0" applyFont="1" applyFill="1" applyBorder="1"/>
    <xf numFmtId="0" fontId="11" fillId="0" borderId="0" xfId="4" applyFont="1" applyFill="1"/>
    <xf numFmtId="169" fontId="11" fillId="0" borderId="0" xfId="5" applyFont="1" applyFill="1"/>
    <xf numFmtId="169" fontId="7" fillId="0" borderId="0" xfId="5" applyFont="1" applyFill="1"/>
    <xf numFmtId="169" fontId="7" fillId="0" borderId="0" xfId="5" quotePrefix="1" applyFont="1" applyFill="1"/>
    <xf numFmtId="0" fontId="7" fillId="0" borderId="0" xfId="5" applyNumberFormat="1" applyFont="1" applyFill="1"/>
    <xf numFmtId="169" fontId="12" fillId="0" borderId="0" xfId="5" applyFont="1" applyFill="1" applyProtection="1">
      <protection locked="0"/>
    </xf>
    <xf numFmtId="169" fontId="11" fillId="0" borderId="0" xfId="5" applyFont="1" applyFill="1" applyProtection="1">
      <protection locked="0"/>
    </xf>
    <xf numFmtId="0" fontId="18" fillId="0" borderId="0" xfId="4" applyFont="1" applyFill="1" applyAlignment="1">
      <alignment horizontal="center"/>
    </xf>
    <xf numFmtId="3" fontId="19" fillId="0" borderId="0" xfId="4" applyNumberFormat="1" applyFont="1" applyFill="1" applyAlignment="1">
      <alignment horizontal="center"/>
    </xf>
    <xf numFmtId="0" fontId="19" fillId="0" borderId="0" xfId="4" applyFont="1" applyFill="1" applyAlignment="1">
      <alignment horizontal="center"/>
    </xf>
    <xf numFmtId="0" fontId="7" fillId="0" borderId="0" xfId="4" applyFont="1" applyFill="1"/>
    <xf numFmtId="0" fontId="11" fillId="0" borderId="0" xfId="4" applyFont="1" applyFill="1" applyAlignment="1">
      <alignment horizontal="center"/>
    </xf>
    <xf numFmtId="0" fontId="12" fillId="0" borderId="0" xfId="5" applyNumberFormat="1" applyFont="1" applyFill="1" applyAlignment="1" applyProtection="1">
      <alignment horizontal="center"/>
      <protection locked="0"/>
    </xf>
    <xf numFmtId="0" fontId="11" fillId="0" borderId="0" xfId="5" applyNumberFormat="1" applyFont="1" applyFill="1" applyAlignment="1" applyProtection="1">
      <alignment horizontal="center"/>
      <protection locked="0"/>
    </xf>
    <xf numFmtId="0" fontId="11" fillId="0" borderId="0" xfId="5" applyNumberFormat="1" applyFont="1" applyFill="1" applyProtection="1">
      <protection locked="0"/>
    </xf>
    <xf numFmtId="49" fontId="11" fillId="0" borderId="0" xfId="5" applyNumberFormat="1" applyFont="1" applyFill="1" applyProtection="1">
      <protection locked="0"/>
    </xf>
    <xf numFmtId="49" fontId="11" fillId="0" borderId="0" xfId="5" applyNumberFormat="1" applyFont="1" applyFill="1" applyAlignment="1" applyProtection="1">
      <alignment horizontal="center"/>
      <protection locked="0"/>
    </xf>
    <xf numFmtId="169" fontId="13" fillId="0" borderId="0" xfId="5" applyFont="1" applyFill="1" applyAlignment="1">
      <alignment horizontal="center" vertical="center" wrapText="1"/>
    </xf>
    <xf numFmtId="0" fontId="11" fillId="0" borderId="0" xfId="5" applyNumberFormat="1" applyFont="1" applyFill="1" applyAlignment="1" applyProtection="1">
      <alignment vertical="center"/>
      <protection locked="0"/>
    </xf>
    <xf numFmtId="0" fontId="13" fillId="0" borderId="0" xfId="5" applyNumberFormat="1" applyFont="1" applyFill="1" applyAlignment="1" applyProtection="1">
      <alignment horizontal="center" vertical="center" wrapText="1"/>
      <protection locked="0"/>
    </xf>
    <xf numFmtId="0" fontId="13" fillId="0" borderId="0" xfId="5" applyNumberFormat="1" applyFont="1" applyFill="1" applyAlignment="1" applyProtection="1">
      <alignment horizontal="center" vertical="center"/>
      <protection locked="0"/>
    </xf>
    <xf numFmtId="169" fontId="11" fillId="0" borderId="0" xfId="5" applyFont="1" applyFill="1" applyAlignment="1">
      <alignment vertical="center"/>
    </xf>
    <xf numFmtId="169" fontId="13" fillId="0" borderId="0" xfId="5" applyFont="1" applyFill="1" applyAlignment="1">
      <alignment horizontal="center"/>
    </xf>
    <xf numFmtId="0" fontId="13" fillId="0" borderId="0" xfId="5" applyNumberFormat="1" applyFont="1" applyFill="1" applyAlignment="1" applyProtection="1">
      <alignment horizontal="center"/>
      <protection locked="0"/>
    </xf>
    <xf numFmtId="0" fontId="12" fillId="0" borderId="9" xfId="5" applyNumberFormat="1" applyFont="1" applyFill="1" applyBorder="1" applyAlignment="1" applyProtection="1">
      <alignment horizontal="center"/>
      <protection locked="0"/>
    </xf>
    <xf numFmtId="0" fontId="14" fillId="0" borderId="0" xfId="5" applyNumberFormat="1" applyFont="1" applyFill="1" applyAlignment="1" applyProtection="1">
      <alignment horizontal="left"/>
      <protection locked="0"/>
    </xf>
    <xf numFmtId="170" fontId="11" fillId="0" borderId="0" xfId="5" applyNumberFormat="1" applyFont="1" applyFill="1" applyProtection="1">
      <protection locked="0"/>
    </xf>
    <xf numFmtId="9" fontId="7" fillId="0" borderId="0" xfId="8" applyFont="1" applyFill="1" applyAlignment="1"/>
    <xf numFmtId="170" fontId="11" fillId="0" borderId="1" xfId="5" applyNumberFormat="1" applyFont="1" applyFill="1" applyBorder="1"/>
    <xf numFmtId="170" fontId="11" fillId="0" borderId="0" xfId="5" applyNumberFormat="1" applyFont="1" applyFill="1"/>
    <xf numFmtId="0" fontId="11" fillId="0" borderId="0" xfId="4" applyFont="1" applyFill="1" applyAlignment="1">
      <alignment wrapText="1"/>
    </xf>
    <xf numFmtId="1" fontId="11" fillId="0" borderId="0" xfId="5" applyNumberFormat="1" applyFont="1" applyFill="1" applyAlignment="1" applyProtection="1">
      <alignment horizontal="center"/>
      <protection locked="0"/>
    </xf>
    <xf numFmtId="0" fontId="11" fillId="0" borderId="0" xfId="4" applyFont="1" applyFill="1" applyAlignment="1">
      <alignment horizontal="right"/>
    </xf>
    <xf numFmtId="170" fontId="11" fillId="0" borderId="1" xfId="6" applyNumberFormat="1" applyFont="1" applyFill="1" applyBorder="1" applyAlignment="1"/>
    <xf numFmtId="170" fontId="11" fillId="0" borderId="0" xfId="6" applyNumberFormat="1" applyFont="1" applyFill="1" applyBorder="1" applyAlignment="1" applyProtection="1">
      <protection locked="0"/>
    </xf>
    <xf numFmtId="169" fontId="12" fillId="0" borderId="0" xfId="5" applyFont="1" applyFill="1"/>
    <xf numFmtId="0" fontId="13" fillId="0" borderId="10" xfId="4" applyFont="1" applyFill="1" applyBorder="1"/>
    <xf numFmtId="0" fontId="11" fillId="0" borderId="11" xfId="5" applyNumberFormat="1" applyFont="1" applyFill="1" applyBorder="1" applyProtection="1">
      <protection locked="0"/>
    </xf>
    <xf numFmtId="169" fontId="11" fillId="0" borderId="11" xfId="5" applyFont="1" applyFill="1" applyBorder="1"/>
    <xf numFmtId="1" fontId="11" fillId="0" borderId="11" xfId="5" applyNumberFormat="1" applyFont="1" applyFill="1" applyBorder="1" applyAlignment="1" applyProtection="1">
      <alignment horizontal="center"/>
      <protection locked="0"/>
    </xf>
    <xf numFmtId="169" fontId="11" fillId="0" borderId="11" xfId="5" applyFont="1" applyFill="1" applyBorder="1" applyProtection="1">
      <protection locked="0"/>
    </xf>
    <xf numFmtId="170" fontId="13" fillId="0" borderId="12" xfId="5" applyNumberFormat="1" applyFont="1" applyFill="1" applyBorder="1" applyProtection="1">
      <protection locked="0"/>
    </xf>
    <xf numFmtId="43" fontId="11" fillId="0" borderId="0" xfId="6" applyFont="1" applyFill="1" applyBorder="1" applyAlignment="1" applyProtection="1">
      <protection locked="0"/>
    </xf>
    <xf numFmtId="10" fontId="11" fillId="0" borderId="0" xfId="8" applyNumberFormat="1" applyFont="1" applyFill="1" applyBorder="1" applyAlignment="1" applyProtection="1">
      <protection locked="0"/>
    </xf>
    <xf numFmtId="169" fontId="11" fillId="0" borderId="0" xfId="5" applyFont="1" applyFill="1" applyAlignment="1" applyProtection="1">
      <alignment horizontal="center"/>
      <protection locked="0"/>
    </xf>
    <xf numFmtId="0" fontId="11" fillId="0" borderId="0" xfId="4" applyFont="1" applyFill="1" applyAlignment="1">
      <alignment horizontal="left"/>
    </xf>
    <xf numFmtId="43" fontId="11" fillId="0" borderId="0" xfId="4" applyNumberFormat="1" applyFont="1" applyFill="1"/>
    <xf numFmtId="170" fontId="11" fillId="0" borderId="0" xfId="4" applyNumberFormat="1" applyFont="1" applyFill="1"/>
    <xf numFmtId="43" fontId="11" fillId="0" borderId="0" xfId="6" applyFont="1" applyFill="1"/>
    <xf numFmtId="165" fontId="11" fillId="0" borderId="0" xfId="4" applyNumberFormat="1" applyFont="1" applyFill="1"/>
    <xf numFmtId="169" fontId="11" fillId="0" borderId="0" xfId="5" applyFont="1" applyFill="1" applyAlignment="1">
      <alignment horizontal="center"/>
    </xf>
    <xf numFmtId="0" fontId="12" fillId="0" borderId="0" xfId="4" applyFont="1" applyFill="1" applyAlignment="1">
      <alignment horizontal="center"/>
    </xf>
    <xf numFmtId="165" fontId="11" fillId="0" borderId="0" xfId="5" applyNumberFormat="1" applyFont="1" applyFill="1"/>
    <xf numFmtId="0" fontId="11" fillId="0" borderId="0" xfId="5" applyNumberFormat="1" applyFont="1" applyFill="1"/>
    <xf numFmtId="165" fontId="11" fillId="0" borderId="0" xfId="6" applyNumberFormat="1" applyFont="1" applyFill="1"/>
    <xf numFmtId="165" fontId="11" fillId="0" borderId="0" xfId="6" applyNumberFormat="1" applyFont="1" applyFill="1" applyAlignment="1" applyProtection="1">
      <protection locked="0"/>
    </xf>
    <xf numFmtId="43" fontId="7" fillId="0" borderId="0" xfId="6" applyFont="1" applyFill="1"/>
    <xf numFmtId="0" fontId="11" fillId="0" borderId="11" xfId="4" applyFont="1" applyFill="1" applyBorder="1"/>
    <xf numFmtId="164" fontId="13" fillId="0" borderId="12" xfId="7" applyNumberFormat="1" applyFont="1" applyFill="1" applyBorder="1"/>
    <xf numFmtId="165" fontId="11" fillId="0" borderId="13" xfId="4" applyNumberFormat="1" applyFont="1" applyFill="1" applyBorder="1"/>
    <xf numFmtId="0" fontId="12" fillId="0" borderId="0" xfId="4" applyFont="1" applyFill="1"/>
    <xf numFmtId="169" fontId="15" fillId="0" borderId="0" xfId="5" applyFont="1" applyFill="1"/>
    <xf numFmtId="0" fontId="16" fillId="0" borderId="0" xfId="4" applyFont="1" applyFill="1"/>
    <xf numFmtId="0" fontId="15" fillId="0" borderId="0" xfId="4" applyFont="1" applyFill="1"/>
    <xf numFmtId="172" fontId="15" fillId="0" borderId="0" xfId="4" applyNumberFormat="1" applyFont="1" applyFill="1"/>
    <xf numFmtId="0" fontId="15" fillId="0" borderId="0" xfId="5" applyNumberFormat="1" applyFont="1" applyFill="1"/>
    <xf numFmtId="0" fontId="7" fillId="0" borderId="0" xfId="5" applyNumberFormat="1" applyFont="1" applyFill="1" applyProtection="1">
      <protection locked="0"/>
    </xf>
    <xf numFmtId="0" fontId="7" fillId="0" borderId="0" xfId="5" applyNumberFormat="1" applyFont="1" applyFill="1" applyAlignment="1" applyProtection="1">
      <alignment horizontal="right"/>
      <protection locked="0"/>
    </xf>
    <xf numFmtId="169" fontId="7" fillId="0" borderId="0" xfId="5" applyFont="1" applyFill="1" applyProtection="1">
      <protection locked="0"/>
    </xf>
    <xf numFmtId="0" fontId="7" fillId="0" borderId="0" xfId="4" applyFont="1" applyFill="1" applyAlignment="1">
      <alignment horizontal="center"/>
    </xf>
    <xf numFmtId="3" fontId="7" fillId="0" borderId="0" xfId="4" applyNumberFormat="1" applyFont="1" applyFill="1" applyAlignment="1">
      <alignment horizontal="center"/>
    </xf>
    <xf numFmtId="0" fontId="7" fillId="0" borderId="0" xfId="4" applyFont="1" applyFill="1" applyAlignment="1">
      <alignment horizontal="center"/>
    </xf>
    <xf numFmtId="0" fontId="7" fillId="0" borderId="0" xfId="5" applyNumberFormat="1" applyFont="1" applyFill="1" applyAlignment="1" applyProtection="1">
      <alignment horizontal="center"/>
      <protection locked="0"/>
    </xf>
    <xf numFmtId="49" fontId="7" fillId="0" borderId="0" xfId="5" applyNumberFormat="1" applyFont="1" applyFill="1" applyProtection="1">
      <protection locked="0"/>
    </xf>
    <xf numFmtId="49" fontId="7" fillId="0" borderId="0" xfId="5" applyNumberFormat="1" applyFont="1" applyFill="1" applyAlignment="1" applyProtection="1">
      <alignment horizontal="center"/>
      <protection locked="0"/>
    </xf>
    <xf numFmtId="169" fontId="8" fillId="0" borderId="0" xfId="5" applyFont="1" applyFill="1" applyAlignment="1">
      <alignment horizontal="center"/>
    </xf>
    <xf numFmtId="0" fontId="8" fillId="0" borderId="0" xfId="5" applyNumberFormat="1" applyFont="1" applyFill="1" applyAlignment="1" applyProtection="1">
      <alignment horizontal="center"/>
      <protection locked="0"/>
    </xf>
    <xf numFmtId="0" fontId="9" fillId="0" borderId="0" xfId="5" applyNumberFormat="1" applyFont="1" applyFill="1" applyAlignment="1" applyProtection="1">
      <alignment horizontal="left"/>
      <protection locked="0"/>
    </xf>
    <xf numFmtId="170" fontId="7" fillId="0" borderId="0" xfId="5" applyNumberFormat="1" applyFont="1" applyFill="1" applyProtection="1">
      <protection locked="0"/>
    </xf>
    <xf numFmtId="170" fontId="7" fillId="0" borderId="1" xfId="5" applyNumberFormat="1" applyFont="1" applyFill="1" applyBorder="1"/>
    <xf numFmtId="170" fontId="7" fillId="0" borderId="0" xfId="5" applyNumberFormat="1" applyFont="1" applyFill="1"/>
    <xf numFmtId="0" fontId="7" fillId="0" borderId="0" xfId="4" applyFont="1" applyFill="1" applyAlignment="1">
      <alignment wrapText="1"/>
    </xf>
    <xf numFmtId="1" fontId="7" fillId="0" borderId="0" xfId="5" applyNumberFormat="1" applyFont="1" applyFill="1" applyAlignment="1" applyProtection="1">
      <alignment horizontal="center"/>
      <protection locked="0"/>
    </xf>
    <xf numFmtId="0" fontId="7" fillId="0" borderId="0" xfId="4" applyFont="1" applyFill="1" applyAlignment="1">
      <alignment horizontal="right"/>
    </xf>
    <xf numFmtId="169" fontId="7" fillId="0" borderId="0" xfId="5" applyFont="1" applyFill="1" applyAlignment="1" applyProtection="1">
      <alignment horizontal="center"/>
      <protection locked="0"/>
    </xf>
    <xf numFmtId="0" fontId="10" fillId="0" borderId="0" xfId="4" applyFont="1" applyFill="1" applyAlignment="1">
      <alignment horizontal="center"/>
    </xf>
    <xf numFmtId="0" fontId="8" fillId="0" borderId="10" xfId="4" applyFont="1" applyFill="1" applyBorder="1"/>
    <xf numFmtId="0" fontId="7" fillId="0" borderId="11" xfId="5" applyNumberFormat="1" applyFont="1" applyFill="1" applyBorder="1" applyProtection="1">
      <protection locked="0"/>
    </xf>
    <xf numFmtId="169" fontId="7" fillId="0" borderId="11" xfId="5" applyFont="1" applyFill="1" applyBorder="1"/>
    <xf numFmtId="1" fontId="7" fillId="0" borderId="11" xfId="5" applyNumberFormat="1" applyFont="1" applyFill="1" applyBorder="1" applyAlignment="1" applyProtection="1">
      <alignment horizontal="right"/>
      <protection locked="0"/>
    </xf>
    <xf numFmtId="169" fontId="7" fillId="0" borderId="11" xfId="5" applyFont="1" applyFill="1" applyBorder="1" applyProtection="1">
      <protection locked="0"/>
    </xf>
    <xf numFmtId="170" fontId="8" fillId="0" borderId="12" xfId="5" applyNumberFormat="1" applyFont="1" applyFill="1" applyBorder="1" applyProtection="1">
      <protection locked="0"/>
    </xf>
    <xf numFmtId="0" fontId="5" fillId="0" borderId="0" xfId="4" applyFont="1" applyFill="1"/>
    <xf numFmtId="0" fontId="7" fillId="0" borderId="0" xfId="4" applyFont="1" applyFill="1" applyAlignment="1">
      <alignment horizontal="left"/>
    </xf>
    <xf numFmtId="169" fontId="7" fillId="0" borderId="0" xfId="5" applyFont="1" applyFill="1" applyAlignment="1">
      <alignment horizontal="center"/>
    </xf>
    <xf numFmtId="0" fontId="10" fillId="0" borderId="0" xfId="4" applyFont="1" applyFill="1" applyAlignment="1">
      <alignment horizontal="right"/>
    </xf>
    <xf numFmtId="168" fontId="10" fillId="0" borderId="0" xfId="4" applyNumberFormat="1" applyFont="1" applyFill="1" applyAlignment="1">
      <alignment horizontal="center"/>
    </xf>
    <xf numFmtId="0" fontId="5" fillId="0" borderId="0" xfId="4" applyFont="1" applyFill="1" applyAlignment="1">
      <alignment horizontal="center"/>
    </xf>
    <xf numFmtId="165" fontId="7" fillId="0" borderId="0" xfId="5" applyNumberFormat="1" applyFont="1" applyFill="1"/>
    <xf numFmtId="165" fontId="7" fillId="0" borderId="0" xfId="4" applyNumberFormat="1" applyFont="1" applyFill="1"/>
    <xf numFmtId="0" fontId="7" fillId="0" borderId="11" xfId="4" applyFont="1" applyFill="1" applyBorder="1"/>
    <xf numFmtId="164" fontId="8" fillId="0" borderId="12" xfId="7" applyNumberFormat="1" applyFont="1" applyFill="1" applyBorder="1"/>
    <xf numFmtId="165" fontId="7" fillId="0" borderId="13" xfId="4" applyNumberFormat="1" applyFont="1" applyFill="1" applyBorder="1"/>
    <xf numFmtId="172" fontId="7" fillId="0" borderId="0" xfId="4" applyNumberFormat="1" applyFont="1" applyFill="1"/>
    <xf numFmtId="43" fontId="7" fillId="0" borderId="0" xfId="5" applyNumberFormat="1" applyFont="1" applyFill="1"/>
    <xf numFmtId="42" fontId="7" fillId="0" borderId="0" xfId="4" applyNumberFormat="1" applyFont="1" applyFill="1"/>
    <xf numFmtId="0" fontId="3" fillId="0" borderId="0" xfId="4" applyFont="1" applyFill="1"/>
    <xf numFmtId="169" fontId="3" fillId="0" borderId="0" xfId="5" applyFont="1" applyFill="1"/>
    <xf numFmtId="169" fontId="3" fillId="0" borderId="0" xfId="5" quotePrefix="1" applyFont="1" applyFill="1"/>
    <xf numFmtId="0" fontId="3" fillId="0" borderId="0" xfId="5" applyNumberFormat="1" applyFont="1" applyFill="1"/>
    <xf numFmtId="169" fontId="3" fillId="0" borderId="0" xfId="5" applyFont="1" applyFill="1" applyProtection="1">
      <protection locked="0"/>
    </xf>
    <xf numFmtId="0" fontId="2" fillId="0" borderId="0" xfId="4" applyFont="1" applyFill="1" applyAlignment="1">
      <alignment horizontal="center"/>
    </xf>
    <xf numFmtId="3" fontId="3" fillId="0" borderId="0" xfId="4" applyNumberFormat="1" applyFont="1" applyFill="1" applyAlignment="1">
      <alignment horizontal="center"/>
    </xf>
    <xf numFmtId="0" fontId="3" fillId="0" borderId="0" xfId="4" applyFont="1" applyFill="1" applyAlignment="1">
      <alignment horizontal="center"/>
    </xf>
    <xf numFmtId="0" fontId="3" fillId="0" borderId="0" xfId="4" applyFont="1" applyFill="1" applyAlignment="1">
      <alignment horizontal="center"/>
    </xf>
    <xf numFmtId="0" fontId="3" fillId="0" borderId="0" xfId="5" applyNumberFormat="1" applyFont="1" applyFill="1" applyAlignment="1" applyProtection="1">
      <alignment horizontal="center"/>
      <protection locked="0"/>
    </xf>
    <xf numFmtId="0" fontId="3" fillId="0" borderId="0" xfId="5" applyNumberFormat="1" applyFont="1" applyFill="1" applyProtection="1">
      <protection locked="0"/>
    </xf>
    <xf numFmtId="49" fontId="3" fillId="0" borderId="0" xfId="5" applyNumberFormat="1" applyFont="1" applyFill="1" applyProtection="1">
      <protection locked="0"/>
    </xf>
    <xf numFmtId="49" fontId="3" fillId="0" borderId="0" xfId="5" applyNumberFormat="1" applyFont="1" applyFill="1" applyAlignment="1" applyProtection="1">
      <alignment horizontal="center"/>
      <protection locked="0"/>
    </xf>
    <xf numFmtId="169" fontId="2" fillId="0" borderId="0" xfId="5" applyFont="1" applyFill="1" applyAlignment="1">
      <alignment horizontal="center" vertical="center" wrapText="1"/>
    </xf>
    <xf numFmtId="0" fontId="3" fillId="0" borderId="0" xfId="5" applyNumberFormat="1" applyFont="1" applyFill="1" applyAlignment="1" applyProtection="1">
      <alignment vertical="center"/>
      <protection locked="0"/>
    </xf>
    <xf numFmtId="0" fontId="2" fillId="0" borderId="0" xfId="5" applyNumberFormat="1" applyFont="1" applyFill="1" applyAlignment="1" applyProtection="1">
      <alignment horizontal="center" vertical="center" wrapText="1"/>
      <protection locked="0"/>
    </xf>
    <xf numFmtId="0" fontId="2" fillId="0" borderId="0" xfId="5" applyNumberFormat="1" applyFont="1" applyFill="1" applyAlignment="1" applyProtection="1">
      <alignment horizontal="center" vertical="center"/>
      <protection locked="0"/>
    </xf>
    <xf numFmtId="169" fontId="3" fillId="0" borderId="0" xfId="5" applyFont="1" applyFill="1" applyAlignment="1">
      <alignment vertical="center"/>
    </xf>
    <xf numFmtId="169" fontId="2" fillId="0" borderId="0" xfId="5" applyFont="1" applyFill="1" applyAlignment="1">
      <alignment horizontal="center"/>
    </xf>
    <xf numFmtId="0" fontId="2" fillId="0" borderId="0" xfId="5" applyNumberFormat="1" applyFont="1" applyFill="1" applyAlignment="1" applyProtection="1">
      <alignment horizontal="center"/>
      <protection locked="0"/>
    </xf>
    <xf numFmtId="0" fontId="3" fillId="0" borderId="9" xfId="5" applyNumberFormat="1" applyFont="1" applyFill="1" applyBorder="1" applyAlignment="1" applyProtection="1">
      <alignment horizontal="center"/>
      <protection locked="0"/>
    </xf>
    <xf numFmtId="0" fontId="6" fillId="0" borderId="0" xfId="5" applyNumberFormat="1" applyFont="1" applyFill="1" applyAlignment="1" applyProtection="1">
      <alignment horizontal="left"/>
      <protection locked="0"/>
    </xf>
    <xf numFmtId="170" fontId="3" fillId="0" borderId="0" xfId="5" applyNumberFormat="1" applyFont="1" applyFill="1" applyProtection="1">
      <protection locked="0"/>
    </xf>
    <xf numFmtId="9" fontId="3" fillId="0" borderId="0" xfId="8" applyFont="1" applyFill="1" applyAlignment="1"/>
    <xf numFmtId="170" fontId="3" fillId="0" borderId="1" xfId="5" applyNumberFormat="1" applyFont="1" applyFill="1" applyBorder="1"/>
    <xf numFmtId="170" fontId="3" fillId="0" borderId="0" xfId="5" applyNumberFormat="1" applyFont="1" applyFill="1"/>
    <xf numFmtId="0" fontId="3" fillId="0" borderId="0" xfId="4" applyFont="1" applyFill="1" applyAlignment="1">
      <alignment wrapText="1"/>
    </xf>
    <xf numFmtId="1" fontId="3" fillId="0" borderId="0" xfId="5" applyNumberFormat="1" applyFont="1" applyFill="1" applyAlignment="1" applyProtection="1">
      <alignment horizontal="center"/>
      <protection locked="0"/>
    </xf>
    <xf numFmtId="0" fontId="3" fillId="0" borderId="0" xfId="4" applyFont="1" applyFill="1" applyAlignment="1">
      <alignment horizontal="right"/>
    </xf>
    <xf numFmtId="170" fontId="3" fillId="0" borderId="0" xfId="6" applyNumberFormat="1" applyFont="1" applyFill="1" applyBorder="1" applyAlignment="1" applyProtection="1">
      <protection locked="0"/>
    </xf>
    <xf numFmtId="0" fontId="2" fillId="0" borderId="10" xfId="4" applyFont="1" applyFill="1" applyBorder="1"/>
    <xf numFmtId="0" fontId="3" fillId="0" borderId="11" xfId="5" applyNumberFormat="1" applyFont="1" applyFill="1" applyBorder="1" applyProtection="1">
      <protection locked="0"/>
    </xf>
    <xf numFmtId="169" fontId="3" fillId="0" borderId="11" xfId="5" applyFont="1" applyFill="1" applyBorder="1"/>
    <xf numFmtId="1" fontId="3" fillId="0" borderId="11" xfId="5" applyNumberFormat="1" applyFont="1" applyFill="1" applyBorder="1" applyAlignment="1" applyProtection="1">
      <alignment horizontal="center"/>
      <protection locked="0"/>
    </xf>
    <xf numFmtId="169" fontId="3" fillId="0" borderId="11" xfId="5" applyFont="1" applyFill="1" applyBorder="1" applyProtection="1">
      <protection locked="0"/>
    </xf>
    <xf numFmtId="170" fontId="2" fillId="0" borderId="12" xfId="5" applyNumberFormat="1" applyFont="1" applyFill="1" applyBorder="1" applyProtection="1">
      <protection locked="0"/>
    </xf>
    <xf numFmtId="10" fontId="3" fillId="0" borderId="0" xfId="8" applyNumberFormat="1" applyFont="1" applyFill="1" applyBorder="1" applyAlignment="1" applyProtection="1">
      <protection locked="0"/>
    </xf>
    <xf numFmtId="169" fontId="3" fillId="0" borderId="0" xfId="5" applyFont="1" applyFill="1" applyAlignment="1" applyProtection="1">
      <alignment horizontal="center"/>
      <protection locked="0"/>
    </xf>
    <xf numFmtId="0" fontId="3" fillId="0" borderId="0" xfId="4" applyFont="1" applyFill="1" applyAlignment="1">
      <alignment horizontal="left"/>
    </xf>
    <xf numFmtId="43" fontId="3" fillId="0" borderId="0" xfId="4" applyNumberFormat="1" applyFont="1" applyFill="1"/>
    <xf numFmtId="43" fontId="3" fillId="0" borderId="0" xfId="6" applyFont="1" applyFill="1"/>
    <xf numFmtId="169" fontId="3" fillId="0" borderId="0" xfId="5" applyFont="1" applyFill="1" applyAlignment="1">
      <alignment horizontal="center"/>
    </xf>
    <xf numFmtId="165" fontId="3" fillId="0" borderId="0" xfId="5" applyNumberFormat="1" applyFont="1" applyFill="1"/>
    <xf numFmtId="165" fontId="3" fillId="0" borderId="0" xfId="4" applyNumberFormat="1" applyFont="1" applyFill="1"/>
    <xf numFmtId="0" fontId="3" fillId="0" borderId="11" xfId="4" applyFont="1" applyFill="1" applyBorder="1"/>
    <xf numFmtId="164" fontId="2" fillId="0" borderId="12" xfId="7" applyNumberFormat="1" applyFont="1" applyFill="1" applyBorder="1"/>
    <xf numFmtId="165" fontId="3" fillId="0" borderId="13" xfId="4" applyNumberFormat="1" applyFont="1" applyFill="1" applyBorder="1"/>
    <xf numFmtId="172" fontId="3" fillId="0" borderId="0" xfId="4" applyNumberFormat="1" applyFont="1" applyFill="1"/>
    <xf numFmtId="0" fontId="3" fillId="0" borderId="0" xfId="5" applyNumberFormat="1" applyFont="1" applyFill="1" applyAlignment="1" applyProtection="1">
      <alignment horizontal="right"/>
      <protection locked="0"/>
    </xf>
    <xf numFmtId="5" fontId="3" fillId="0" borderId="0" xfId="6" applyNumberFormat="1" applyFont="1" applyFill="1" applyAlignment="1" applyProtection="1">
      <protection locked="0"/>
    </xf>
    <xf numFmtId="1" fontId="3" fillId="0" borderId="11" xfId="5" applyNumberFormat="1" applyFont="1" applyFill="1" applyBorder="1" applyAlignment="1" applyProtection="1">
      <alignment horizontal="right"/>
      <protection locked="0"/>
    </xf>
    <xf numFmtId="171" fontId="3" fillId="0" borderId="0" xfId="4" applyNumberFormat="1" applyFont="1" applyFill="1"/>
    <xf numFmtId="10" fontId="3" fillId="0" borderId="0" xfId="4" applyNumberFormat="1" applyFont="1" applyFill="1"/>
    <xf numFmtId="0" fontId="2" fillId="0" borderId="0" xfId="4" applyFont="1" applyFill="1" applyAlignment="1">
      <alignment horizontal="right"/>
    </xf>
    <xf numFmtId="168" fontId="2" fillId="0" borderId="0" xfId="4" applyNumberFormat="1" applyFont="1" applyFill="1" applyAlignment="1">
      <alignment horizontal="center"/>
    </xf>
    <xf numFmtId="43" fontId="3" fillId="0" borderId="0" xfId="5" applyNumberFormat="1" applyFont="1" applyFill="1"/>
    <xf numFmtId="42" fontId="3" fillId="0" borderId="0" xfId="4" applyNumberFormat="1" applyFont="1" applyFill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3" fillId="0" borderId="0" xfId="2" applyNumberFormat="1" applyFont="1" applyFill="1" applyBorder="1"/>
    <xf numFmtId="165" fontId="3" fillId="0" borderId="0" xfId="1" applyNumberFormat="1" applyFont="1" applyFill="1" applyBorder="1"/>
    <xf numFmtId="165" fontId="3" fillId="0" borderId="0" xfId="1" applyNumberFormat="1" applyFont="1" applyFill="1"/>
    <xf numFmtId="10" fontId="3" fillId="0" borderId="0" xfId="3" applyNumberFormat="1" applyFont="1" applyFill="1"/>
    <xf numFmtId="164" fontId="3" fillId="0" borderId="1" xfId="2" applyNumberFormat="1" applyFont="1" applyFill="1" applyBorder="1"/>
    <xf numFmtId="0" fontId="3" fillId="0" borderId="0" xfId="0" applyFont="1" applyFill="1" applyAlignment="1">
      <alignment horizontal="left"/>
    </xf>
    <xf numFmtId="166" fontId="3" fillId="0" borderId="0" xfId="1" applyNumberFormat="1" applyFont="1" applyFill="1"/>
    <xf numFmtId="165" fontId="3" fillId="0" borderId="0" xfId="0" applyNumberFormat="1" applyFont="1" applyFill="1"/>
    <xf numFmtId="10" fontId="3" fillId="0" borderId="0" xfId="0" applyNumberFormat="1" applyFont="1" applyFill="1"/>
    <xf numFmtId="43" fontId="3" fillId="0" borderId="0" xfId="0" applyNumberFormat="1" applyFont="1" applyFill="1"/>
    <xf numFmtId="10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/>
    <xf numFmtId="0" fontId="3" fillId="0" borderId="0" xfId="0" quotePrefix="1" applyFont="1" applyFill="1"/>
    <xf numFmtId="167" fontId="3" fillId="0" borderId="2" xfId="0" applyNumberFormat="1" applyFont="1" applyFill="1" applyBorder="1"/>
    <xf numFmtId="0" fontId="3" fillId="0" borderId="3" xfId="0" applyFont="1" applyFill="1" applyBorder="1"/>
    <xf numFmtId="167" fontId="3" fillId="0" borderId="5" xfId="0" applyNumberFormat="1" applyFont="1" applyFill="1" applyBorder="1"/>
    <xf numFmtId="168" fontId="3" fillId="0" borderId="6" xfId="0" applyNumberFormat="1" applyFont="1" applyFill="1" applyBorder="1"/>
    <xf numFmtId="167" fontId="3" fillId="0" borderId="4" xfId="0" applyNumberFormat="1" applyFont="1" applyFill="1" applyBorder="1"/>
    <xf numFmtId="167" fontId="3" fillId="0" borderId="7" xfId="0" applyNumberFormat="1" applyFont="1" applyFill="1" applyBorder="1"/>
    <xf numFmtId="168" fontId="3" fillId="0" borderId="8" xfId="0" applyNumberFormat="1" applyFont="1" applyFill="1" applyBorder="1"/>
    <xf numFmtId="168" fontId="3" fillId="0" borderId="7" xfId="0" applyNumberFormat="1" applyFont="1" applyFill="1" applyBorder="1"/>
    <xf numFmtId="49" fontId="18" fillId="0" borderId="0" xfId="5" applyNumberFormat="1" applyFont="1" applyFill="1" applyAlignment="1" applyProtection="1">
      <alignment horizontal="center"/>
      <protection locked="0"/>
    </xf>
    <xf numFmtId="43" fontId="11" fillId="0" borderId="0" xfId="6" applyFont="1" applyFill="1" applyAlignment="1" applyProtection="1">
      <protection locked="0"/>
    </xf>
    <xf numFmtId="0" fontId="4" fillId="0" borderId="0" xfId="4" applyFont="1" applyFill="1"/>
    <xf numFmtId="169" fontId="13" fillId="0" borderId="10" xfId="5" applyFont="1" applyFill="1" applyBorder="1"/>
    <xf numFmtId="0" fontId="5" fillId="0" borderId="0" xfId="5" applyNumberFormat="1" applyFont="1" applyFill="1" applyProtection="1">
      <protection locked="0"/>
    </xf>
    <xf numFmtId="0" fontId="5" fillId="0" borderId="0" xfId="5" applyNumberFormat="1" applyFont="1" applyFill="1"/>
    <xf numFmtId="169" fontId="5" fillId="0" borderId="0" xfId="5" applyFont="1" applyFill="1"/>
    <xf numFmtId="169" fontId="5" fillId="0" borderId="0" xfId="5" applyFont="1" applyFill="1" applyProtection="1">
      <protection locked="0"/>
    </xf>
    <xf numFmtId="49" fontId="8" fillId="0" borderId="0" xfId="5" applyNumberFormat="1" applyFont="1" applyFill="1" applyAlignment="1" applyProtection="1">
      <alignment horizontal="center"/>
      <protection locked="0"/>
    </xf>
    <xf numFmtId="0" fontId="5" fillId="0" borderId="0" xfId="5" applyNumberFormat="1" applyFont="1" applyFill="1" applyAlignment="1" applyProtection="1">
      <alignment horizontal="center"/>
      <protection locked="0"/>
    </xf>
    <xf numFmtId="0" fontId="5" fillId="0" borderId="9" xfId="5" applyNumberFormat="1" applyFont="1" applyFill="1" applyBorder="1" applyAlignment="1" applyProtection="1">
      <alignment horizontal="center"/>
      <protection locked="0"/>
    </xf>
    <xf numFmtId="0" fontId="4" fillId="0" borderId="0" xfId="4" applyFont="1" applyFill="1" applyAlignment="1">
      <alignment wrapText="1"/>
    </xf>
    <xf numFmtId="169" fontId="5" fillId="0" borderId="0" xfId="5" applyFont="1" applyFill="1" applyAlignment="1">
      <alignment horizontal="center"/>
    </xf>
    <xf numFmtId="171" fontId="4" fillId="0" borderId="0" xfId="4" applyNumberFormat="1" applyFont="1" applyFill="1"/>
    <xf numFmtId="10" fontId="4" fillId="0" borderId="0" xfId="4" applyNumberFormat="1" applyFont="1" applyFill="1"/>
    <xf numFmtId="43" fontId="7" fillId="0" borderId="0" xfId="6" applyFont="1" applyFill="1" applyAlignment="1" applyProtection="1">
      <protection locked="0"/>
    </xf>
    <xf numFmtId="0" fontId="4" fillId="0" borderId="0" xfId="4" applyFont="1" applyFill="1" applyAlignment="1">
      <alignment horizontal="center"/>
    </xf>
    <xf numFmtId="169" fontId="8" fillId="0" borderId="10" xfId="5" applyFont="1" applyFill="1" applyBorder="1"/>
    <xf numFmtId="0" fontId="20" fillId="0" borderId="0" xfId="0" applyFont="1" applyFill="1"/>
    <xf numFmtId="165" fontId="3" fillId="0" borderId="1" xfId="1" applyNumberFormat="1" applyFont="1" applyFill="1" applyBorder="1"/>
    <xf numFmtId="49" fontId="2" fillId="0" borderId="0" xfId="5" applyNumberFormat="1" applyFont="1" applyFill="1" applyAlignment="1" applyProtection="1">
      <alignment horizontal="center"/>
      <protection locked="0"/>
    </xf>
    <xf numFmtId="166" fontId="3" fillId="0" borderId="0" xfId="6" applyNumberFormat="1" applyFont="1" applyFill="1" applyAlignment="1" applyProtection="1">
      <protection locked="0"/>
    </xf>
    <xf numFmtId="169" fontId="2" fillId="0" borderId="10" xfId="5" applyFont="1" applyFill="1" applyBorder="1"/>
  </cellXfs>
  <cellStyles count="13">
    <cellStyle name="Comma" xfId="1" builtinId="3"/>
    <cellStyle name="Comma 2" xfId="6" xr:uid="{7A4FABA1-A0EE-4376-9FE4-D8AA729C521F}"/>
    <cellStyle name="Comma 3" xfId="9" xr:uid="{B3BB275D-6331-491A-A2EC-517CD64F6670}"/>
    <cellStyle name="Currency" xfId="2" builtinId="4"/>
    <cellStyle name="Currency 2" xfId="7" xr:uid="{B4A96AE4-7D37-4007-A3D6-5B58272D3754}"/>
    <cellStyle name="Currency 3" xfId="10" xr:uid="{8D530DEA-87E1-48D3-A869-980CF00AFFCC}"/>
    <cellStyle name="Normal" xfId="0" builtinId="0"/>
    <cellStyle name="Normal 2" xfId="4" xr:uid="{E0EE3610-A4AE-467F-86B8-B830B6FC3BD8}"/>
    <cellStyle name="Normal 3" xfId="12" xr:uid="{AF08B6EA-59A5-4D06-8A2F-8A21061E12C1}"/>
    <cellStyle name="Normal_FN1 Ratebase Draft SPP template (6-11-04) v2" xfId="5" xr:uid="{F0F7F064-345F-4AD9-AB81-1DE4BF06C16F}"/>
    <cellStyle name="Percent" xfId="3" builtinId="5"/>
    <cellStyle name="Percent 2" xfId="8" xr:uid="{BCCFD266-59BC-45EC-A866-16FA22401504}"/>
    <cellStyle name="Percent 3" xfId="11" xr:uid="{B47D9BA6-5B65-4E0D-B781-E6167649E8AC}"/>
  </cellStyles>
  <dxfs count="0"/>
  <tableStyles count="0" defaultTableStyle="TableStyleMedium2" defaultPivotStyle="PivotStyleLight16"/>
  <colors>
    <mruColors>
      <color rgb="FFFFCCCC"/>
      <color rgb="FFCCFF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epenergy-my.sharepoint.com/personal/s203707_corp_aepsc_com/Documents/Desktop/Transmission/2025%20Billing/2024%20NSPL%20for%202025%20Billing.xlsx" TargetMode="External"/><Relationship Id="rId1" Type="http://schemas.openxmlformats.org/officeDocument/2006/relationships/externalLinkPath" Target="https://aepenergy-my.sharepoint.com/personal/s203707_corp_aepsc_com/Documents/Desktop/Transmission/2025%20Billing/2024%20NSPL%20for%202025%20Bill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TS"/>
    </sheetNames>
    <sheetDataSet>
      <sheetData sheetId="0">
        <row r="6">
          <cell r="I6">
            <v>19099.300000000003</v>
          </cell>
        </row>
        <row r="7">
          <cell r="I7">
            <v>3218.7000000000003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3007-545F-463E-977C-A9902EDFEFD2}">
  <dimension ref="A1:Q35"/>
  <sheetViews>
    <sheetView tabSelected="1" zoomScale="80" zoomScaleNormal="80" workbookViewId="0">
      <selection activeCell="H39" sqref="H39"/>
    </sheetView>
  </sheetViews>
  <sheetFormatPr defaultColWidth="8.7109375" defaultRowHeight="15.75"/>
  <cols>
    <col min="1" max="1" width="27.85546875" style="191" customWidth="1"/>
    <col min="2" max="2" width="12.140625" style="191" customWidth="1"/>
    <col min="3" max="3" width="12.7109375" style="191" customWidth="1"/>
    <col min="4" max="4" width="17.28515625" style="191" customWidth="1"/>
    <col min="5" max="5" width="16.28515625" style="191" customWidth="1"/>
    <col min="6" max="6" width="12" style="191" customWidth="1"/>
    <col min="7" max="7" width="29.7109375" style="191" customWidth="1"/>
    <col min="8" max="8" width="18.140625" style="191" bestFit="1" customWidth="1"/>
    <col min="9" max="9" width="38.42578125" style="191" bestFit="1" customWidth="1"/>
    <col min="10" max="10" width="15.28515625" style="191" bestFit="1" customWidth="1"/>
    <col min="11" max="12" width="8.7109375" style="191"/>
    <col min="13" max="13" width="12" style="191" bestFit="1" customWidth="1"/>
    <col min="14" max="14" width="19.140625" style="191" bestFit="1" customWidth="1"/>
    <col min="15" max="16" width="8.7109375" style="191"/>
    <col min="17" max="17" width="15.140625" style="191" bestFit="1" customWidth="1"/>
    <col min="18" max="16384" width="8.7109375" style="191"/>
  </cols>
  <sheetData>
    <row r="1" spans="1:17">
      <c r="A1" s="190" t="s">
        <v>0</v>
      </c>
    </row>
    <row r="2" spans="1:17">
      <c r="A2" s="190"/>
    </row>
    <row r="4" spans="1:17">
      <c r="B4" s="192" t="s">
        <v>1</v>
      </c>
      <c r="C4" s="192"/>
      <c r="D4" s="192"/>
      <c r="E4" s="192"/>
      <c r="G4" s="190" t="s">
        <v>2</v>
      </c>
    </row>
    <row r="5" spans="1:17">
      <c r="A5" s="191" t="s">
        <v>3</v>
      </c>
      <c r="B5" s="193" t="s">
        <v>4</v>
      </c>
      <c r="C5" s="193" t="s">
        <v>5</v>
      </c>
      <c r="D5" s="193"/>
      <c r="E5" s="193"/>
      <c r="G5" s="191" t="s">
        <v>6</v>
      </c>
      <c r="H5" s="194">
        <f>'Zonal Rates'!I30+'Zonal Rates'!I36</f>
        <v>1333214600.7755802</v>
      </c>
      <c r="I5" s="191" t="s">
        <v>7</v>
      </c>
      <c r="J5" s="195"/>
    </row>
    <row r="6" spans="1:17">
      <c r="A6" s="191" t="s">
        <v>8</v>
      </c>
      <c r="B6" s="196">
        <f>[1]NTS!$I$6</f>
        <v>19099.300000000003</v>
      </c>
      <c r="C6" s="197">
        <f>B6/B8</f>
        <v>0.8557800878214894</v>
      </c>
      <c r="D6" s="196"/>
      <c r="E6" s="197"/>
      <c r="G6" s="191" t="s">
        <v>9</v>
      </c>
      <c r="H6" s="194">
        <f>'TransCo PJM Zonal Rates'!I30+'TransCo PJM Zonal Rates'!I34</f>
        <v>1753802380.8783817</v>
      </c>
      <c r="I6" s="191" t="s">
        <v>7</v>
      </c>
      <c r="J6" s="195"/>
    </row>
    <row r="7" spans="1:17">
      <c r="A7" s="191" t="s">
        <v>10</v>
      </c>
      <c r="B7" s="196">
        <f>[1]NTS!$I$7</f>
        <v>3218.7000000000003</v>
      </c>
      <c r="C7" s="197">
        <f>B7/B8</f>
        <v>0.1442199121785106</v>
      </c>
      <c r="D7" s="196"/>
      <c r="E7" s="197"/>
      <c r="G7" s="190" t="s">
        <v>11</v>
      </c>
      <c r="H7" s="198">
        <v>183630570.71098208</v>
      </c>
      <c r="I7" s="199">
        <v>2025</v>
      </c>
    </row>
    <row r="8" spans="1:17">
      <c r="B8" s="200">
        <f>SUM(B6:B7)</f>
        <v>22318.000000000004</v>
      </c>
      <c r="C8" s="197"/>
      <c r="D8" s="196"/>
      <c r="E8" s="197"/>
      <c r="G8" s="191" t="s">
        <v>12</v>
      </c>
      <c r="H8" s="201">
        <f>SUM(H5:H7)</f>
        <v>3270647552.3649445</v>
      </c>
      <c r="I8" s="199"/>
    </row>
    <row r="9" spans="1:17">
      <c r="C9" s="197"/>
      <c r="D9" s="196"/>
    </row>
    <row r="10" spans="1:17">
      <c r="H10" s="193"/>
      <c r="I10" s="193"/>
    </row>
    <row r="11" spans="1:17">
      <c r="B11" s="192" t="s">
        <v>13</v>
      </c>
      <c r="C11" s="192"/>
      <c r="D11" s="197"/>
      <c r="G11" s="191" t="s">
        <v>14</v>
      </c>
      <c r="H11" s="202">
        <f>C6</f>
        <v>0.8557800878214894</v>
      </c>
      <c r="I11" s="202"/>
      <c r="J11" s="195"/>
    </row>
    <row r="12" spans="1:17">
      <c r="D12" s="197"/>
      <c r="G12" s="191" t="s">
        <v>15</v>
      </c>
      <c r="H12" s="194">
        <f>H8*H11</f>
        <v>2798955049.5960116</v>
      </c>
      <c r="I12" s="201"/>
      <c r="J12" s="195"/>
      <c r="Q12" s="203"/>
    </row>
    <row r="13" spans="1:17">
      <c r="B13" s="192" t="s">
        <v>16</v>
      </c>
      <c r="C13" s="192"/>
      <c r="D13" s="193"/>
    </row>
    <row r="14" spans="1:17">
      <c r="A14" s="191" t="s">
        <v>17</v>
      </c>
      <c r="B14" s="193" t="s">
        <v>4</v>
      </c>
      <c r="C14" s="193" t="s">
        <v>5</v>
      </c>
      <c r="D14" s="193"/>
      <c r="E14" s="193"/>
      <c r="H14" s="202"/>
      <c r="I14" s="204" t="s">
        <v>18</v>
      </c>
      <c r="J14" s="204" t="s">
        <v>19</v>
      </c>
    </row>
    <row r="15" spans="1:17">
      <c r="A15" s="191" t="s">
        <v>20</v>
      </c>
      <c r="B15" s="196">
        <v>4607.4630833333331</v>
      </c>
      <c r="C15" s="197">
        <f t="shared" ref="C15:C19" si="0">B15/$B$21</f>
        <v>0.27663245929717756</v>
      </c>
      <c r="D15" s="201"/>
      <c r="E15" s="197"/>
      <c r="G15" s="191" t="s">
        <v>21</v>
      </c>
      <c r="H15" s="194">
        <f>$H$12*C15</f>
        <v>774281818.83199823</v>
      </c>
      <c r="I15" s="201"/>
      <c r="J15" s="195"/>
    </row>
    <row r="16" spans="1:17">
      <c r="A16" s="191" t="s">
        <v>22</v>
      </c>
      <c r="B16" s="196">
        <v>7395.4409166666674</v>
      </c>
      <c r="C16" s="197">
        <f t="shared" si="0"/>
        <v>0.44402287579142086</v>
      </c>
      <c r="D16" s="201"/>
      <c r="E16" s="197"/>
      <c r="G16" s="191" t="s">
        <v>23</v>
      </c>
      <c r="H16" s="194">
        <f t="shared" ref="H16:H17" si="1">$H$12*C16</f>
        <v>1242800070.33254</v>
      </c>
      <c r="I16" s="201"/>
      <c r="J16" s="195"/>
    </row>
    <row r="17" spans="1:17">
      <c r="A17" s="191" t="s">
        <v>24</v>
      </c>
      <c r="B17" s="196">
        <v>2829.0391666666669</v>
      </c>
      <c r="C17" s="197">
        <f t="shared" si="0"/>
        <v>0.16985574229644226</v>
      </c>
      <c r="D17" s="201"/>
      <c r="E17" s="197"/>
      <c r="G17" s="191" t="s">
        <v>25</v>
      </c>
      <c r="H17" s="194">
        <f t="shared" si="1"/>
        <v>475418587.60350591</v>
      </c>
      <c r="I17" s="201"/>
      <c r="J17" s="195"/>
    </row>
    <row r="18" spans="1:17">
      <c r="A18" s="191" t="s">
        <v>26</v>
      </c>
      <c r="B18" s="196">
        <v>904.24666666666656</v>
      </c>
      <c r="C18" s="197">
        <f t="shared" si="0"/>
        <v>5.4291043614896423E-2</v>
      </c>
      <c r="D18" s="201"/>
      <c r="E18" s="197"/>
      <c r="G18" s="191" t="s">
        <v>27</v>
      </c>
      <c r="H18" s="194">
        <f>$H$12*C18</f>
        <v>151958190.67375165</v>
      </c>
      <c r="I18" s="201">
        <f>H7*H11*C18</f>
        <v>8531695.583479261</v>
      </c>
      <c r="J18" s="201">
        <f>(H5+H6)*H11*C18</f>
        <v>143426495.09027237</v>
      </c>
      <c r="M18" s="205"/>
      <c r="N18" s="203"/>
      <c r="Q18" s="203"/>
    </row>
    <row r="19" spans="1:17">
      <c r="A19" s="191" t="s">
        <v>28</v>
      </c>
      <c r="B19" s="196">
        <v>621.18624999999986</v>
      </c>
      <c r="C19" s="197">
        <f t="shared" si="0"/>
        <v>3.7296073112488427E-2</v>
      </c>
      <c r="D19" s="201"/>
      <c r="E19" s="197"/>
      <c r="G19" s="191" t="s">
        <v>29</v>
      </c>
      <c r="H19" s="194">
        <f t="shared" ref="H19:H20" si="2">$H$12*C19</f>
        <v>104390032.16830152</v>
      </c>
      <c r="I19" s="201"/>
      <c r="J19" s="195"/>
    </row>
    <row r="20" spans="1:17">
      <c r="A20" s="191" t="s">
        <v>30</v>
      </c>
      <c r="B20" s="196">
        <v>298.16424999999998</v>
      </c>
      <c r="C20" s="197">
        <f>B20/$B$21</f>
        <v>1.7901805887574423E-2</v>
      </c>
      <c r="D20" s="201"/>
      <c r="E20" s="197"/>
      <c r="G20" s="191" t="s">
        <v>31</v>
      </c>
      <c r="H20" s="194">
        <f t="shared" si="2"/>
        <v>50106349.985914044</v>
      </c>
      <c r="I20" s="201"/>
      <c r="J20" s="195"/>
    </row>
    <row r="21" spans="1:17">
      <c r="A21" s="191" t="s">
        <v>32</v>
      </c>
      <c r="B21" s="196">
        <v>16655.540333333334</v>
      </c>
      <c r="C21" s="197">
        <v>0.99999999999999989</v>
      </c>
      <c r="D21" s="196"/>
      <c r="E21" s="197"/>
      <c r="G21" s="190"/>
      <c r="H21" s="195"/>
    </row>
    <row r="22" spans="1:17">
      <c r="G22" s="191" t="s">
        <v>33</v>
      </c>
      <c r="H22" s="201">
        <f>H12-SUM(H15:H20)</f>
        <v>0</v>
      </c>
    </row>
    <row r="23" spans="1:17">
      <c r="C23" s="205"/>
      <c r="D23" s="206"/>
    </row>
    <row r="27" spans="1:17" ht="35.25">
      <c r="A27" s="22" t="s">
        <v>34</v>
      </c>
      <c r="B27" s="23" t="s">
        <v>35</v>
      </c>
      <c r="C27" s="23" t="s">
        <v>36</v>
      </c>
    </row>
    <row r="28" spans="1:17">
      <c r="A28" s="24" t="s">
        <v>37</v>
      </c>
      <c r="B28" s="207">
        <v>16655.540333333334</v>
      </c>
      <c r="C28" s="208"/>
    </row>
    <row r="29" spans="1:17">
      <c r="A29" s="25" t="s">
        <v>20</v>
      </c>
      <c r="B29" s="209">
        <v>4607.4630833333331</v>
      </c>
      <c r="C29" s="210">
        <v>0.27663245929717756</v>
      </c>
    </row>
    <row r="30" spans="1:17">
      <c r="A30" s="25" t="s">
        <v>22</v>
      </c>
      <c r="B30" s="211">
        <v>7395.4409166666674</v>
      </c>
      <c r="C30" s="210">
        <v>0.44402287579142086</v>
      </c>
    </row>
    <row r="31" spans="1:17">
      <c r="A31" s="25" t="s">
        <v>24</v>
      </c>
      <c r="B31" s="211">
        <v>2829.0391666666669</v>
      </c>
      <c r="C31" s="210">
        <v>0.16985574229644226</v>
      </c>
    </row>
    <row r="32" spans="1:17">
      <c r="A32" s="25" t="s">
        <v>26</v>
      </c>
      <c r="B32" s="211">
        <v>904.24666666666656</v>
      </c>
      <c r="C32" s="210">
        <v>5.4291043614896423E-2</v>
      </c>
    </row>
    <row r="33" spans="1:3">
      <c r="A33" s="25" t="s">
        <v>28</v>
      </c>
      <c r="B33" s="211">
        <v>621.18624999999986</v>
      </c>
      <c r="C33" s="210">
        <v>3.7296073112488427E-2</v>
      </c>
    </row>
    <row r="34" spans="1:3">
      <c r="A34" s="26" t="s">
        <v>30</v>
      </c>
      <c r="B34" s="212">
        <v>298.16424999999998</v>
      </c>
      <c r="C34" s="213">
        <v>1.7901805887574423E-2</v>
      </c>
    </row>
    <row r="35" spans="1:3">
      <c r="A35" s="26" t="s">
        <v>32</v>
      </c>
      <c r="B35" s="212">
        <v>16655.540333333334</v>
      </c>
      <c r="C35" s="214">
        <v>1</v>
      </c>
    </row>
  </sheetData>
  <mergeCells count="4">
    <mergeCell ref="B4:C4"/>
    <mergeCell ref="D4:E4"/>
    <mergeCell ref="B11:C11"/>
    <mergeCell ref="B13:C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1D72-4D25-4A5C-9CE8-4CAEC1E12944}">
  <sheetPr>
    <pageSetUpPr fitToPage="1"/>
  </sheetPr>
  <dimension ref="A1:AB137"/>
  <sheetViews>
    <sheetView topLeftCell="A37" zoomScale="70" zoomScaleNormal="70" workbookViewId="0">
      <selection activeCell="H39" sqref="H39"/>
    </sheetView>
  </sheetViews>
  <sheetFormatPr defaultColWidth="11.42578125" defaultRowHeight="15.75"/>
  <cols>
    <col min="1" max="1" width="4.140625" style="134" customWidth="1"/>
    <col min="2" max="2" width="5.85546875" style="134" bestFit="1" customWidth="1"/>
    <col min="3" max="3" width="2" style="134" customWidth="1"/>
    <col min="4" max="4" width="62.5703125" style="134" customWidth="1"/>
    <col min="5" max="5" width="16.28515625" style="134" customWidth="1"/>
    <col min="6" max="6" width="8.5703125" style="134" customWidth="1"/>
    <col min="7" max="7" width="18.5703125" style="134" customWidth="1"/>
    <col min="8" max="8" width="4.42578125" style="134" customWidth="1"/>
    <col min="9" max="9" width="22.140625" style="134" bestFit="1" customWidth="1"/>
    <col min="10" max="10" width="5.5703125" style="134" bestFit="1" customWidth="1"/>
    <col min="11" max="11" width="18.42578125" style="134" bestFit="1" customWidth="1"/>
    <col min="12" max="12" width="3.42578125" style="134" customWidth="1"/>
    <col min="13" max="13" width="16" style="134" bestFit="1" customWidth="1"/>
    <col min="14" max="14" width="3.85546875" style="134" customWidth="1"/>
    <col min="15" max="15" width="16.5703125" style="134" bestFit="1" customWidth="1"/>
    <col min="16" max="16" width="4.85546875" style="134" customWidth="1"/>
    <col min="17" max="17" width="15.85546875" style="134" bestFit="1" customWidth="1"/>
    <col min="18" max="18" width="4.140625" style="134" customWidth="1"/>
    <col min="19" max="19" width="16.5703125" style="134" bestFit="1" customWidth="1"/>
    <col min="20" max="20" width="3.42578125" style="134" customWidth="1"/>
    <col min="21" max="21" width="16.5703125" style="134" customWidth="1"/>
    <col min="22" max="23" width="11.42578125" style="134" customWidth="1"/>
    <col min="24" max="24" width="14.7109375" style="134" bestFit="1" customWidth="1"/>
    <col min="25" max="25" width="9.85546875" style="134" bestFit="1" customWidth="1"/>
    <col min="26" max="26" width="10.5703125" style="134" bestFit="1" customWidth="1"/>
    <col min="27" max="27" width="10.85546875" style="134" bestFit="1" customWidth="1"/>
    <col min="28" max="28" width="10.42578125" style="134" bestFit="1" customWidth="1"/>
    <col min="29" max="16384" width="11.42578125" style="134"/>
  </cols>
  <sheetData>
    <row r="1" spans="1:22">
      <c r="A1" s="133"/>
      <c r="B1" s="133"/>
      <c r="C1" s="133"/>
      <c r="D1" s="133"/>
      <c r="E1" s="133"/>
      <c r="F1" s="133"/>
      <c r="G1" s="133"/>
      <c r="H1" s="133"/>
      <c r="J1" s="133"/>
      <c r="K1" s="133"/>
      <c r="L1" s="133"/>
      <c r="U1" s="181"/>
      <c r="V1" s="136">
        <v>2025</v>
      </c>
    </row>
    <row r="2" spans="1:22">
      <c r="B2" s="137"/>
      <c r="C2" s="137"/>
      <c r="D2" s="137"/>
      <c r="E2" s="137"/>
      <c r="F2" s="137"/>
      <c r="G2" s="137"/>
      <c r="H2" s="137"/>
      <c r="J2" s="137"/>
      <c r="K2" s="137"/>
      <c r="L2" s="137"/>
      <c r="U2" s="181"/>
    </row>
    <row r="3" spans="1:22">
      <c r="A3" s="140" t="s">
        <v>38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</row>
    <row r="4" spans="1:22">
      <c r="A4" s="139" t="s">
        <v>39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1:22">
      <c r="A5" s="140" t="str">
        <f>"For rates effective January 1, 2025"</f>
        <v>For rates effective January 1, 2025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</row>
    <row r="6" spans="1:22">
      <c r="A6" s="141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</row>
    <row r="7" spans="1:22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</row>
    <row r="8" spans="1:22">
      <c r="A8" s="235" t="s">
        <v>40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</row>
    <row r="9" spans="1:22">
      <c r="B9" s="142"/>
      <c r="C9" s="142"/>
      <c r="D9" s="143"/>
      <c r="E9" s="143"/>
      <c r="G9" s="144"/>
      <c r="H9" s="143"/>
      <c r="J9" s="143"/>
      <c r="K9" s="143"/>
      <c r="L9" s="143"/>
    </row>
    <row r="10" spans="1:22">
      <c r="B10" s="142"/>
      <c r="C10" s="142"/>
      <c r="D10" s="143"/>
      <c r="E10" s="143"/>
      <c r="F10" s="145"/>
      <c r="G10" s="144"/>
      <c r="H10" s="143"/>
      <c r="I10" s="151" t="s">
        <v>41</v>
      </c>
      <c r="J10" s="143"/>
      <c r="K10" s="152" t="s">
        <v>42</v>
      </c>
      <c r="L10" s="152"/>
      <c r="M10" s="152" t="s">
        <v>43</v>
      </c>
      <c r="O10" s="152" t="s">
        <v>44</v>
      </c>
      <c r="Q10" s="152" t="s">
        <v>45</v>
      </c>
      <c r="S10" s="152" t="s">
        <v>46</v>
      </c>
      <c r="U10" s="152" t="s">
        <v>47</v>
      </c>
    </row>
    <row r="11" spans="1:22">
      <c r="B11" s="142" t="s">
        <v>48</v>
      </c>
      <c r="C11" s="142"/>
      <c r="D11" s="143"/>
      <c r="E11" s="143"/>
      <c r="F11" s="143"/>
      <c r="G11" s="144"/>
      <c r="H11" s="143"/>
      <c r="I11" s="151" t="s">
        <v>49</v>
      </c>
      <c r="J11" s="143"/>
      <c r="K11" s="152" t="s">
        <v>49</v>
      </c>
      <c r="L11" s="152"/>
      <c r="M11" s="152" t="s">
        <v>49</v>
      </c>
      <c r="O11" s="152" t="s">
        <v>49</v>
      </c>
      <c r="Q11" s="152" t="s">
        <v>49</v>
      </c>
      <c r="S11" s="152" t="s">
        <v>49</v>
      </c>
      <c r="U11" s="152" t="s">
        <v>49</v>
      </c>
    </row>
    <row r="12" spans="1:22" ht="16.5" thickBot="1">
      <c r="B12" s="153" t="s">
        <v>50</v>
      </c>
      <c r="C12" s="142"/>
      <c r="D12" s="143"/>
      <c r="E12" s="142"/>
      <c r="F12" s="143"/>
      <c r="G12" s="143"/>
      <c r="H12" s="143"/>
      <c r="I12" s="151" t="s">
        <v>51</v>
      </c>
      <c r="J12" s="143"/>
      <c r="K12" s="151" t="s">
        <v>51</v>
      </c>
      <c r="L12" s="152"/>
      <c r="M12" s="151" t="s">
        <v>51</v>
      </c>
      <c r="O12" s="151" t="s">
        <v>51</v>
      </c>
      <c r="Q12" s="151" t="s">
        <v>51</v>
      </c>
      <c r="S12" s="151" t="s">
        <v>51</v>
      </c>
      <c r="U12" s="151" t="s">
        <v>51</v>
      </c>
    </row>
    <row r="13" spans="1:22">
      <c r="B13" s="142"/>
      <c r="C13" s="142"/>
      <c r="D13" s="143"/>
      <c r="E13" s="142"/>
      <c r="F13" s="143"/>
      <c r="G13" s="143"/>
      <c r="H13" s="143"/>
      <c r="J13" s="143"/>
      <c r="L13" s="143"/>
    </row>
    <row r="14" spans="1:22">
      <c r="A14" s="151" t="s">
        <v>52</v>
      </c>
      <c r="B14" s="154" t="s">
        <v>53</v>
      </c>
      <c r="C14" s="142"/>
      <c r="D14" s="143"/>
      <c r="E14" s="142"/>
      <c r="F14" s="143"/>
      <c r="G14" s="143"/>
      <c r="H14" s="143"/>
      <c r="J14" s="143"/>
      <c r="L14" s="143"/>
    </row>
    <row r="15" spans="1:22">
      <c r="A15" s="151"/>
      <c r="B15" s="142">
        <v>1</v>
      </c>
      <c r="C15" s="142"/>
      <c r="D15" s="133" t="s">
        <v>54</v>
      </c>
      <c r="E15" s="142"/>
      <c r="F15" s="143"/>
      <c r="G15" s="142" t="s">
        <v>55</v>
      </c>
      <c r="H15" s="143"/>
      <c r="I15" s="3">
        <f>SUM(K15,M15,O15,Q15,S15,U15)</f>
        <v>1410917338.9231982</v>
      </c>
      <c r="J15" s="155"/>
      <c r="K15" s="158">
        <v>559565773.72390115</v>
      </c>
      <c r="L15" s="155"/>
      <c r="M15" s="158">
        <v>222506652.50003731</v>
      </c>
      <c r="N15" s="158"/>
      <c r="O15" s="158">
        <v>107521697.0843986</v>
      </c>
      <c r="P15" s="158"/>
      <c r="Q15" s="158">
        <v>7766130.9145399369</v>
      </c>
      <c r="R15" s="158"/>
      <c r="S15" s="158">
        <v>497505783.43546569</v>
      </c>
      <c r="T15" s="158"/>
      <c r="U15" s="158">
        <v>16051301.264855489</v>
      </c>
    </row>
    <row r="16" spans="1:22">
      <c r="A16" s="151"/>
      <c r="B16" s="142"/>
      <c r="C16" s="142"/>
      <c r="D16" s="133"/>
      <c r="E16" s="142"/>
      <c r="F16" s="143"/>
      <c r="G16" s="143"/>
      <c r="H16" s="143"/>
      <c r="I16" s="3"/>
      <c r="J16" s="155"/>
      <c r="K16" s="158"/>
      <c r="L16" s="155"/>
      <c r="M16" s="158"/>
      <c r="N16" s="158"/>
      <c r="O16" s="158"/>
      <c r="P16" s="158"/>
      <c r="Q16" s="158"/>
      <c r="R16" s="158"/>
      <c r="S16" s="158"/>
      <c r="T16" s="158"/>
      <c r="U16" s="158"/>
    </row>
    <row r="17" spans="1:21">
      <c r="A17" s="151"/>
      <c r="B17" s="142">
        <f>+B15+1</f>
        <v>2</v>
      </c>
      <c r="C17" s="142"/>
      <c r="D17" s="143" t="s">
        <v>56</v>
      </c>
      <c r="E17" s="142"/>
      <c r="F17" s="143"/>
      <c r="G17" s="142" t="s">
        <v>57</v>
      </c>
      <c r="H17" s="143"/>
      <c r="I17" s="3">
        <f>SUM(K17,M17,O17,Q17,S17,U17)</f>
        <v>43836733.882830665</v>
      </c>
      <c r="J17" s="155"/>
      <c r="K17" s="158">
        <v>11605027.657431023</v>
      </c>
      <c r="L17" s="155"/>
      <c r="M17" s="158">
        <v>8288694.3466460332</v>
      </c>
      <c r="N17" s="158"/>
      <c r="O17" s="158">
        <v>514669.88577375311</v>
      </c>
      <c r="P17" s="158"/>
      <c r="Q17" s="158">
        <v>291874.18416688824</v>
      </c>
      <c r="R17" s="158"/>
      <c r="S17" s="158">
        <v>19212762.272064421</v>
      </c>
      <c r="T17" s="158"/>
      <c r="U17" s="158">
        <v>3923705.5367485438</v>
      </c>
    </row>
    <row r="18" spans="1:21">
      <c r="A18" s="151"/>
      <c r="B18" s="154"/>
      <c r="C18" s="142"/>
      <c r="D18" s="143"/>
      <c r="E18" s="142"/>
      <c r="F18" s="143"/>
      <c r="G18" s="143"/>
      <c r="H18" s="143"/>
      <c r="I18" s="157"/>
      <c r="J18" s="155"/>
      <c r="K18" s="157"/>
      <c r="L18" s="155"/>
      <c r="M18" s="157"/>
      <c r="N18" s="158"/>
      <c r="O18" s="157"/>
      <c r="P18" s="158"/>
      <c r="Q18" s="157"/>
      <c r="R18" s="158"/>
      <c r="S18" s="157"/>
      <c r="T18" s="158"/>
      <c r="U18" s="157"/>
    </row>
    <row r="19" spans="1:21" ht="33.75" customHeight="1">
      <c r="B19" s="142">
        <f>+B17+1</f>
        <v>3</v>
      </c>
      <c r="C19" s="142"/>
      <c r="D19" s="159" t="s">
        <v>58</v>
      </c>
      <c r="E19" s="159"/>
      <c r="F19" s="160"/>
      <c r="G19" s="142" t="s">
        <v>59</v>
      </c>
      <c r="H19" s="137"/>
      <c r="I19" s="158">
        <f>SUM(K19,M19,O19,Q19,S19,U19)</f>
        <v>1367080605.0403676</v>
      </c>
      <c r="J19" s="155"/>
      <c r="K19" s="155">
        <f>+K15-K17</f>
        <v>547960746.06647015</v>
      </c>
      <c r="L19" s="155"/>
      <c r="M19" s="155">
        <f>+M15-M17</f>
        <v>214217958.15339127</v>
      </c>
      <c r="N19" s="158"/>
      <c r="O19" s="155">
        <f>+O15-O17</f>
        <v>107007027.19862485</v>
      </c>
      <c r="P19" s="158"/>
      <c r="Q19" s="155">
        <f>+Q15-Q17</f>
        <v>7474256.7303730492</v>
      </c>
      <c r="R19" s="158"/>
      <c r="S19" s="155">
        <f>+S15-S17</f>
        <v>478293021.16340125</v>
      </c>
      <c r="T19" s="158"/>
      <c r="U19" s="155">
        <f>+U15-U17</f>
        <v>12127595.728106946</v>
      </c>
    </row>
    <row r="20" spans="1:21">
      <c r="B20" s="142"/>
      <c r="C20" s="142"/>
      <c r="D20" s="133"/>
      <c r="E20" s="143"/>
      <c r="F20" s="160"/>
      <c r="G20" s="137"/>
      <c r="H20" s="137"/>
      <c r="I20" s="158"/>
      <c r="J20" s="155"/>
      <c r="K20" s="155"/>
      <c r="L20" s="155"/>
      <c r="M20" s="155"/>
      <c r="N20" s="158"/>
      <c r="O20" s="155"/>
      <c r="P20" s="158"/>
      <c r="Q20" s="155"/>
      <c r="R20" s="158"/>
      <c r="S20" s="155"/>
      <c r="T20" s="158"/>
      <c r="U20" s="155"/>
    </row>
    <row r="21" spans="1:21">
      <c r="B21" s="142">
        <f>+B19+1</f>
        <v>4</v>
      </c>
      <c r="C21" s="142"/>
      <c r="D21" s="133" t="s">
        <v>60</v>
      </c>
      <c r="E21" s="143"/>
      <c r="F21" s="160"/>
      <c r="G21" s="137"/>
      <c r="H21" s="137"/>
      <c r="I21" s="158"/>
      <c r="J21" s="155"/>
      <c r="K21" s="158"/>
      <c r="L21" s="155"/>
      <c r="M21" s="158"/>
      <c r="N21" s="158"/>
      <c r="O21" s="158"/>
      <c r="P21" s="158"/>
      <c r="Q21" s="158"/>
      <c r="R21" s="158"/>
      <c r="S21" s="158"/>
      <c r="T21" s="158"/>
      <c r="U21" s="158"/>
    </row>
    <row r="22" spans="1:21">
      <c r="B22" s="142">
        <f>+B21+1</f>
        <v>5</v>
      </c>
      <c r="C22" s="142"/>
      <c r="D22" s="133" t="s">
        <v>61</v>
      </c>
      <c r="E22" s="143"/>
      <c r="F22" s="160"/>
      <c r="G22" s="142" t="s">
        <v>62</v>
      </c>
      <c r="H22" s="137"/>
      <c r="I22" s="158">
        <f>SUM(K22,M22,O22,Q22,S22,U22)</f>
        <v>43924196.57904157</v>
      </c>
      <c r="J22" s="155"/>
      <c r="K22" s="158">
        <v>27589930.064909387</v>
      </c>
      <c r="L22" s="155"/>
      <c r="M22" s="158">
        <v>7354071.1877318174</v>
      </c>
      <c r="N22" s="158"/>
      <c r="O22" s="158">
        <v>0</v>
      </c>
      <c r="P22" s="158"/>
      <c r="Q22" s="158">
        <v>0</v>
      </c>
      <c r="R22" s="158"/>
      <c r="S22" s="158">
        <v>8871135.4438028429</v>
      </c>
      <c r="T22" s="158"/>
      <c r="U22" s="158">
        <v>109059.8825975317</v>
      </c>
    </row>
    <row r="23" spans="1:21">
      <c r="B23" s="142">
        <f>+B22+1</f>
        <v>6</v>
      </c>
      <c r="C23" s="142"/>
      <c r="D23" s="133" t="s">
        <v>63</v>
      </c>
      <c r="E23" s="143"/>
      <c r="F23" s="160"/>
      <c r="G23" s="142" t="str">
        <f>"(Worksheet J)"</f>
        <v>(Worksheet J)</v>
      </c>
      <c r="H23" s="137"/>
      <c r="I23" s="157">
        <f>SUM(K23,M23,O23,Q23,S23,U23)</f>
        <v>0</v>
      </c>
      <c r="J23" s="155"/>
      <c r="K23" s="1">
        <v>0</v>
      </c>
      <c r="L23" s="2"/>
      <c r="M23" s="1">
        <v>0</v>
      </c>
      <c r="N23" s="158"/>
      <c r="O23" s="1">
        <v>0</v>
      </c>
      <c r="P23" s="158"/>
      <c r="Q23" s="1">
        <v>0</v>
      </c>
      <c r="R23" s="158"/>
      <c r="S23" s="1">
        <v>0</v>
      </c>
      <c r="T23" s="158"/>
      <c r="U23" s="1">
        <v>0</v>
      </c>
    </row>
    <row r="24" spans="1:21">
      <c r="B24" s="142">
        <f>+B23+1</f>
        <v>7</v>
      </c>
      <c r="C24" s="142"/>
      <c r="D24" s="161" t="s">
        <v>64</v>
      </c>
      <c r="E24" s="143" t="s">
        <v>65</v>
      </c>
      <c r="F24" s="160"/>
      <c r="G24" s="137"/>
      <c r="H24" s="137"/>
      <c r="I24" s="2">
        <f>+I23+I22</f>
        <v>43924196.57904157</v>
      </c>
      <c r="J24" s="155"/>
      <c r="K24" s="2">
        <f>+K23+K22</f>
        <v>27589930.064909387</v>
      </c>
      <c r="L24" s="2"/>
      <c r="M24" s="2">
        <f>+M23+M22</f>
        <v>7354071.1877318174</v>
      </c>
      <c r="N24" s="158"/>
      <c r="O24" s="2">
        <f>+O23+O22</f>
        <v>0</v>
      </c>
      <c r="P24" s="158"/>
      <c r="Q24" s="2">
        <f>+Q23+Q22</f>
        <v>0</v>
      </c>
      <c r="R24" s="158"/>
      <c r="S24" s="2">
        <f>+S23+S22</f>
        <v>8871135.4438028429</v>
      </c>
      <c r="T24" s="158"/>
      <c r="U24" s="2">
        <f>+U23+U22</f>
        <v>109059.8825975317</v>
      </c>
    </row>
    <row r="25" spans="1:21">
      <c r="B25" s="142"/>
      <c r="C25" s="142"/>
      <c r="D25" s="133"/>
      <c r="E25" s="143"/>
      <c r="F25" s="160"/>
      <c r="G25" s="137"/>
      <c r="H25" s="137"/>
      <c r="I25" s="4"/>
      <c r="J25" s="155"/>
      <c r="K25" s="1"/>
      <c r="L25" s="2"/>
      <c r="M25" s="1"/>
      <c r="N25" s="158"/>
      <c r="O25" s="1"/>
      <c r="P25" s="158"/>
      <c r="Q25" s="1"/>
      <c r="R25" s="158"/>
      <c r="S25" s="1"/>
      <c r="T25" s="158"/>
      <c r="U25" s="1"/>
    </row>
    <row r="26" spans="1:21">
      <c r="B26" s="142">
        <f>+B24+1</f>
        <v>8</v>
      </c>
      <c r="C26" s="142"/>
      <c r="D26" s="133" t="s">
        <v>66</v>
      </c>
      <c r="E26" s="143"/>
      <c r="G26" s="160" t="str">
        <f>"(Ln "&amp;B19&amp;"- Ln "&amp;B24&amp;")"</f>
        <v>(Ln 3- Ln 7)</v>
      </c>
      <c r="H26" s="137"/>
      <c r="I26" s="158">
        <f>SUM(K26,M26,O26,Q26,S26,U26)</f>
        <v>1323156408.4613261</v>
      </c>
      <c r="J26" s="155"/>
      <c r="K26" s="2">
        <f>+K19-K24</f>
        <v>520370816.00156075</v>
      </c>
      <c r="L26" s="2"/>
      <c r="M26" s="2">
        <f>+M19-M24</f>
        <v>206863886.96565944</v>
      </c>
      <c r="N26" s="158"/>
      <c r="O26" s="2">
        <f>+O19-O24</f>
        <v>107007027.19862485</v>
      </c>
      <c r="P26" s="158"/>
      <c r="Q26" s="2">
        <f>+Q19-Q24</f>
        <v>7474256.7303730492</v>
      </c>
      <c r="R26" s="158"/>
      <c r="S26" s="2">
        <f>+S19-S24</f>
        <v>469421885.71959841</v>
      </c>
      <c r="T26" s="158"/>
      <c r="U26" s="2">
        <f>+U19-U24</f>
        <v>12018535.845509414</v>
      </c>
    </row>
    <row r="27" spans="1:21">
      <c r="C27" s="142"/>
      <c r="E27" s="143"/>
      <c r="G27" s="137"/>
      <c r="H27" s="137"/>
      <c r="I27" s="158"/>
      <c r="J27" s="155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</row>
    <row r="28" spans="1:21">
      <c r="B28" s="142">
        <f>+B26+1</f>
        <v>9</v>
      </c>
      <c r="C28" s="142"/>
      <c r="D28" s="133" t="s">
        <v>67</v>
      </c>
      <c r="E28" s="143"/>
      <c r="F28" s="160"/>
      <c r="G28" s="142" t="str">
        <f>"(Worksheet J)"</f>
        <v>(Worksheet J)</v>
      </c>
      <c r="H28" s="137"/>
      <c r="I28" s="3">
        <f>SUM(K28,M28,O28,Q28,S28,U28)</f>
        <v>0</v>
      </c>
      <c r="J28" s="155"/>
      <c r="K28" s="2">
        <v>0</v>
      </c>
      <c r="L28" s="2"/>
      <c r="M28" s="2">
        <v>0</v>
      </c>
      <c r="N28" s="158"/>
      <c r="O28" s="2">
        <v>0</v>
      </c>
      <c r="P28" s="158"/>
      <c r="Q28" s="2">
        <v>0</v>
      </c>
      <c r="R28" s="158"/>
      <c r="S28" s="2">
        <v>0</v>
      </c>
      <c r="T28" s="158"/>
      <c r="U28" s="2">
        <v>0</v>
      </c>
    </row>
    <row r="29" spans="1:21">
      <c r="B29" s="142"/>
      <c r="C29" s="142"/>
      <c r="D29" s="133"/>
      <c r="E29" s="143"/>
      <c r="F29" s="160"/>
      <c r="G29" s="137"/>
      <c r="H29" s="137"/>
      <c r="I29" s="4"/>
      <c r="J29" s="155"/>
      <c r="K29" s="1"/>
      <c r="L29" s="2"/>
      <c r="M29" s="1"/>
      <c r="N29" s="158"/>
      <c r="O29" s="1"/>
      <c r="P29" s="158"/>
      <c r="Q29" s="1"/>
      <c r="R29" s="158"/>
      <c r="S29" s="1"/>
      <c r="T29" s="158"/>
      <c r="U29" s="1"/>
    </row>
    <row r="30" spans="1:21">
      <c r="B30" s="142">
        <f>+B28+1</f>
        <v>10</v>
      </c>
      <c r="C30" s="142"/>
      <c r="D30" s="133" t="s">
        <v>68</v>
      </c>
      <c r="E30" s="143"/>
      <c r="G30" s="160" t="str">
        <f>"(Ln "&amp;B26&amp;" + Ln "&amp;B28&amp;")"</f>
        <v>(Ln 8 + Ln 9)</v>
      </c>
      <c r="H30" s="137"/>
      <c r="I30" s="3">
        <f>+I26+I28</f>
        <v>1323156408.4613261</v>
      </c>
      <c r="J30" s="155"/>
      <c r="K30" s="2">
        <f>+K26+K28</f>
        <v>520370816.00156075</v>
      </c>
      <c r="L30" s="2"/>
      <c r="M30" s="2">
        <f>+M26+M28</f>
        <v>206863886.96565944</v>
      </c>
      <c r="N30" s="158"/>
      <c r="O30" s="2">
        <f>+O26+O28</f>
        <v>107007027.19862485</v>
      </c>
      <c r="P30" s="158"/>
      <c r="Q30" s="2">
        <f>+Q26+Q28</f>
        <v>7474256.7303730492</v>
      </c>
      <c r="R30" s="158"/>
      <c r="S30" s="2">
        <f>+S26+S28</f>
        <v>469421885.71959841</v>
      </c>
      <c r="T30" s="158"/>
      <c r="U30" s="2">
        <f>+U26+U28</f>
        <v>12018535.845509414</v>
      </c>
    </row>
    <row r="31" spans="1:21"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</row>
    <row r="32" spans="1:21" hidden="1">
      <c r="B32" s="142">
        <f>+B30+1</f>
        <v>11</v>
      </c>
      <c r="C32" s="142"/>
      <c r="D32" s="133" t="str">
        <f>"BILLED HISTORICAL YEAR ("&amp;V1-1&amp;") ACTUAL ATRR"</f>
        <v>BILLED HISTORICAL YEAR (2024) ACTUAL ATRR</v>
      </c>
      <c r="E32" s="143"/>
      <c r="F32" s="160"/>
      <c r="G32" s="170" t="str">
        <f>"Input from "&amp;V1-1&amp;" True-up"</f>
        <v>Input from 2024 True-up</v>
      </c>
      <c r="H32" s="137"/>
      <c r="I32" s="3">
        <f>SUM(K32,M32,O32,Q32,S32,U32)</f>
        <v>0</v>
      </c>
      <c r="J32" s="155"/>
      <c r="K32" s="2">
        <v>0</v>
      </c>
      <c r="L32" s="2"/>
      <c r="M32" s="2">
        <v>0</v>
      </c>
      <c r="N32" s="158"/>
      <c r="O32" s="2">
        <v>0</v>
      </c>
      <c r="P32" s="158"/>
      <c r="Q32" s="2">
        <v>0</v>
      </c>
      <c r="R32" s="158"/>
      <c r="S32" s="2">
        <v>0</v>
      </c>
      <c r="T32" s="158"/>
      <c r="U32" s="2">
        <v>0</v>
      </c>
    </row>
    <row r="33" spans="1:28" hidden="1">
      <c r="B33" s="142">
        <f>+B32+1</f>
        <v>12</v>
      </c>
      <c r="C33" s="142"/>
      <c r="D33" s="133" t="str">
        <f>"BILLED PROJECTED ("&amp;V1-1&amp;") ATRR FROM PRIOR YEAR"</f>
        <v>BILLED PROJECTED (2024) ATRR FROM PRIOR YEAR</v>
      </c>
      <c r="E33" s="143"/>
      <c r="F33" s="160"/>
      <c r="G33" s="170" t="s">
        <v>69</v>
      </c>
      <c r="H33" s="137"/>
      <c r="I33" s="4">
        <f>SUM(K33,M33,O33,Q33,S33,U33)</f>
        <v>0</v>
      </c>
      <c r="J33" s="155"/>
      <c r="K33" s="1">
        <v>0</v>
      </c>
      <c r="L33" s="2"/>
      <c r="M33" s="1">
        <v>0</v>
      </c>
      <c r="N33" s="158"/>
      <c r="O33" s="1">
        <v>0</v>
      </c>
      <c r="P33" s="158"/>
      <c r="Q33" s="1">
        <v>0</v>
      </c>
      <c r="R33" s="158"/>
      <c r="S33" s="1">
        <v>0</v>
      </c>
      <c r="T33" s="158"/>
      <c r="U33" s="1">
        <v>0</v>
      </c>
    </row>
    <row r="34" spans="1:28">
      <c r="B34" s="142">
        <f>+B30+1</f>
        <v>11</v>
      </c>
      <c r="C34" s="142"/>
      <c r="D34" s="133" t="s">
        <v>70</v>
      </c>
      <c r="E34" s="143"/>
      <c r="F34" s="160"/>
      <c r="G34" s="160" t="s">
        <v>71</v>
      </c>
      <c r="H34" s="137"/>
      <c r="I34" s="158">
        <f>SUM(K34,M34,O34,Q34,S34,U34)</f>
        <v>-67367135.541287869</v>
      </c>
      <c r="J34" s="5"/>
      <c r="K34" s="5">
        <v>-43160628.899485238</v>
      </c>
      <c r="L34" s="5"/>
      <c r="M34" s="5">
        <v>-6261113.1509251324</v>
      </c>
      <c r="N34" s="5"/>
      <c r="O34" s="5">
        <v>2258560.2767313016</v>
      </c>
      <c r="P34" s="5"/>
      <c r="Q34" s="5">
        <v>83945.759737110289</v>
      </c>
      <c r="R34" s="5"/>
      <c r="S34" s="5">
        <v>-21035326.487950854</v>
      </c>
      <c r="T34" s="5"/>
      <c r="U34" s="5">
        <v>747426.9606049367</v>
      </c>
    </row>
    <row r="35" spans="1:28">
      <c r="B35" s="142"/>
      <c r="C35" s="142"/>
      <c r="D35" s="133"/>
      <c r="E35" s="143"/>
      <c r="F35" s="160"/>
      <c r="G35" s="160"/>
      <c r="H35" s="137"/>
      <c r="I35" s="158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8">
      <c r="B36" s="174" t="s">
        <v>72</v>
      </c>
      <c r="D36" s="133" t="s">
        <v>73</v>
      </c>
      <c r="E36" s="143"/>
      <c r="F36" s="160"/>
      <c r="G36" s="170" t="s">
        <v>74</v>
      </c>
      <c r="H36" s="137"/>
      <c r="I36" s="158">
        <f>SUM(K36,M36,O36,Q36,S36,U36)</f>
        <v>10058192.314254154</v>
      </c>
      <c r="J36" s="155"/>
      <c r="K36" s="2"/>
      <c r="L36" s="2"/>
      <c r="M36" s="2">
        <v>343910.31425415445</v>
      </c>
      <c r="N36" s="158"/>
      <c r="O36" s="2"/>
      <c r="P36" s="158"/>
      <c r="Q36" s="2"/>
      <c r="R36" s="158"/>
      <c r="S36" s="2">
        <v>9714282</v>
      </c>
      <c r="T36" s="158"/>
      <c r="U36" s="2"/>
    </row>
    <row r="37" spans="1:28">
      <c r="B37" s="174"/>
      <c r="D37" s="133"/>
      <c r="E37" s="143"/>
      <c r="F37" s="160"/>
      <c r="G37" s="170"/>
      <c r="H37" s="137"/>
      <c r="I37" s="3"/>
      <c r="J37" s="155"/>
      <c r="K37" s="2"/>
      <c r="L37" s="2"/>
      <c r="M37" s="2"/>
      <c r="N37" s="158"/>
      <c r="O37" s="2"/>
      <c r="P37" s="158"/>
      <c r="Q37" s="2"/>
      <c r="R37" s="158"/>
      <c r="S37" s="2"/>
      <c r="T37" s="158"/>
      <c r="U37" s="2"/>
    </row>
    <row r="38" spans="1:28">
      <c r="B38" s="174" t="s">
        <v>75</v>
      </c>
      <c r="D38" s="133" t="s">
        <v>76</v>
      </c>
      <c r="E38" s="143"/>
      <c r="F38" s="160"/>
      <c r="G38" s="170"/>
      <c r="H38" s="137"/>
      <c r="I38" s="182">
        <f>SUM(K38,M38,O38,Q38,S38,U38)</f>
        <v>-11134182.340798557</v>
      </c>
      <c r="J38" s="155"/>
      <c r="K38" s="5">
        <v>-3425660.8676619469</v>
      </c>
      <c r="L38" s="5"/>
      <c r="M38" s="5">
        <v>-5697233.9898542212</v>
      </c>
      <c r="N38" s="5"/>
      <c r="O38" s="5">
        <v>-1674520.9962452902</v>
      </c>
      <c r="P38" s="5"/>
      <c r="Q38" s="5">
        <v>-323569.65046126442</v>
      </c>
      <c r="R38" s="5"/>
      <c r="S38" s="5">
        <v>0</v>
      </c>
      <c r="T38" s="5"/>
      <c r="U38" s="5">
        <v>-13196.836575836585</v>
      </c>
    </row>
    <row r="39" spans="1:28">
      <c r="B39" s="174"/>
      <c r="D39" s="133"/>
      <c r="E39" s="143"/>
      <c r="F39" s="160"/>
      <c r="G39" s="170"/>
      <c r="H39" s="137"/>
      <c r="I39" s="182"/>
      <c r="J39" s="15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8">
      <c r="B40" s="174" t="s">
        <v>77</v>
      </c>
      <c r="D40" s="133" t="s">
        <v>78</v>
      </c>
      <c r="E40" s="143"/>
      <c r="F40" s="160"/>
      <c r="G40" s="170"/>
      <c r="H40" s="137"/>
      <c r="I40" s="182">
        <f>SUM(K40,M40,O40,Q40,S40,U40)</f>
        <v>-526259.44403880124</v>
      </c>
      <c r="J40" s="155"/>
      <c r="K40" s="5">
        <v>-158937.22805463511</v>
      </c>
      <c r="L40" s="5"/>
      <c r="M40" s="5">
        <v>-108227.19477462504</v>
      </c>
      <c r="N40" s="5"/>
      <c r="O40" s="5">
        <v>-29570.203910298365</v>
      </c>
      <c r="P40" s="5"/>
      <c r="Q40" s="5">
        <v>-5407.1363043161782</v>
      </c>
      <c r="R40" s="5"/>
      <c r="S40" s="5">
        <v>-216218.82058169818</v>
      </c>
      <c r="T40" s="5"/>
      <c r="U40" s="5">
        <v>-7898.8604132283481</v>
      </c>
    </row>
    <row r="41" spans="1:28">
      <c r="B41" s="174"/>
      <c r="D41" s="133"/>
      <c r="E41" s="143"/>
      <c r="F41" s="160"/>
      <c r="G41" s="170"/>
      <c r="H41" s="137"/>
      <c r="I41" s="182"/>
      <c r="J41" s="15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8">
      <c r="B42" s="174" t="s">
        <v>79</v>
      </c>
      <c r="D42" s="133" t="s">
        <v>80</v>
      </c>
      <c r="E42" s="143"/>
      <c r="F42" s="160"/>
      <c r="G42" s="170"/>
      <c r="H42" s="137"/>
      <c r="I42" s="182">
        <f>SUM(K42,M42,O42,Q42,S42,U42)</f>
        <v>-1059603.8764816632</v>
      </c>
      <c r="J42" s="155"/>
      <c r="K42" s="5"/>
      <c r="L42" s="5"/>
      <c r="M42" s="5">
        <v>-1059603.8764816632</v>
      </c>
      <c r="N42" s="5"/>
      <c r="O42" s="5"/>
      <c r="P42" s="5"/>
      <c r="Q42" s="5"/>
      <c r="R42" s="5"/>
      <c r="S42" s="5"/>
      <c r="T42" s="5"/>
      <c r="U42" s="5"/>
    </row>
    <row r="43" spans="1:28" ht="15" customHeight="1">
      <c r="B43" s="174"/>
      <c r="D43" s="133"/>
      <c r="E43" s="143"/>
      <c r="F43" s="160"/>
      <c r="G43" s="170"/>
      <c r="H43" s="137"/>
      <c r="I43" s="3"/>
      <c r="J43" s="155"/>
      <c r="K43" s="2"/>
      <c r="L43" s="2"/>
      <c r="M43" s="2"/>
      <c r="N43" s="158"/>
      <c r="O43" s="2"/>
      <c r="P43" s="158"/>
      <c r="Q43" s="2"/>
      <c r="R43" s="158"/>
      <c r="S43" s="2"/>
      <c r="T43" s="158"/>
      <c r="U43" s="2"/>
    </row>
    <row r="44" spans="1:28" ht="15" customHeight="1">
      <c r="B44" s="174" t="s">
        <v>81</v>
      </c>
      <c r="D44" s="133" t="s">
        <v>82</v>
      </c>
      <c r="E44" s="143"/>
      <c r="F44" s="160"/>
      <c r="G44" s="170"/>
      <c r="H44" s="137"/>
      <c r="I44" s="182">
        <f>SUM(K44,M44,O44,Q44,S44,U44)</f>
        <v>-393739.89252976922</v>
      </c>
      <c r="J44" s="155"/>
      <c r="K44" s="5">
        <v>-40649.349542893295</v>
      </c>
      <c r="L44" s="5"/>
      <c r="M44" s="5">
        <v>-10083.500221914854</v>
      </c>
      <c r="N44" s="5"/>
      <c r="O44" s="5">
        <v>-153.52139967851366</v>
      </c>
      <c r="P44" s="5"/>
      <c r="Q44" s="5">
        <v>-10.315752925541503</v>
      </c>
      <c r="R44" s="5"/>
      <c r="S44" s="5">
        <v>-342820.17788799078</v>
      </c>
      <c r="T44" s="5"/>
      <c r="U44" s="5">
        <v>-23.027724366203813</v>
      </c>
    </row>
    <row r="45" spans="1:28" ht="15" customHeight="1" thickBot="1">
      <c r="B45" s="174"/>
      <c r="D45" s="133"/>
      <c r="E45" s="143"/>
      <c r="F45" s="160"/>
      <c r="G45" s="170"/>
      <c r="H45" s="137"/>
      <c r="I45" s="3"/>
      <c r="J45" s="155"/>
      <c r="K45" s="2"/>
      <c r="L45" s="2"/>
      <c r="M45" s="2"/>
      <c r="N45" s="158"/>
      <c r="O45" s="2"/>
      <c r="P45" s="158"/>
      <c r="Q45" s="2"/>
      <c r="R45" s="158"/>
      <c r="S45" s="2"/>
      <c r="T45" s="158"/>
      <c r="U45" s="2"/>
    </row>
    <row r="46" spans="1:28" ht="16.5" thickBot="1">
      <c r="B46" s="142">
        <f>+B34+1</f>
        <v>12</v>
      </c>
      <c r="C46" s="142"/>
      <c r="D46" s="163" t="s">
        <v>83</v>
      </c>
      <c r="E46" s="164"/>
      <c r="F46" s="165"/>
      <c r="G46" s="183" t="str">
        <f>"(Ln "&amp;B30&amp;" + Ln "&amp;B34&amp;")"</f>
        <v>(Ln 10 + Ln 11)</v>
      </c>
      <c r="H46" s="167"/>
      <c r="I46" s="168">
        <f>+I30+I34+I36+I38+I40+I42+I44</f>
        <v>1252733679.6804433</v>
      </c>
      <c r="J46" s="155"/>
      <c r="K46" s="168">
        <f>+K30+K34+K36+K38+K40+K42+K44</f>
        <v>473584939.65681601</v>
      </c>
      <c r="L46" s="155"/>
      <c r="M46" s="168">
        <f>+M30+M34+M36+M38+M40+M42+M44</f>
        <v>194071535.56765607</v>
      </c>
      <c r="N46" s="158"/>
      <c r="O46" s="168">
        <f>+O30+O34+O36+O38+O40+O42+O44</f>
        <v>107561342.75380088</v>
      </c>
      <c r="P46" s="158"/>
      <c r="Q46" s="168">
        <f>+Q30+Q34+Q36+Q38+Q40+Q42+Q44</f>
        <v>7229215.3875916535</v>
      </c>
      <c r="R46" s="158"/>
      <c r="S46" s="168">
        <f>+S30+S34+S36+S38+S40+S42+S44</f>
        <v>457541802.2331779</v>
      </c>
      <c r="T46" s="158"/>
      <c r="U46" s="168">
        <f>+U30+U34+U36+U38+U40+U42+U44</f>
        <v>12744844.081400918</v>
      </c>
      <c r="W46" s="184"/>
      <c r="X46" s="185"/>
      <c r="Y46" s="185"/>
      <c r="Z46" s="185"/>
      <c r="AA46" s="185"/>
      <c r="AB46" s="185"/>
    </row>
    <row r="47" spans="1:28">
      <c r="B47" s="142"/>
      <c r="C47" s="142"/>
      <c r="D47" s="133"/>
      <c r="E47" s="143"/>
      <c r="G47" s="160"/>
      <c r="H47" s="137"/>
      <c r="I47" s="155"/>
      <c r="J47" s="137"/>
      <c r="L47" s="155"/>
      <c r="N47" s="155"/>
      <c r="P47" s="184"/>
      <c r="Q47" s="185"/>
      <c r="R47" s="185"/>
      <c r="S47" s="185"/>
      <c r="T47" s="185"/>
      <c r="U47" s="185"/>
    </row>
    <row r="48" spans="1:28">
      <c r="A48" s="151" t="s">
        <v>84</v>
      </c>
      <c r="B48" s="154" t="s">
        <v>85</v>
      </c>
      <c r="C48" s="142"/>
      <c r="D48" s="143"/>
      <c r="E48" s="133" t="s">
        <v>65</v>
      </c>
      <c r="F48" s="143"/>
      <c r="G48" s="143"/>
      <c r="H48" s="143"/>
      <c r="I48" s="155"/>
      <c r="J48" s="143"/>
      <c r="K48" s="158"/>
      <c r="L48" s="162"/>
      <c r="M48" s="158"/>
      <c r="N48" s="162"/>
      <c r="P48" s="184"/>
      <c r="Q48" s="185"/>
      <c r="R48" s="185"/>
      <c r="S48" s="185"/>
      <c r="T48" s="185"/>
      <c r="U48" s="185"/>
    </row>
    <row r="49" spans="1:28">
      <c r="B49" s="142">
        <f>+B46+1</f>
        <v>13</v>
      </c>
      <c r="C49" s="142"/>
      <c r="D49" s="133" t="str">
        <f>""&amp;V1&amp;" AEP East Zone Network Service Peak Load (1 CP)"</f>
        <v>2025 AEP East Zone Network Service Peak Load (1 CP)</v>
      </c>
      <c r="E49" s="143"/>
      <c r="F49" s="160"/>
      <c r="G49" s="170"/>
      <c r="H49" s="137"/>
      <c r="I49" s="236">
        <v>22318</v>
      </c>
      <c r="J49" s="137" t="s">
        <v>4</v>
      </c>
      <c r="L49" s="155"/>
      <c r="N49" s="155"/>
      <c r="P49" s="184"/>
      <c r="Q49" s="185"/>
      <c r="R49" s="185"/>
      <c r="S49" s="185"/>
      <c r="T49" s="185"/>
      <c r="U49" s="185"/>
    </row>
    <row r="50" spans="1:28">
      <c r="B50" s="133"/>
      <c r="C50" s="133"/>
      <c r="D50" s="133"/>
      <c r="E50" s="133"/>
      <c r="F50" s="133"/>
      <c r="G50" s="141"/>
      <c r="H50" s="133"/>
      <c r="I50" s="136"/>
      <c r="J50" s="133"/>
      <c r="K50" s="133"/>
      <c r="L50" s="133"/>
      <c r="M50" s="133"/>
      <c r="N50" s="133"/>
      <c r="O50" s="133"/>
      <c r="P50" s="184"/>
      <c r="Q50" s="185"/>
      <c r="R50" s="185"/>
      <c r="S50" s="185"/>
      <c r="T50" s="185"/>
      <c r="U50" s="185"/>
    </row>
    <row r="51" spans="1:28">
      <c r="B51" s="142">
        <f>+B49+1</f>
        <v>14</v>
      </c>
      <c r="C51" s="133"/>
      <c r="D51" s="133" t="str">
        <f>"Annual Point-to-Point Rate in $/MW - Year"</f>
        <v>Annual Point-to-Point Rate in $/MW - Year</v>
      </c>
      <c r="E51" s="133"/>
      <c r="F51" s="133"/>
      <c r="G51" s="171" t="str">
        <f>"(Ln "&amp;B46&amp;" / Ln "&amp;B49&amp;")"</f>
        <v>(Ln 12 / Ln 13)</v>
      </c>
      <c r="H51" s="133"/>
      <c r="I51" s="134">
        <f>ROUND(+I46/I49,4)</f>
        <v>56131.090600000003</v>
      </c>
      <c r="J51" s="133"/>
      <c r="K51" s="133"/>
      <c r="L51" s="133"/>
      <c r="M51" s="133"/>
      <c r="N51" s="133"/>
      <c r="O51" s="133"/>
      <c r="P51" s="184"/>
      <c r="Q51" s="185"/>
      <c r="R51" s="185"/>
      <c r="S51" s="185"/>
      <c r="T51" s="185"/>
      <c r="U51" s="185"/>
    </row>
    <row r="52" spans="1:28">
      <c r="B52" s="142">
        <f t="shared" ref="B52:B57" si="0">+B51+1</f>
        <v>15</v>
      </c>
      <c r="C52" s="133"/>
      <c r="D52" s="133" t="str">
        <f>"Monthly Point-to-Point Rate in $/MW - Month"</f>
        <v>Monthly Point-to-Point Rate in $/MW - Month</v>
      </c>
      <c r="E52" s="133"/>
      <c r="F52" s="133"/>
      <c r="G52" s="171" t="str">
        <f>"(Ln "&amp;B51&amp;" / 12)"</f>
        <v>(Ln 14 / 12)</v>
      </c>
      <c r="H52" s="133"/>
      <c r="I52" s="134">
        <f>ROUND(+I$51/12,4)</f>
        <v>4677.5909000000001</v>
      </c>
      <c r="J52" s="133"/>
      <c r="K52" s="133"/>
      <c r="L52" s="133"/>
      <c r="M52" s="133"/>
      <c r="N52" s="133"/>
      <c r="O52" s="133"/>
      <c r="P52" s="184"/>
      <c r="Q52" s="185"/>
      <c r="R52" s="185"/>
      <c r="S52" s="185"/>
      <c r="T52" s="185"/>
      <c r="U52" s="185"/>
    </row>
    <row r="53" spans="1:28">
      <c r="B53" s="142">
        <f t="shared" si="0"/>
        <v>16</v>
      </c>
      <c r="C53" s="133"/>
      <c r="D53" s="133" t="str">
        <f>"Weekly Point-to-Point Rate in $/MW - Weekly"</f>
        <v>Weekly Point-to-Point Rate in $/MW - Weekly</v>
      </c>
      <c r="E53" s="133"/>
      <c r="F53" s="133"/>
      <c r="G53" s="171" t="str">
        <f>"(Ln "&amp;B51&amp;" / 52)"</f>
        <v>(Ln 14 / 52)</v>
      </c>
      <c r="H53" s="133"/>
      <c r="I53" s="134">
        <f>ROUND(+I51/52,4)</f>
        <v>1079.4440999999999</v>
      </c>
      <c r="J53" s="133"/>
      <c r="K53" s="133"/>
      <c r="L53" s="133"/>
      <c r="M53" s="133"/>
      <c r="N53" s="133"/>
      <c r="O53" s="133"/>
      <c r="P53" s="184"/>
      <c r="Q53" s="185"/>
      <c r="R53" s="185"/>
      <c r="S53" s="185"/>
      <c r="T53" s="185"/>
      <c r="U53" s="185"/>
    </row>
    <row r="54" spans="1:28">
      <c r="B54" s="142">
        <f t="shared" si="0"/>
        <v>17</v>
      </c>
      <c r="C54" s="133"/>
      <c r="D54" s="133" t="str">
        <f>"Daily On-Peak Point-to-Point Rate in $/MW - Day"</f>
        <v>Daily On-Peak Point-to-Point Rate in $/MW - Day</v>
      </c>
      <c r="E54" s="133"/>
      <c r="F54" s="133"/>
      <c r="G54" s="171" t="str">
        <f>"(Ln "&amp;B51&amp;" / 260)"</f>
        <v>(Ln 14 / 260)</v>
      </c>
      <c r="H54" s="133"/>
      <c r="I54" s="134">
        <f>ROUND(+I51/260,4)</f>
        <v>215.8888</v>
      </c>
      <c r="J54" s="133"/>
      <c r="K54" s="133"/>
      <c r="L54" s="133"/>
      <c r="M54" s="133"/>
      <c r="N54" s="133"/>
      <c r="O54" s="133"/>
      <c r="P54" s="184"/>
      <c r="Q54" s="185"/>
      <c r="R54" s="185"/>
      <c r="S54" s="185"/>
      <c r="T54" s="185"/>
      <c r="U54" s="185"/>
    </row>
    <row r="55" spans="1:28">
      <c r="B55" s="142">
        <f t="shared" si="0"/>
        <v>18</v>
      </c>
      <c r="C55" s="133"/>
      <c r="D55" s="133" t="str">
        <f>"Daily Off-Peak Point-to-Point Rate in $/MW - Day"</f>
        <v>Daily Off-Peak Point-to-Point Rate in $/MW - Day</v>
      </c>
      <c r="E55" s="133"/>
      <c r="F55" s="133"/>
      <c r="G55" s="171" t="str">
        <f>"(Ln "&amp;B51&amp;" / 365)"</f>
        <v>(Ln 14 / 365)</v>
      </c>
      <c r="H55" s="133"/>
      <c r="I55" s="134">
        <f>ROUND(+I51/365,4)</f>
        <v>153.78380000000001</v>
      </c>
      <c r="J55" s="133"/>
      <c r="K55" s="133"/>
      <c r="L55" s="133"/>
      <c r="M55" s="133"/>
      <c r="N55" s="133"/>
      <c r="O55" s="133"/>
      <c r="P55" s="184"/>
      <c r="Q55" s="185"/>
      <c r="R55" s="185"/>
      <c r="S55" s="185"/>
      <c r="T55" s="185"/>
      <c r="U55" s="185"/>
    </row>
    <row r="56" spans="1:28">
      <c r="B56" s="142">
        <f t="shared" si="0"/>
        <v>19</v>
      </c>
      <c r="C56" s="133"/>
      <c r="D56" s="133" t="str">
        <f>"Hourly On-Peak Point-to-Point Rate in $/MW - Hour"</f>
        <v>Hourly On-Peak Point-to-Point Rate in $/MW - Hour</v>
      </c>
      <c r="E56" s="133"/>
      <c r="F56" s="133"/>
      <c r="G56" s="171" t="str">
        <f>"(Ln "&amp;B51&amp;" / 4160)"</f>
        <v>(Ln 14 / 4160)</v>
      </c>
      <c r="H56" s="133"/>
      <c r="I56" s="134">
        <f>ROUND(+I51/4160,4)</f>
        <v>13.4931</v>
      </c>
      <c r="J56" s="133"/>
      <c r="K56" s="133"/>
      <c r="L56" s="133"/>
      <c r="M56" s="133"/>
      <c r="N56" s="133"/>
      <c r="O56" s="133"/>
      <c r="P56" s="184"/>
      <c r="Q56" s="185"/>
      <c r="R56" s="185"/>
      <c r="S56" s="185"/>
      <c r="T56" s="185"/>
      <c r="U56" s="185"/>
    </row>
    <row r="57" spans="1:28">
      <c r="B57" s="142">
        <f t="shared" si="0"/>
        <v>20</v>
      </c>
      <c r="C57" s="133"/>
      <c r="D57" s="133" t="str">
        <f>"Hourly Off-Peak Point-to-Point Rate in $/MW - Hour"</f>
        <v>Hourly Off-Peak Point-to-Point Rate in $/MW - Hour</v>
      </c>
      <c r="E57" s="133"/>
      <c r="F57" s="133"/>
      <c r="G57" s="171" t="str">
        <f>"(Ln "&amp;B51&amp;" / 8760)"</f>
        <v>(Ln 14 / 8760)</v>
      </c>
      <c r="H57" s="133"/>
      <c r="I57" s="134">
        <f>ROUND(+I51/8760,4)</f>
        <v>6.4077000000000002</v>
      </c>
      <c r="J57" s="133"/>
      <c r="K57" s="133"/>
      <c r="L57" s="133"/>
      <c r="M57" s="133"/>
      <c r="N57" s="133"/>
      <c r="O57" s="133"/>
      <c r="P57" s="184"/>
      <c r="Q57" s="185"/>
      <c r="R57" s="185"/>
      <c r="S57" s="185"/>
      <c r="T57" s="185"/>
      <c r="U57" s="185"/>
    </row>
    <row r="58" spans="1:28">
      <c r="G58" s="174"/>
      <c r="H58" s="137"/>
      <c r="J58" s="137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86"/>
      <c r="X58" s="187"/>
      <c r="Y58" s="187"/>
      <c r="Z58" s="187"/>
      <c r="AA58" s="187"/>
      <c r="AB58" s="187"/>
    </row>
    <row r="59" spans="1:28">
      <c r="A59" s="151" t="s">
        <v>86</v>
      </c>
      <c r="B59" s="154" t="s">
        <v>87</v>
      </c>
      <c r="C59" s="142"/>
      <c r="D59" s="143"/>
      <c r="E59" s="142"/>
      <c r="F59" s="143"/>
      <c r="G59" s="142"/>
      <c r="H59" s="143"/>
      <c r="J59" s="143"/>
      <c r="L59" s="143"/>
    </row>
    <row r="60" spans="1:28">
      <c r="B60" s="141">
        <f>+B57+1</f>
        <v>21</v>
      </c>
      <c r="C60" s="133"/>
      <c r="D60" s="133" t="str">
        <f>"RTEP UPGRADE ATRR W/O INCENTIVES"</f>
        <v>RTEP UPGRADE ATRR W/O INCENTIVES</v>
      </c>
      <c r="G60" s="160" t="str">
        <f>"(Ln "&amp;B24&amp;")"</f>
        <v>(Ln 7)</v>
      </c>
      <c r="H60" s="133"/>
      <c r="I60" s="175">
        <f t="shared" ref="I60:I65" si="1">SUM(K60,M60,O60,Q60,S60,U60)</f>
        <v>43924196.57904157</v>
      </c>
      <c r="J60" s="133"/>
      <c r="K60" s="176">
        <f>K24</f>
        <v>27589930.064909387</v>
      </c>
      <c r="L60" s="133"/>
      <c r="M60" s="176">
        <f>M24</f>
        <v>7354071.1877318174</v>
      </c>
      <c r="N60" s="136"/>
      <c r="O60" s="176">
        <f>O24</f>
        <v>0</v>
      </c>
      <c r="P60" s="136"/>
      <c r="Q60" s="176">
        <f>Q24</f>
        <v>0</v>
      </c>
      <c r="R60" s="136"/>
      <c r="S60" s="176">
        <f>S24</f>
        <v>8871135.4438028429</v>
      </c>
      <c r="T60" s="136"/>
      <c r="U60" s="176">
        <f>U24</f>
        <v>109059.8825975317</v>
      </c>
      <c r="Y60" s="133"/>
      <c r="AA60" s="133"/>
    </row>
    <row r="61" spans="1:28">
      <c r="B61" s="141">
        <f>+B60+1</f>
        <v>22</v>
      </c>
      <c r="C61" s="133"/>
      <c r="D61" s="134" t="s">
        <v>88</v>
      </c>
      <c r="G61" s="170" t="str">
        <f>"(Worksheet J)"</f>
        <v>(Worksheet J)</v>
      </c>
      <c r="H61" s="133"/>
      <c r="I61" s="175">
        <f t="shared" si="1"/>
        <v>0</v>
      </c>
      <c r="J61" s="133"/>
      <c r="K61" s="6">
        <v>0</v>
      </c>
      <c r="L61" s="133"/>
      <c r="M61" s="6">
        <v>0</v>
      </c>
      <c r="N61" s="136"/>
      <c r="O61" s="6">
        <v>0</v>
      </c>
      <c r="P61" s="136"/>
      <c r="Q61" s="6">
        <v>0</v>
      </c>
      <c r="R61" s="136"/>
      <c r="S61" s="6">
        <v>0</v>
      </c>
      <c r="T61" s="136"/>
      <c r="U61" s="6">
        <v>0</v>
      </c>
    </row>
    <row r="62" spans="1:28">
      <c r="B62" s="141">
        <f>+B61+1</f>
        <v>23</v>
      </c>
      <c r="C62" s="133"/>
      <c r="D62" s="134" t="s">
        <v>89</v>
      </c>
      <c r="G62" s="160" t="s">
        <v>71</v>
      </c>
      <c r="H62" s="133"/>
      <c r="I62" s="175">
        <f t="shared" si="1"/>
        <v>-1517026.6943023375</v>
      </c>
      <c r="J62" s="133"/>
      <c r="K62" s="6">
        <v>-399786.69150450401</v>
      </c>
      <c r="L62" s="176"/>
      <c r="M62" s="7">
        <v>-721848.28204455879</v>
      </c>
      <c r="N62" s="175"/>
      <c r="O62" s="7">
        <v>0</v>
      </c>
      <c r="P62" s="175"/>
      <c r="Q62" s="7">
        <v>0</v>
      </c>
      <c r="R62" s="175"/>
      <c r="S62" s="7">
        <v>-401121.39510394237</v>
      </c>
      <c r="T62" s="175"/>
      <c r="U62" s="7">
        <v>5729.6743506678094</v>
      </c>
    </row>
    <row r="63" spans="1:28">
      <c r="B63" s="141">
        <f t="shared" ref="B63:B66" si="2">+B62+1</f>
        <v>24</v>
      </c>
      <c r="C63" s="133"/>
      <c r="D63" s="134" t="s">
        <v>90</v>
      </c>
      <c r="G63" s="160"/>
      <c r="H63" s="133"/>
      <c r="I63" s="175">
        <f t="shared" si="1"/>
        <v>-452014.4542662875</v>
      </c>
      <c r="J63" s="133"/>
      <c r="K63" s="6">
        <v>-251135.96111585444</v>
      </c>
      <c r="L63" s="176"/>
      <c r="M63" s="7">
        <v>-200775.33408756714</v>
      </c>
      <c r="N63" s="175"/>
      <c r="O63" s="7">
        <v>0</v>
      </c>
      <c r="P63" s="175"/>
      <c r="Q63" s="7">
        <v>0</v>
      </c>
      <c r="R63" s="175"/>
      <c r="S63" s="7">
        <v>0</v>
      </c>
      <c r="T63" s="175"/>
      <c r="U63" s="7">
        <v>-103.1590628659107</v>
      </c>
    </row>
    <row r="64" spans="1:28">
      <c r="B64" s="141">
        <f t="shared" si="2"/>
        <v>25</v>
      </c>
      <c r="C64" s="133"/>
      <c r="D64" s="134" t="s">
        <v>91</v>
      </c>
      <c r="G64" s="160"/>
      <c r="H64" s="133"/>
      <c r="I64" s="175">
        <f t="shared" si="1"/>
        <v>-26040.209018007805</v>
      </c>
      <c r="J64" s="133"/>
      <c r="K64" s="6">
        <v>-13841.416865749008</v>
      </c>
      <c r="L64" s="176"/>
      <c r="M64" s="7">
        <v>-4043.1300556546084</v>
      </c>
      <c r="N64" s="175"/>
      <c r="O64" s="7">
        <v>0</v>
      </c>
      <c r="P64" s="175"/>
      <c r="Q64" s="7">
        <v>0</v>
      </c>
      <c r="R64" s="175"/>
      <c r="S64" s="7">
        <v>-8083.0800509682113</v>
      </c>
      <c r="T64" s="175"/>
      <c r="U64" s="7">
        <v>-72.582045635977451</v>
      </c>
    </row>
    <row r="65" spans="2:21" ht="16.5" thickBot="1">
      <c r="B65" s="141">
        <f t="shared" si="2"/>
        <v>26</v>
      </c>
      <c r="C65" s="133"/>
      <c r="D65" s="134" t="s">
        <v>92</v>
      </c>
      <c r="G65" s="160"/>
      <c r="H65" s="133"/>
      <c r="I65" s="175">
        <f t="shared" si="1"/>
        <v>1059603.8764816632</v>
      </c>
      <c r="J65" s="133"/>
      <c r="K65" s="6"/>
      <c r="L65" s="176"/>
      <c r="M65" s="7">
        <f>-M42</f>
        <v>1059603.8764816632</v>
      </c>
      <c r="N65" s="175"/>
      <c r="O65" s="7"/>
      <c r="P65" s="175"/>
      <c r="Q65" s="7"/>
      <c r="R65" s="175"/>
      <c r="S65" s="7"/>
      <c r="T65" s="175"/>
      <c r="U65" s="7"/>
    </row>
    <row r="66" spans="2:21" ht="16.5" thickBot="1">
      <c r="B66" s="141">
        <f t="shared" si="2"/>
        <v>27</v>
      </c>
      <c r="C66" s="133"/>
      <c r="D66" s="237" t="s">
        <v>93</v>
      </c>
      <c r="E66" s="165"/>
      <c r="F66" s="165"/>
      <c r="G66" s="177"/>
      <c r="H66" s="177"/>
      <c r="I66" s="178">
        <f>+I60+I61+I62+I63+I64+I65</f>
        <v>42988719.0979366</v>
      </c>
      <c r="J66" s="133"/>
      <c r="K66" s="179">
        <f>+K60+K61+K62+K63+K64+K65</f>
        <v>26925165.99542328</v>
      </c>
      <c r="L66" s="133"/>
      <c r="M66" s="179">
        <f>+M60+M61+M62+M63+M64+M65</f>
        <v>7487008.3180256998</v>
      </c>
      <c r="N66" s="136"/>
      <c r="O66" s="179">
        <f>+O60+O61+O62+O63+O64+O65</f>
        <v>0</v>
      </c>
      <c r="P66" s="136"/>
      <c r="Q66" s="179">
        <f>+Q60+Q61+Q62+Q63+Q64+Q65</f>
        <v>0</v>
      </c>
      <c r="R66" s="136"/>
      <c r="S66" s="179">
        <f>+S60+S61+S62+S63+S64+S65</f>
        <v>8461930.9686479326</v>
      </c>
      <c r="T66" s="136"/>
      <c r="U66" s="179">
        <f>+U60+U61+U62+U63+U64+U65</f>
        <v>114613.81583969761</v>
      </c>
    </row>
    <row r="67" spans="2:21">
      <c r="B67" s="133"/>
      <c r="C67" s="133"/>
      <c r="D67" s="133"/>
      <c r="E67" s="133"/>
      <c r="F67" s="133"/>
      <c r="G67" s="133"/>
      <c r="H67" s="133"/>
      <c r="I67" s="136"/>
      <c r="J67" s="133"/>
      <c r="K67" s="133"/>
      <c r="L67" s="133"/>
      <c r="M67" s="133"/>
      <c r="N67" s="136"/>
      <c r="O67" s="133"/>
      <c r="P67" s="136"/>
      <c r="Q67" s="133"/>
      <c r="R67" s="136"/>
      <c r="S67" s="133"/>
      <c r="T67" s="136"/>
      <c r="U67" s="133"/>
    </row>
    <row r="68" spans="2:21">
      <c r="B68" s="133"/>
      <c r="C68" s="133"/>
      <c r="D68" s="133" t="s">
        <v>65</v>
      </c>
      <c r="E68" s="180" t="s">
        <v>65</v>
      </c>
      <c r="F68" s="133"/>
      <c r="G68" s="133"/>
      <c r="H68" s="133"/>
      <c r="I68" s="136"/>
      <c r="J68" s="133"/>
      <c r="K68" s="133"/>
      <c r="L68" s="133"/>
      <c r="M68" s="133"/>
      <c r="N68" s="136"/>
      <c r="O68" s="133"/>
      <c r="P68" s="136"/>
      <c r="Q68" s="133"/>
      <c r="R68" s="136"/>
      <c r="S68" s="133"/>
      <c r="T68" s="136"/>
      <c r="U68" s="133"/>
    </row>
    <row r="69" spans="2:21">
      <c r="B69" s="133"/>
      <c r="C69" s="133"/>
      <c r="D69" s="133" t="s">
        <v>94</v>
      </c>
      <c r="E69" s="180" t="s">
        <v>65</v>
      </c>
      <c r="F69" s="133"/>
      <c r="G69" s="133"/>
      <c r="H69" s="133"/>
      <c r="I69" s="188"/>
      <c r="J69" s="133"/>
      <c r="K69" s="133"/>
      <c r="L69" s="133"/>
      <c r="M69" s="133"/>
      <c r="N69" s="136"/>
      <c r="O69" s="133"/>
      <c r="P69" s="136"/>
      <c r="Q69" s="133"/>
      <c r="R69" s="136"/>
      <c r="S69" s="133"/>
      <c r="T69" s="136"/>
      <c r="U69" s="133"/>
    </row>
    <row r="70" spans="2:21">
      <c r="B70" s="133"/>
      <c r="C70" s="133"/>
      <c r="D70" s="133"/>
      <c r="E70" s="133"/>
      <c r="F70" s="133"/>
      <c r="G70" s="189" t="s">
        <v>65</v>
      </c>
      <c r="H70" s="133"/>
      <c r="I70" s="158"/>
      <c r="J70" s="133"/>
      <c r="K70" s="133"/>
      <c r="L70" s="133"/>
      <c r="M70" s="133"/>
      <c r="N70" s="136"/>
      <c r="O70" s="133"/>
      <c r="P70" s="136"/>
      <c r="Q70" s="133"/>
      <c r="R70" s="136"/>
      <c r="S70" s="133"/>
      <c r="T70" s="136"/>
      <c r="U70" s="133"/>
    </row>
    <row r="71" spans="2:21">
      <c r="B71" s="143"/>
      <c r="C71" s="143"/>
      <c r="D71" s="143"/>
      <c r="E71" s="143"/>
      <c r="F71" s="143"/>
      <c r="G71" s="143"/>
      <c r="H71" s="143"/>
      <c r="I71" s="136"/>
      <c r="J71" s="143"/>
      <c r="K71" s="143"/>
      <c r="L71" s="143"/>
      <c r="M71" s="143"/>
      <c r="N71" s="136"/>
      <c r="O71" s="143"/>
      <c r="P71" s="136"/>
      <c r="Q71" s="143"/>
      <c r="R71" s="136"/>
      <c r="S71" s="143"/>
      <c r="T71" s="136"/>
      <c r="U71" s="143"/>
    </row>
    <row r="72" spans="2:21">
      <c r="B72" s="143"/>
      <c r="C72" s="143"/>
      <c r="D72" s="143"/>
      <c r="E72" s="143"/>
      <c r="F72" s="143"/>
      <c r="G72" s="143"/>
      <c r="H72" s="143"/>
      <c r="I72" s="136"/>
      <c r="J72" s="143"/>
      <c r="K72" s="143"/>
      <c r="L72" s="143"/>
      <c r="M72" s="143"/>
      <c r="N72" s="136"/>
      <c r="O72" s="143"/>
      <c r="P72" s="136"/>
      <c r="Q72" s="143"/>
      <c r="R72" s="136"/>
      <c r="S72" s="143"/>
      <c r="T72" s="136"/>
      <c r="U72" s="143"/>
    </row>
    <row r="73" spans="2:21">
      <c r="B73" s="143"/>
      <c r="C73" s="143" t="s">
        <v>65</v>
      </c>
      <c r="D73" s="143" t="s">
        <v>65</v>
      </c>
      <c r="E73" s="143"/>
      <c r="F73" s="143"/>
      <c r="G73" s="143"/>
      <c r="H73" s="143"/>
      <c r="I73" s="136"/>
      <c r="J73" s="143"/>
      <c r="K73" s="143"/>
      <c r="L73" s="143"/>
      <c r="M73" s="136"/>
      <c r="N73" s="136"/>
      <c r="O73" s="136"/>
      <c r="P73" s="136"/>
      <c r="Q73" s="136"/>
      <c r="R73" s="136"/>
      <c r="S73" s="136"/>
      <c r="T73" s="136"/>
      <c r="U73" s="136"/>
    </row>
    <row r="74" spans="2:21">
      <c r="B74" s="143"/>
      <c r="C74" s="143"/>
      <c r="D74" s="143" t="s">
        <v>65</v>
      </c>
      <c r="E74" s="143"/>
      <c r="F74" s="143"/>
      <c r="G74" s="143"/>
      <c r="H74" s="143"/>
      <c r="I74" s="136"/>
      <c r="J74" s="143"/>
      <c r="K74" s="143"/>
      <c r="L74" s="143"/>
      <c r="M74" s="136"/>
      <c r="N74" s="136"/>
      <c r="O74" s="136"/>
      <c r="P74" s="136"/>
      <c r="Q74" s="136"/>
      <c r="R74" s="136"/>
      <c r="S74" s="136"/>
      <c r="T74" s="136"/>
      <c r="U74" s="136"/>
    </row>
    <row r="75" spans="2:21">
      <c r="B75" s="143"/>
      <c r="C75" s="143"/>
      <c r="D75" s="143" t="s">
        <v>65</v>
      </c>
      <c r="E75" s="143"/>
      <c r="F75" s="143"/>
      <c r="G75" s="143"/>
      <c r="H75" s="143"/>
      <c r="I75" s="136"/>
      <c r="J75" s="143"/>
      <c r="K75" s="143"/>
      <c r="L75" s="143"/>
      <c r="M75" s="136"/>
      <c r="N75" s="136"/>
      <c r="O75" s="136"/>
      <c r="P75" s="136"/>
      <c r="Q75" s="136"/>
      <c r="R75" s="136"/>
      <c r="S75" s="136"/>
      <c r="T75" s="136"/>
      <c r="U75" s="136"/>
    </row>
    <row r="76" spans="2:21">
      <c r="B76" s="143"/>
      <c r="C76" s="143"/>
      <c r="D76" s="143" t="s">
        <v>65</v>
      </c>
      <c r="E76" s="143"/>
      <c r="F76" s="143"/>
      <c r="G76" s="143"/>
      <c r="H76" s="143"/>
      <c r="I76" s="136"/>
      <c r="J76" s="143"/>
      <c r="K76" s="143"/>
      <c r="L76" s="143"/>
      <c r="M76" s="136"/>
      <c r="N76" s="136"/>
      <c r="O76" s="136"/>
      <c r="P76" s="136"/>
      <c r="Q76" s="136"/>
      <c r="R76" s="136"/>
      <c r="S76" s="136"/>
      <c r="T76" s="136"/>
      <c r="U76" s="136"/>
    </row>
    <row r="77" spans="2:21">
      <c r="B77" s="143"/>
      <c r="C77" s="143"/>
      <c r="D77" s="143" t="s">
        <v>65</v>
      </c>
      <c r="E77" s="143"/>
      <c r="F77" s="143"/>
      <c r="G77" s="143"/>
      <c r="H77" s="143"/>
      <c r="I77" s="136"/>
      <c r="J77" s="143"/>
      <c r="K77" s="143"/>
      <c r="L77" s="143"/>
      <c r="M77" s="136"/>
      <c r="N77" s="136"/>
      <c r="O77" s="136"/>
      <c r="P77" s="136"/>
      <c r="Q77" s="136"/>
      <c r="R77" s="136"/>
      <c r="S77" s="136"/>
      <c r="T77" s="136"/>
      <c r="U77" s="136"/>
    </row>
    <row r="78" spans="2:21">
      <c r="B78" s="136"/>
      <c r="C78" s="136"/>
      <c r="D78" s="136" t="s">
        <v>95</v>
      </c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</row>
    <row r="79" spans="2:21"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</row>
    <row r="80" spans="2:21"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</row>
    <row r="81" spans="2:21"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</row>
    <row r="82" spans="2:21"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</row>
    <row r="83" spans="2:21"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</row>
    <row r="84" spans="2:21">
      <c r="B84" s="136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</row>
    <row r="85" spans="2:21">
      <c r="B85" s="136"/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</row>
    <row r="86" spans="2:21"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</row>
    <row r="87" spans="2:21"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</row>
    <row r="88" spans="2:21"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</row>
    <row r="89" spans="2:21"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</row>
    <row r="90" spans="2:21"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</row>
    <row r="91" spans="2:21"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</row>
    <row r="92" spans="2:21"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</row>
    <row r="93" spans="2:21"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</row>
    <row r="94" spans="2:21"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</row>
    <row r="95" spans="2:21">
      <c r="B95" s="136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</row>
    <row r="96" spans="2:21">
      <c r="B96" s="136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</row>
    <row r="97" spans="2:21"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</row>
    <row r="98" spans="2:21"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</row>
    <row r="99" spans="2:21"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</row>
    <row r="100" spans="2:21"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</row>
    <row r="101" spans="2:21"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</row>
    <row r="102" spans="2:21"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</row>
    <row r="103" spans="2:21"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</row>
    <row r="104" spans="2:21"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</row>
    <row r="105" spans="2:21"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</row>
    <row r="106" spans="2:21"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</row>
    <row r="107" spans="2:21">
      <c r="B107" s="136"/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</row>
    <row r="108" spans="2:21">
      <c r="B108" s="136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</row>
    <row r="109" spans="2:21"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</row>
    <row r="110" spans="2:21"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</row>
    <row r="111" spans="2:21">
      <c r="B111" s="136"/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</row>
    <row r="112" spans="2:21">
      <c r="B112" s="136"/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</row>
    <row r="113" spans="2:21">
      <c r="B113" s="136"/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</row>
    <row r="114" spans="2:21">
      <c r="B114" s="136"/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</row>
    <row r="115" spans="2:21">
      <c r="B115" s="136"/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</row>
    <row r="116" spans="2:21">
      <c r="B116" s="136"/>
      <c r="C116" s="136"/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</row>
    <row r="117" spans="2:21">
      <c r="B117" s="136"/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</row>
    <row r="118" spans="2:21"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</row>
    <row r="119" spans="2:21"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</row>
    <row r="120" spans="2:21"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</row>
    <row r="121" spans="2:21"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</row>
    <row r="122" spans="2:21">
      <c r="B122" s="136"/>
      <c r="C122" s="136"/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</row>
    <row r="123" spans="2:21"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</row>
    <row r="124" spans="2:21"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</row>
    <row r="125" spans="2:21"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T125" s="136"/>
      <c r="U125" s="136"/>
    </row>
    <row r="126" spans="2:21"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</row>
    <row r="127" spans="2:21">
      <c r="B127" s="136"/>
      <c r="C127" s="136"/>
      <c r="D127" s="13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</row>
    <row r="128" spans="2:21">
      <c r="B128" s="136"/>
      <c r="C128" s="136"/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</row>
    <row r="129" spans="2:21">
      <c r="B129" s="136"/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</row>
    <row r="130" spans="2:21"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</row>
    <row r="131" spans="2:21"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</row>
    <row r="132" spans="2:21">
      <c r="B132" s="136"/>
      <c r="C132" s="136"/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</row>
    <row r="133" spans="2:21"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</row>
    <row r="134" spans="2:21">
      <c r="B134" s="136"/>
      <c r="C134" s="136"/>
      <c r="D134" s="136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</row>
    <row r="135" spans="2:21">
      <c r="B135" s="136"/>
      <c r="C135" s="136"/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</row>
    <row r="136" spans="2:21"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</row>
    <row r="137" spans="2:21">
      <c r="B137" s="136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</row>
  </sheetData>
  <mergeCells count="5">
    <mergeCell ref="A3:U3"/>
    <mergeCell ref="A4:U4"/>
    <mergeCell ref="A5:U5"/>
    <mergeCell ref="A8:U8"/>
    <mergeCell ref="D19:E19"/>
  </mergeCells>
  <printOptions horizontalCentered="1"/>
  <pageMargins left="0.41" right="0.23" top="1.75" bottom="0.33" header="1.25" footer="0.17"/>
  <pageSetup scale="44" orientation="landscape" r:id="rId1"/>
  <headerFooter alignWithMargins="0">
    <oddFooter>&amp;Z&amp;F&amp;RPage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637B-583E-4DC1-B9B8-1B2D932929C8}">
  <sheetPr>
    <pageSetUpPr fitToPage="1"/>
  </sheetPr>
  <dimension ref="A1:X130"/>
  <sheetViews>
    <sheetView topLeftCell="A28" zoomScale="70" zoomScaleNormal="70" workbookViewId="0">
      <selection activeCell="H39" sqref="H39"/>
    </sheetView>
  </sheetViews>
  <sheetFormatPr defaultColWidth="11.42578125" defaultRowHeight="15.75"/>
  <cols>
    <col min="1" max="1" width="4.140625" style="134" customWidth="1"/>
    <col min="2" max="2" width="5.85546875" style="134" bestFit="1" customWidth="1"/>
    <col min="3" max="3" width="2" style="134" customWidth="1"/>
    <col min="4" max="4" width="58.28515625" style="134" customWidth="1"/>
    <col min="5" max="5" width="16.28515625" style="134" customWidth="1"/>
    <col min="6" max="6" width="8.7109375" style="134" customWidth="1"/>
    <col min="7" max="7" width="24.28515625" style="134" customWidth="1"/>
    <col min="8" max="8" width="5" style="134" customWidth="1"/>
    <col min="9" max="9" width="32" style="134" customWidth="1"/>
    <col min="10" max="10" width="6.42578125" style="134" bestFit="1" customWidth="1"/>
    <col min="11" max="11" width="32.28515625" style="134" customWidth="1"/>
    <col min="12" max="12" width="4.5703125" style="134" customWidth="1"/>
    <col min="13" max="13" width="32.7109375" style="134" customWidth="1"/>
    <col min="14" max="14" width="5.140625" style="134" customWidth="1"/>
    <col min="15" max="15" width="35.7109375" style="134" customWidth="1"/>
    <col min="16" max="16" width="4.28515625" style="134" customWidth="1"/>
    <col min="17" max="17" width="29.5703125" style="134" customWidth="1"/>
    <col min="18" max="18" width="2.7109375" style="134" customWidth="1"/>
    <col min="19" max="19" width="32.28515625" style="134" customWidth="1"/>
    <col min="20" max="20" width="18" style="134" bestFit="1" customWidth="1"/>
    <col min="21" max="16384" width="11.42578125" style="134"/>
  </cols>
  <sheetData>
    <row r="1" spans="1:24">
      <c r="A1" s="133"/>
      <c r="B1" s="133"/>
      <c r="C1" s="133"/>
      <c r="D1" s="133"/>
      <c r="E1" s="133"/>
      <c r="F1" s="133"/>
      <c r="G1" s="133"/>
      <c r="H1" s="133"/>
      <c r="J1" s="133"/>
      <c r="K1" s="133"/>
      <c r="L1" s="133"/>
      <c r="V1" s="135"/>
      <c r="X1" s="136" t="s">
        <v>65</v>
      </c>
    </row>
    <row r="2" spans="1:24">
      <c r="B2" s="137"/>
      <c r="C2" s="137"/>
      <c r="D2" s="137"/>
      <c r="E2" s="137"/>
      <c r="F2" s="137"/>
      <c r="G2" s="137"/>
      <c r="H2" s="137"/>
      <c r="J2" s="137"/>
      <c r="K2" s="137"/>
      <c r="L2" s="137"/>
    </row>
    <row r="3" spans="1:24">
      <c r="A3" s="138" t="s">
        <v>96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</row>
    <row r="4" spans="1:24">
      <c r="A4" s="139" t="str">
        <f>"Forecasted Costs through December 31, 2025"</f>
        <v>Forecasted Costs through December 31, 2025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</row>
    <row r="5" spans="1:24">
      <c r="A5" s="140" t="str">
        <f>"For rates effective January 1, 2025"</f>
        <v>For rates effective January 1, 2025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33"/>
      <c r="U5" s="133"/>
    </row>
    <row r="6" spans="1:24">
      <c r="A6" s="141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</row>
    <row r="7" spans="1:24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</row>
    <row r="8" spans="1:24">
      <c r="A8" s="235" t="s">
        <v>97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</row>
    <row r="9" spans="1:24">
      <c r="B9" s="142"/>
      <c r="C9" s="142"/>
      <c r="D9" s="143"/>
      <c r="E9" s="143"/>
      <c r="G9" s="144"/>
      <c r="H9" s="143"/>
      <c r="J9" s="143"/>
      <c r="K9" s="143"/>
      <c r="L9" s="143"/>
    </row>
    <row r="10" spans="1:24" ht="31.5">
      <c r="B10" s="142"/>
      <c r="C10" s="142"/>
      <c r="D10" s="143"/>
      <c r="E10" s="143"/>
      <c r="F10" s="145"/>
      <c r="G10" s="144"/>
      <c r="H10" s="143"/>
      <c r="I10" s="146" t="s">
        <v>98</v>
      </c>
      <c r="J10" s="147"/>
      <c r="K10" s="148" t="s">
        <v>99</v>
      </c>
      <c r="L10" s="149"/>
      <c r="M10" s="146" t="s">
        <v>100</v>
      </c>
      <c r="N10" s="150"/>
      <c r="O10" s="146" t="s">
        <v>101</v>
      </c>
      <c r="P10" s="150"/>
      <c r="Q10" s="146" t="s">
        <v>102</v>
      </c>
      <c r="R10" s="150"/>
      <c r="S10" s="146" t="s">
        <v>103</v>
      </c>
    </row>
    <row r="11" spans="1:24">
      <c r="B11" s="142" t="s">
        <v>48</v>
      </c>
      <c r="C11" s="142"/>
      <c r="D11" s="143"/>
      <c r="E11" s="143"/>
      <c r="F11" s="143"/>
      <c r="G11" s="144"/>
      <c r="H11" s="143"/>
      <c r="I11" s="151" t="s">
        <v>104</v>
      </c>
      <c r="J11" s="143"/>
      <c r="K11" s="152" t="s">
        <v>104</v>
      </c>
      <c r="L11" s="152"/>
      <c r="M11" s="152" t="s">
        <v>104</v>
      </c>
      <c r="O11" s="152" t="s">
        <v>104</v>
      </c>
      <c r="Q11" s="152" t="s">
        <v>104</v>
      </c>
      <c r="S11" s="152" t="s">
        <v>104</v>
      </c>
    </row>
    <row r="12" spans="1:24" ht="16.5" thickBot="1">
      <c r="B12" s="153" t="s">
        <v>50</v>
      </c>
      <c r="C12" s="142"/>
      <c r="D12" s="143"/>
      <c r="E12" s="142"/>
      <c r="F12" s="143"/>
      <c r="G12" s="143"/>
      <c r="H12" s="143"/>
      <c r="I12" s="151" t="s">
        <v>51</v>
      </c>
      <c r="J12" s="143"/>
      <c r="K12" s="151" t="s">
        <v>51</v>
      </c>
      <c r="L12" s="152"/>
      <c r="M12" s="151" t="s">
        <v>51</v>
      </c>
      <c r="O12" s="151" t="s">
        <v>51</v>
      </c>
      <c r="Q12" s="151" t="s">
        <v>51</v>
      </c>
      <c r="S12" s="151" t="s">
        <v>51</v>
      </c>
    </row>
    <row r="13" spans="1:24">
      <c r="B13" s="142"/>
      <c r="C13" s="142"/>
      <c r="D13" s="143"/>
      <c r="E13" s="142"/>
      <c r="F13" s="143"/>
      <c r="G13" s="143"/>
      <c r="H13" s="143"/>
      <c r="J13" s="143"/>
      <c r="L13" s="143"/>
    </row>
    <row r="14" spans="1:24">
      <c r="A14" s="151" t="s">
        <v>52</v>
      </c>
      <c r="B14" s="154" t="s">
        <v>53</v>
      </c>
      <c r="C14" s="142"/>
      <c r="D14" s="143"/>
      <c r="E14" s="142"/>
      <c r="F14" s="143"/>
      <c r="G14" s="143"/>
      <c r="H14" s="143"/>
      <c r="J14" s="143"/>
      <c r="L14" s="143"/>
    </row>
    <row r="15" spans="1:24">
      <c r="A15" s="151"/>
      <c r="B15" s="142">
        <v>1</v>
      </c>
      <c r="C15" s="142"/>
      <c r="D15" s="133" t="s">
        <v>54</v>
      </c>
      <c r="E15" s="142"/>
      <c r="F15" s="143"/>
      <c r="G15" s="142" t="s">
        <v>55</v>
      </c>
      <c r="H15" s="143"/>
      <c r="I15" s="3">
        <f>SUM(Q15,K15,S15,O15,M15,)</f>
        <v>1908635258.0370662</v>
      </c>
      <c r="J15" s="155"/>
      <c r="K15" s="158">
        <v>20966885.169530723</v>
      </c>
      <c r="L15" s="155"/>
      <c r="M15" s="158">
        <v>525924568.13222891</v>
      </c>
      <c r="N15" s="158"/>
      <c r="O15" s="158">
        <v>21219121.416689634</v>
      </c>
      <c r="P15" s="158"/>
      <c r="Q15" s="158">
        <v>984462754.51216304</v>
      </c>
      <c r="R15" s="158"/>
      <c r="S15" s="158">
        <v>356061928.80645388</v>
      </c>
    </row>
    <row r="16" spans="1:24">
      <c r="A16" s="151"/>
      <c r="B16" s="142"/>
      <c r="C16" s="142"/>
      <c r="D16" s="133"/>
      <c r="E16" s="142"/>
      <c r="F16" s="143"/>
      <c r="G16" s="143"/>
      <c r="H16" s="143"/>
      <c r="I16" s="3"/>
      <c r="J16" s="155"/>
      <c r="K16" s="158"/>
      <c r="L16" s="155"/>
      <c r="M16" s="158"/>
      <c r="N16" s="158"/>
      <c r="O16" s="158"/>
      <c r="P16" s="158"/>
      <c r="Q16" s="158"/>
      <c r="R16" s="158"/>
      <c r="S16" s="158"/>
      <c r="U16" s="156"/>
    </row>
    <row r="17" spans="1:19">
      <c r="A17" s="151"/>
      <c r="B17" s="142">
        <f>+B15+1</f>
        <v>2</v>
      </c>
      <c r="C17" s="142"/>
      <c r="D17" s="143" t="s">
        <v>56</v>
      </c>
      <c r="E17" s="142"/>
      <c r="F17" s="143"/>
      <c r="G17" s="142" t="s">
        <v>57</v>
      </c>
      <c r="H17" s="143"/>
      <c r="I17" s="3">
        <f>SUM(Q17,K17,S17,O17,M17,)</f>
        <v>18718493.765539981</v>
      </c>
      <c r="J17" s="155"/>
      <c r="K17" s="158">
        <v>0</v>
      </c>
      <c r="L17" s="155"/>
      <c r="M17" s="158">
        <v>1596307.0317999902</v>
      </c>
      <c r="N17" s="158"/>
      <c r="O17" s="158">
        <v>408708.38076000003</v>
      </c>
      <c r="P17" s="158"/>
      <c r="Q17" s="158">
        <v>10525047.63787999</v>
      </c>
      <c r="R17" s="158"/>
      <c r="S17" s="158">
        <v>6188430.7150999997</v>
      </c>
    </row>
    <row r="18" spans="1:19">
      <c r="A18" s="151"/>
      <c r="B18" s="154"/>
      <c r="C18" s="142"/>
      <c r="D18" s="143"/>
      <c r="E18" s="142"/>
      <c r="F18" s="143"/>
      <c r="G18" s="143"/>
      <c r="H18" s="143"/>
      <c r="I18" s="157"/>
      <c r="J18" s="155"/>
      <c r="K18" s="157"/>
      <c r="L18" s="155"/>
      <c r="M18" s="157"/>
      <c r="N18" s="158"/>
      <c r="O18" s="157"/>
      <c r="P18" s="158"/>
      <c r="Q18" s="157"/>
      <c r="R18" s="158"/>
      <c r="S18" s="157"/>
    </row>
    <row r="19" spans="1:19" ht="48.75" customHeight="1">
      <c r="B19" s="142">
        <f>+B17+1</f>
        <v>3</v>
      </c>
      <c r="C19" s="142"/>
      <c r="D19" s="159" t="s">
        <v>105</v>
      </c>
      <c r="E19" s="159"/>
      <c r="F19" s="160"/>
      <c r="G19" s="142" t="s">
        <v>59</v>
      </c>
      <c r="H19" s="137"/>
      <c r="I19" s="158">
        <f>SUM(Q19,K19,S19,O19,M19,)</f>
        <v>1889916764.2715263</v>
      </c>
      <c r="J19" s="155"/>
      <c r="K19" s="155">
        <f>+K15-K17</f>
        <v>20966885.169530723</v>
      </c>
      <c r="L19" s="155"/>
      <c r="M19" s="155">
        <f>+M15-M17</f>
        <v>524328261.10042894</v>
      </c>
      <c r="N19" s="158"/>
      <c r="O19" s="155">
        <f>+O15-O17</f>
        <v>20810413.035929635</v>
      </c>
      <c r="P19" s="158"/>
      <c r="Q19" s="155">
        <f>+Q15-Q17</f>
        <v>973937706.87428308</v>
      </c>
      <c r="R19" s="158"/>
      <c r="S19" s="155">
        <f>+S15-S17</f>
        <v>349873498.09135389</v>
      </c>
    </row>
    <row r="20" spans="1:19">
      <c r="B20" s="142"/>
      <c r="C20" s="142"/>
      <c r="D20" s="133"/>
      <c r="E20" s="143"/>
      <c r="F20" s="160"/>
      <c r="G20" s="137"/>
      <c r="H20" s="137"/>
      <c r="I20" s="158"/>
      <c r="J20" s="155"/>
      <c r="K20" s="155"/>
      <c r="L20" s="155"/>
      <c r="M20" s="155"/>
      <c r="N20" s="158"/>
      <c r="O20" s="155"/>
      <c r="P20" s="158"/>
      <c r="Q20" s="155"/>
      <c r="R20" s="158"/>
      <c r="S20" s="155"/>
    </row>
    <row r="21" spans="1:19">
      <c r="B21" s="142">
        <f>+B19+1</f>
        <v>4</v>
      </c>
      <c r="C21" s="142"/>
      <c r="D21" s="133" t="s">
        <v>60</v>
      </c>
      <c r="E21" s="143"/>
      <c r="F21" s="160"/>
      <c r="G21" s="137"/>
      <c r="H21" s="137"/>
      <c r="I21" s="158"/>
      <c r="J21" s="155"/>
      <c r="K21" s="158"/>
      <c r="L21" s="155"/>
      <c r="M21" s="158"/>
      <c r="N21" s="158"/>
      <c r="O21" s="158"/>
      <c r="P21" s="158"/>
      <c r="Q21" s="158"/>
      <c r="R21" s="158"/>
      <c r="S21" s="158"/>
    </row>
    <row r="22" spans="1:19">
      <c r="B22" s="142">
        <f>+B21+1</f>
        <v>5</v>
      </c>
      <c r="C22" s="142"/>
      <c r="D22" s="133" t="s">
        <v>106</v>
      </c>
      <c r="E22" s="143"/>
      <c r="F22" s="160"/>
      <c r="G22" s="142" t="s">
        <v>62</v>
      </c>
      <c r="H22" s="137"/>
      <c r="I22" s="158">
        <f>SUM(Q22,K22,S22,O22,M22,)</f>
        <v>143912532.39314485</v>
      </c>
      <c r="J22" s="155"/>
      <c r="K22" s="2">
        <v>0</v>
      </c>
      <c r="L22" s="2"/>
      <c r="M22" s="2">
        <v>49191628.168834932</v>
      </c>
      <c r="N22" s="158"/>
      <c r="O22" s="158">
        <v>4764985.4899237761</v>
      </c>
      <c r="P22" s="158"/>
      <c r="Q22" s="158">
        <v>40603282.370092437</v>
      </c>
      <c r="R22" s="158"/>
      <c r="S22" s="158">
        <v>49352636.364293709</v>
      </c>
    </row>
    <row r="23" spans="1:19">
      <c r="B23" s="142">
        <f>+B22+1</f>
        <v>6</v>
      </c>
      <c r="C23" s="142"/>
      <c r="D23" s="133" t="s">
        <v>107</v>
      </c>
      <c r="E23" s="143"/>
      <c r="F23" s="160"/>
      <c r="G23" s="142" t="str">
        <f>"(Worksheet J)"</f>
        <v>(Worksheet J)</v>
      </c>
      <c r="H23" s="137"/>
      <c r="I23" s="157">
        <f>SUM(Q23,K23,S23,O23,M23,)</f>
        <v>0</v>
      </c>
      <c r="J23" s="155"/>
      <c r="K23" s="1">
        <v>0</v>
      </c>
      <c r="L23" s="2"/>
      <c r="M23" s="1">
        <v>0</v>
      </c>
      <c r="N23" s="158"/>
      <c r="O23" s="1">
        <v>0</v>
      </c>
      <c r="P23" s="158"/>
      <c r="Q23" s="1">
        <v>0</v>
      </c>
      <c r="R23" s="158"/>
      <c r="S23" s="1">
        <v>0</v>
      </c>
    </row>
    <row r="24" spans="1:19">
      <c r="B24" s="142">
        <f>+B23+1</f>
        <v>7</v>
      </c>
      <c r="C24" s="142"/>
      <c r="D24" s="161" t="s">
        <v>64</v>
      </c>
      <c r="E24" s="143" t="s">
        <v>65</v>
      </c>
      <c r="F24" s="160"/>
      <c r="G24" s="137"/>
      <c r="H24" s="137"/>
      <c r="I24" s="2">
        <f>+I23+I22</f>
        <v>143912532.39314485</v>
      </c>
      <c r="J24" s="155"/>
      <c r="K24" s="2">
        <f>+K23+K22</f>
        <v>0</v>
      </c>
      <c r="L24" s="2"/>
      <c r="M24" s="2">
        <f>+M23+M22</f>
        <v>49191628.168834932</v>
      </c>
      <c r="N24" s="158"/>
      <c r="O24" s="2">
        <f>+O23+O22</f>
        <v>4764985.4899237761</v>
      </c>
      <c r="P24" s="158"/>
      <c r="Q24" s="2">
        <f>+Q23+Q22</f>
        <v>40603282.370092437</v>
      </c>
      <c r="R24" s="158"/>
      <c r="S24" s="2">
        <f>+S23+S22</f>
        <v>49352636.364293709</v>
      </c>
    </row>
    <row r="25" spans="1:19">
      <c r="B25" s="142"/>
      <c r="C25" s="142"/>
      <c r="D25" s="133"/>
      <c r="E25" s="143"/>
      <c r="F25" s="160"/>
      <c r="G25" s="137"/>
      <c r="H25" s="137"/>
      <c r="I25" s="4"/>
      <c r="J25" s="155"/>
      <c r="K25" s="1"/>
      <c r="L25" s="2"/>
      <c r="M25" s="1"/>
      <c r="N25" s="158"/>
      <c r="O25" s="1"/>
      <c r="P25" s="158"/>
      <c r="Q25" s="1"/>
      <c r="R25" s="158"/>
      <c r="S25" s="1"/>
    </row>
    <row r="26" spans="1:19">
      <c r="B26" s="142">
        <f>+B24+1</f>
        <v>8</v>
      </c>
      <c r="C26" s="142"/>
      <c r="D26" s="133" t="s">
        <v>108</v>
      </c>
      <c r="E26" s="143"/>
      <c r="G26" s="160" t="str">
        <f>"(Ln "&amp;B19&amp;"- Ln "&amp;B24&amp;")"</f>
        <v>(Ln 3- Ln 7)</v>
      </c>
      <c r="H26" s="137"/>
      <c r="I26" s="158">
        <f>SUM(Q26,K26,S26,O26,M26,)</f>
        <v>1746004231.8783817</v>
      </c>
      <c r="J26" s="155"/>
      <c r="K26" s="2">
        <f>+K19-K24</f>
        <v>20966885.169530723</v>
      </c>
      <c r="L26" s="2"/>
      <c r="M26" s="2">
        <f>+M19-M24</f>
        <v>475136632.93159401</v>
      </c>
      <c r="N26" s="158"/>
      <c r="O26" s="2">
        <f>+O19-O24</f>
        <v>16045427.54600586</v>
      </c>
      <c r="P26" s="158"/>
      <c r="Q26" s="2">
        <f>+Q19-Q24</f>
        <v>933334424.50419068</v>
      </c>
      <c r="R26" s="158"/>
      <c r="S26" s="2">
        <f>+S19-S24</f>
        <v>300520861.7270602</v>
      </c>
    </row>
    <row r="27" spans="1:19">
      <c r="C27" s="142"/>
      <c r="E27" s="143"/>
      <c r="G27" s="137"/>
      <c r="H27" s="137"/>
      <c r="I27" s="158"/>
      <c r="J27" s="155"/>
      <c r="K27" s="158"/>
      <c r="L27" s="158"/>
      <c r="M27" s="158"/>
      <c r="N27" s="158"/>
      <c r="O27" s="158"/>
      <c r="P27" s="158"/>
      <c r="Q27" s="158"/>
      <c r="R27" s="158"/>
      <c r="S27" s="158"/>
    </row>
    <row r="28" spans="1:19">
      <c r="B28" s="142">
        <f>+B26+1</f>
        <v>9</v>
      </c>
      <c r="C28" s="142"/>
      <c r="D28" s="133" t="s">
        <v>109</v>
      </c>
      <c r="E28" s="143"/>
      <c r="F28" s="160"/>
      <c r="G28" s="142" t="str">
        <f>"(Worksheet J)"</f>
        <v>(Worksheet J)</v>
      </c>
      <c r="H28" s="137"/>
      <c r="I28" s="3">
        <f>SUM(Q28,K28,S28,O28,M28,)</f>
        <v>0</v>
      </c>
      <c r="J28" s="155"/>
      <c r="K28" s="162">
        <v>0</v>
      </c>
      <c r="L28" s="2"/>
      <c r="M28" s="2">
        <v>0</v>
      </c>
      <c r="N28" s="158"/>
      <c r="O28" s="2">
        <v>0</v>
      </c>
      <c r="P28" s="158"/>
      <c r="Q28" s="2">
        <v>0</v>
      </c>
      <c r="R28" s="158"/>
      <c r="S28" s="2">
        <v>0</v>
      </c>
    </row>
    <row r="29" spans="1:19">
      <c r="B29" s="142"/>
      <c r="C29" s="142"/>
      <c r="D29" s="133"/>
      <c r="E29" s="143"/>
      <c r="F29" s="160"/>
      <c r="G29" s="137"/>
      <c r="H29" s="137"/>
      <c r="I29" s="4"/>
      <c r="J29" s="155"/>
      <c r="K29" s="1"/>
      <c r="L29" s="2"/>
      <c r="M29" s="1"/>
      <c r="N29" s="158"/>
      <c r="O29" s="1"/>
      <c r="P29" s="158"/>
      <c r="Q29" s="1"/>
      <c r="R29" s="158"/>
      <c r="S29" s="1"/>
    </row>
    <row r="30" spans="1:19" ht="21" customHeight="1">
      <c r="B30" s="142">
        <f>+B28+1</f>
        <v>10</v>
      </c>
      <c r="C30" s="142"/>
      <c r="D30" s="133" t="s">
        <v>110</v>
      </c>
      <c r="E30" s="143"/>
      <c r="G30" s="160" t="str">
        <f>"(Ln "&amp;B26&amp;" + Ln "&amp;B28&amp;")"</f>
        <v>(Ln 8 + Ln 9)</v>
      </c>
      <c r="H30" s="137"/>
      <c r="I30" s="3">
        <f>+I26+I28</f>
        <v>1746004231.8783817</v>
      </c>
      <c r="J30" s="155"/>
      <c r="K30" s="2">
        <f>+K26+K28</f>
        <v>20966885.169530723</v>
      </c>
      <c r="L30" s="2"/>
      <c r="M30" s="2">
        <f>+M26+M28</f>
        <v>475136632.93159401</v>
      </c>
      <c r="N30" s="158"/>
      <c r="O30" s="2">
        <f>+O26+O28</f>
        <v>16045427.54600586</v>
      </c>
      <c r="P30" s="158"/>
      <c r="Q30" s="2">
        <f>+Q26+Q28</f>
        <v>933334424.50419068</v>
      </c>
      <c r="R30" s="158"/>
      <c r="S30" s="2">
        <f>+S26+S28</f>
        <v>300520861.7270602</v>
      </c>
    </row>
    <row r="31" spans="1:19"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</row>
    <row r="32" spans="1:19">
      <c r="B32" s="142">
        <f>+B30+1</f>
        <v>11</v>
      </c>
      <c r="C32" s="142"/>
      <c r="D32" s="133" t="s">
        <v>111</v>
      </c>
      <c r="E32" s="143"/>
      <c r="F32" s="160"/>
      <c r="G32" s="160" t="s">
        <v>112</v>
      </c>
      <c r="H32" s="137"/>
      <c r="I32" s="158">
        <f>SUM(Q32,K32,S32,O32,M32,)</f>
        <v>-46493249.802858457</v>
      </c>
      <c r="J32" s="155"/>
      <c r="K32" s="3">
        <v>-1871324.6823275008</v>
      </c>
      <c r="L32" s="2"/>
      <c r="M32" s="3">
        <v>-425438.04793298506</v>
      </c>
      <c r="N32" s="158"/>
      <c r="O32" s="3">
        <v>683570.86690927914</v>
      </c>
      <c r="P32" s="158"/>
      <c r="Q32" s="3">
        <v>-30427002.996787962</v>
      </c>
      <c r="R32" s="158"/>
      <c r="S32" s="3">
        <v>-14453054.942719288</v>
      </c>
    </row>
    <row r="33" spans="1:21">
      <c r="B33" s="142"/>
      <c r="C33" s="142"/>
      <c r="D33" s="133"/>
      <c r="E33" s="143"/>
      <c r="F33" s="160"/>
      <c r="G33" s="160"/>
      <c r="H33" s="137"/>
      <c r="I33" s="158"/>
      <c r="J33" s="155"/>
      <c r="K33" s="3"/>
      <c r="L33" s="2"/>
      <c r="M33" s="3"/>
      <c r="N33" s="158"/>
      <c r="O33" s="3"/>
      <c r="P33" s="158"/>
      <c r="Q33" s="3"/>
      <c r="R33" s="158"/>
      <c r="S33" s="3"/>
    </row>
    <row r="34" spans="1:21">
      <c r="B34" s="142" t="s">
        <v>72</v>
      </c>
      <c r="C34" s="142"/>
      <c r="D34" s="133" t="s">
        <v>73</v>
      </c>
      <c r="E34" s="143"/>
      <c r="F34" s="160"/>
      <c r="G34" s="160" t="s">
        <v>74</v>
      </c>
      <c r="H34" s="137"/>
      <c r="I34" s="158">
        <f>SUM(Q34,K34,S34,O34,M34,)</f>
        <v>7798149</v>
      </c>
      <c r="J34" s="155"/>
      <c r="K34" s="3"/>
      <c r="L34" s="2"/>
      <c r="M34" s="3"/>
      <c r="N34" s="158"/>
      <c r="O34" s="3"/>
      <c r="P34" s="158"/>
      <c r="Q34" s="3">
        <v>7798149</v>
      </c>
      <c r="R34" s="158"/>
      <c r="S34" s="3"/>
    </row>
    <row r="35" spans="1:21">
      <c r="E35" s="143"/>
      <c r="F35" s="160"/>
      <c r="G35" s="137"/>
      <c r="H35" s="137"/>
      <c r="I35" s="3"/>
      <c r="J35" s="155"/>
      <c r="K35" s="2"/>
      <c r="L35" s="162"/>
      <c r="M35" s="2"/>
      <c r="N35" s="158"/>
      <c r="O35" s="2"/>
      <c r="P35" s="158"/>
      <c r="Q35" s="2"/>
      <c r="R35" s="158"/>
      <c r="S35" s="2"/>
    </row>
    <row r="36" spans="1:21">
      <c r="B36" s="134" t="s">
        <v>75</v>
      </c>
      <c r="D36" s="133" t="s">
        <v>76</v>
      </c>
      <c r="E36" s="143"/>
      <c r="F36" s="160"/>
      <c r="G36" s="137"/>
      <c r="H36" s="137"/>
      <c r="I36" s="158">
        <f>SUM(Q36,K36,S36,O36,M36,)</f>
        <v>-53135175.100999042</v>
      </c>
      <c r="J36" s="155"/>
      <c r="K36" s="2">
        <v>-200015.6174166163</v>
      </c>
      <c r="L36" s="162"/>
      <c r="M36" s="2">
        <v>-17693309.879904386</v>
      </c>
      <c r="N36" s="158"/>
      <c r="O36" s="2">
        <v>-920445.02523214091</v>
      </c>
      <c r="P36" s="158"/>
      <c r="Q36" s="2">
        <v>-25876968.113357354</v>
      </c>
      <c r="R36" s="158"/>
      <c r="S36" s="2">
        <v>-8444436.465088537</v>
      </c>
    </row>
    <row r="37" spans="1:21">
      <c r="D37" s="133"/>
      <c r="E37" s="143"/>
      <c r="F37" s="160"/>
      <c r="G37" s="137"/>
      <c r="H37" s="137"/>
      <c r="I37" s="158"/>
      <c r="J37" s="155"/>
      <c r="K37" s="2"/>
      <c r="L37" s="162"/>
      <c r="M37" s="2"/>
      <c r="N37" s="158"/>
      <c r="O37" s="2"/>
      <c r="P37" s="158"/>
      <c r="Q37" s="2"/>
      <c r="R37" s="158"/>
      <c r="S37" s="2"/>
    </row>
    <row r="38" spans="1:21">
      <c r="B38" s="134" t="s">
        <v>77</v>
      </c>
      <c r="D38" s="133" t="s">
        <v>113</v>
      </c>
      <c r="E38" s="143"/>
      <c r="F38" s="160"/>
      <c r="G38" s="137"/>
      <c r="H38" s="137"/>
      <c r="I38" s="158">
        <f>SUM(Q38,K38,S38,O38,M38,)</f>
        <v>-432366.97254356684</v>
      </c>
      <c r="J38" s="155"/>
      <c r="K38" s="2">
        <v>-4607.3525549502765</v>
      </c>
      <c r="L38" s="162"/>
      <c r="M38" s="2">
        <v>-147119.07036397912</v>
      </c>
      <c r="N38" s="158"/>
      <c r="O38" s="2">
        <v>-7715.2063637619794</v>
      </c>
      <c r="P38" s="158"/>
      <c r="Q38" s="2">
        <v>-217330.36084843343</v>
      </c>
      <c r="R38" s="158"/>
      <c r="S38" s="2">
        <v>-55594.982412442027</v>
      </c>
    </row>
    <row r="39" spans="1:21">
      <c r="D39" s="133"/>
      <c r="E39" s="143"/>
      <c r="F39" s="160"/>
      <c r="G39" s="137"/>
      <c r="H39" s="137"/>
      <c r="I39" s="158"/>
      <c r="J39" s="155"/>
      <c r="K39" s="2"/>
      <c r="L39" s="162"/>
      <c r="M39" s="2"/>
      <c r="N39" s="158"/>
      <c r="O39" s="2"/>
      <c r="P39" s="158"/>
      <c r="Q39" s="2"/>
      <c r="R39" s="158"/>
      <c r="S39" s="2"/>
    </row>
    <row r="40" spans="1:21">
      <c r="B40" s="134" t="s">
        <v>79</v>
      </c>
      <c r="D40" s="133" t="s">
        <v>80</v>
      </c>
      <c r="E40" s="143"/>
      <c r="F40" s="160"/>
      <c r="G40" s="137"/>
      <c r="H40" s="137"/>
      <c r="I40" s="158">
        <f>SUM(Q40,K40,S40,O40,M40,)</f>
        <v>-3585336.6333890799</v>
      </c>
      <c r="J40" s="155"/>
      <c r="K40" s="2"/>
      <c r="L40" s="162"/>
      <c r="M40" s="2">
        <v>-3585336.6333890799</v>
      </c>
      <c r="N40" s="158"/>
      <c r="O40" s="2"/>
      <c r="P40" s="158"/>
      <c r="Q40" s="2"/>
      <c r="R40" s="158"/>
      <c r="S40" s="2"/>
    </row>
    <row r="41" spans="1:21">
      <c r="D41" s="133"/>
      <c r="E41" s="143"/>
      <c r="F41" s="160"/>
      <c r="G41" s="137"/>
      <c r="H41" s="137"/>
      <c r="I41" s="158"/>
      <c r="J41" s="155"/>
      <c r="K41" s="2"/>
      <c r="L41" s="162"/>
      <c r="M41" s="2"/>
      <c r="N41" s="158"/>
      <c r="O41" s="2"/>
      <c r="P41" s="158"/>
      <c r="Q41" s="2"/>
      <c r="R41" s="158"/>
      <c r="S41" s="2"/>
    </row>
    <row r="42" spans="1:21">
      <c r="B42" s="134" t="s">
        <v>81</v>
      </c>
      <c r="D42" s="133" t="s">
        <v>82</v>
      </c>
      <c r="E42" s="143"/>
      <c r="F42" s="160"/>
      <c r="G42" s="137"/>
      <c r="H42" s="137"/>
      <c r="I42" s="158">
        <f>SUM(Q42,K42,S42,O42,M42,)</f>
        <v>-10833.315096037844</v>
      </c>
      <c r="J42" s="155"/>
      <c r="K42" s="2">
        <v>-100.85135362484779</v>
      </c>
      <c r="L42" s="162"/>
      <c r="M42" s="2">
        <v>-3337.2932935962358</v>
      </c>
      <c r="N42" s="158"/>
      <c r="O42" s="2">
        <v>-163.05164507412408</v>
      </c>
      <c r="P42" s="158"/>
      <c r="Q42" s="2">
        <v>-5064.4005763070008</v>
      </c>
      <c r="R42" s="158"/>
      <c r="S42" s="2">
        <v>-2167.7182274356364</v>
      </c>
    </row>
    <row r="43" spans="1:21" ht="16.5" thickBot="1">
      <c r="E43" s="143"/>
      <c r="F43" s="160"/>
      <c r="G43" s="137"/>
      <c r="H43" s="137"/>
      <c r="I43" s="3"/>
      <c r="J43" s="155"/>
      <c r="K43" s="2"/>
      <c r="L43" s="162"/>
      <c r="M43" s="2"/>
      <c r="N43" s="158"/>
      <c r="O43" s="2"/>
      <c r="P43" s="158"/>
      <c r="Q43" s="2"/>
      <c r="R43" s="158"/>
      <c r="S43" s="2"/>
    </row>
    <row r="44" spans="1:21" ht="16.5" thickBot="1">
      <c r="B44" s="142">
        <f>B32+1</f>
        <v>12</v>
      </c>
      <c r="C44" s="142"/>
      <c r="D44" s="163" t="s">
        <v>114</v>
      </c>
      <c r="E44" s="164"/>
      <c r="F44" s="165"/>
      <c r="G44" s="166" t="str">
        <f>"(Ln "&amp;B30&amp;" + Ln "&amp;B32&amp;" )"</f>
        <v>(Ln 10 + Ln 11 )</v>
      </c>
      <c r="H44" s="167"/>
      <c r="I44" s="168">
        <f>+I30+I32+I34+I36+I38+I40+I42</f>
        <v>1650145419.0534956</v>
      </c>
      <c r="J44" s="155"/>
      <c r="K44" s="168">
        <f>+K30+K32+K34+K36+K38+K40+K42</f>
        <v>18890836.665878028</v>
      </c>
      <c r="L44" s="155"/>
      <c r="M44" s="168">
        <f>+M30+M32+M34+M36+M38+M40+M42</f>
        <v>453282092.00670999</v>
      </c>
      <c r="N44" s="158"/>
      <c r="O44" s="168">
        <f>+O30+O32+O34+O36+O38+O40+O42</f>
        <v>15800675.129674161</v>
      </c>
      <c r="P44" s="158"/>
      <c r="Q44" s="168">
        <f>+Q30+Q32+Q34+Q36+Q38+Q40+Q42</f>
        <v>884606207.63262069</v>
      </c>
      <c r="R44" s="158"/>
      <c r="S44" s="168">
        <f>+S30+S32+S34+S36+S38+S40+S42</f>
        <v>277565607.61861247</v>
      </c>
    </row>
    <row r="45" spans="1:21">
      <c r="B45" s="142"/>
      <c r="C45" s="142"/>
      <c r="D45" s="133"/>
      <c r="E45" s="143"/>
      <c r="G45" s="160"/>
      <c r="H45" s="137"/>
      <c r="I45" s="155"/>
      <c r="J45" s="137"/>
      <c r="K45" s="169"/>
      <c r="L45" s="169"/>
      <c r="M45" s="169"/>
      <c r="N45" s="169"/>
      <c r="O45" s="169"/>
      <c r="P45" s="169"/>
      <c r="Q45" s="169"/>
      <c r="R45" s="169"/>
      <c r="S45" s="169"/>
    </row>
    <row r="46" spans="1:21">
      <c r="A46" s="151" t="s">
        <v>84</v>
      </c>
      <c r="B46" s="154" t="s">
        <v>85</v>
      </c>
      <c r="C46" s="142"/>
      <c r="D46" s="143"/>
      <c r="E46" s="142"/>
      <c r="F46" s="143"/>
      <c r="G46" s="143"/>
      <c r="H46" s="143"/>
      <c r="J46" s="143"/>
      <c r="L46" s="143"/>
    </row>
    <row r="47" spans="1:21">
      <c r="B47" s="142">
        <f>+B44+1</f>
        <v>13</v>
      </c>
      <c r="C47" s="142"/>
      <c r="D47" s="133" t="str">
        <f>""&amp;X1&amp;" AEP East Zone Network Service Peak Load (1 CP)"</f>
        <v xml:space="preserve">  AEP East Zone Network Service Peak Load (1 CP)</v>
      </c>
      <c r="E47" s="143"/>
      <c r="F47" s="160"/>
      <c r="G47" s="170"/>
      <c r="H47" s="137"/>
      <c r="I47" s="236">
        <v>22318</v>
      </c>
      <c r="J47" s="137" t="s">
        <v>4</v>
      </c>
      <c r="K47" s="155"/>
      <c r="L47" s="137"/>
      <c r="M47" s="155"/>
      <c r="O47" s="155"/>
      <c r="Q47" s="155"/>
      <c r="S47" s="155"/>
    </row>
    <row r="48" spans="1:21">
      <c r="B48" s="142">
        <f>+B47+1</f>
        <v>14</v>
      </c>
      <c r="C48" s="133"/>
      <c r="D48" s="133" t="str">
        <f>"Annual Point-to-Point Rate in $/MW - Year"</f>
        <v>Annual Point-to-Point Rate in $/MW - Year</v>
      </c>
      <c r="E48" s="133"/>
      <c r="F48" s="133"/>
      <c r="G48" s="171" t="str">
        <f>"(Ln "&amp;B44&amp;" / Ln "&amp;B47&amp;")"</f>
        <v>(Ln 12 / Ln 13)</v>
      </c>
      <c r="H48" s="133"/>
      <c r="I48" s="134">
        <f>ROUND(+I44/I47,4)</f>
        <v>73937.871599999999</v>
      </c>
      <c r="J48" s="133"/>
      <c r="K48" s="172"/>
      <c r="L48" s="133"/>
      <c r="M48" s="133"/>
      <c r="N48" s="133"/>
      <c r="O48" s="133"/>
      <c r="P48" s="133"/>
      <c r="Q48" s="173"/>
      <c r="R48" s="133"/>
      <c r="S48" s="172"/>
      <c r="T48" s="133"/>
      <c r="U48" s="133"/>
    </row>
    <row r="49" spans="1:23">
      <c r="B49" s="142">
        <f t="shared" ref="B49:B54" si="0">+B48+1</f>
        <v>15</v>
      </c>
      <c r="C49" s="133"/>
      <c r="D49" s="133" t="str">
        <f>"Monthly Point-to-Point Rate in $/MW - Month"</f>
        <v>Monthly Point-to-Point Rate in $/MW - Month</v>
      </c>
      <c r="E49" s="133"/>
      <c r="F49" s="133"/>
      <c r="G49" s="171" t="str">
        <f>"(Ln "&amp;$B$48&amp;" / 12)"</f>
        <v>(Ln 14 / 12)</v>
      </c>
      <c r="H49" s="133"/>
      <c r="I49" s="134">
        <f>ROUND(+I$48/12,4)</f>
        <v>6161.4893000000002</v>
      </c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</row>
    <row r="50" spans="1:23">
      <c r="B50" s="142">
        <f t="shared" si="0"/>
        <v>16</v>
      </c>
      <c r="C50" s="133"/>
      <c r="D50" s="133" t="str">
        <f>"Weekly Point-to-Point Rate in $/MW - Weekly"</f>
        <v>Weekly Point-to-Point Rate in $/MW - Weekly</v>
      </c>
      <c r="E50" s="133"/>
      <c r="F50" s="133"/>
      <c r="G50" s="171" t="str">
        <f>"(Ln "&amp;$B$48&amp;" / 52)"</f>
        <v>(Ln 14 / 52)</v>
      </c>
      <c r="H50" s="133"/>
      <c r="I50" s="134">
        <f>ROUND(+I48/52,4)</f>
        <v>1421.8821</v>
      </c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</row>
    <row r="51" spans="1:23">
      <c r="B51" s="142">
        <f t="shared" si="0"/>
        <v>17</v>
      </c>
      <c r="C51" s="133"/>
      <c r="D51" s="133" t="str">
        <f>"Daily On-Peak Point-to-Point Rate in $/MW - Day"</f>
        <v>Daily On-Peak Point-to-Point Rate in $/MW - Day</v>
      </c>
      <c r="E51" s="133"/>
      <c r="F51" s="133"/>
      <c r="G51" s="171" t="str">
        <f>"(Ln "&amp;$B$48&amp;" / 260)"</f>
        <v>(Ln 14 / 260)</v>
      </c>
      <c r="H51" s="133"/>
      <c r="I51" s="134">
        <f>ROUND(+I48/260,4)</f>
        <v>284.37639999999999</v>
      </c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</row>
    <row r="52" spans="1:23">
      <c r="B52" s="142">
        <f t="shared" si="0"/>
        <v>18</v>
      </c>
      <c r="C52" s="133"/>
      <c r="D52" s="133" t="str">
        <f>"Daily Off-Peak Point-to-Point Rate in $/MW - Day"</f>
        <v>Daily Off-Peak Point-to-Point Rate in $/MW - Day</v>
      </c>
      <c r="E52" s="133"/>
      <c r="F52" s="133"/>
      <c r="G52" s="171" t="str">
        <f>"(Ln "&amp;$B$48&amp;" / 365)"</f>
        <v>(Ln 14 / 365)</v>
      </c>
      <c r="H52" s="133"/>
      <c r="I52" s="134">
        <f>ROUND(+I48/365,4)</f>
        <v>202.56950000000001</v>
      </c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</row>
    <row r="53" spans="1:23">
      <c r="B53" s="142">
        <f t="shared" si="0"/>
        <v>19</v>
      </c>
      <c r="C53" s="133"/>
      <c r="D53" s="133" t="str">
        <f>"Hourly On-Peak Point-to-Point Rate in $/MW - Hour"</f>
        <v>Hourly On-Peak Point-to-Point Rate in $/MW - Hour</v>
      </c>
      <c r="E53" s="133"/>
      <c r="F53" s="133"/>
      <c r="G53" s="171" t="str">
        <f>"(Ln "&amp;$B$48&amp;" / 4160)"</f>
        <v>(Ln 14 / 4160)</v>
      </c>
      <c r="H53" s="133"/>
      <c r="I53" s="134">
        <f>ROUND(+I48/4160,4)</f>
        <v>17.773499999999999</v>
      </c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</row>
    <row r="54" spans="1:23">
      <c r="B54" s="142">
        <f t="shared" si="0"/>
        <v>20</v>
      </c>
      <c r="C54" s="133"/>
      <c r="D54" s="133" t="str">
        <f>"Hourly Off-Peak Point-to-Point Rate in $/MW - Hour"</f>
        <v>Hourly Off-Peak Point-to-Point Rate in $/MW - Hour</v>
      </c>
      <c r="E54" s="133"/>
      <c r="F54" s="133"/>
      <c r="G54" s="171" t="str">
        <f>"(Ln "&amp;$B$48&amp;" / 8760)"</f>
        <v>(Ln 14 / 8760)</v>
      </c>
      <c r="H54" s="133"/>
      <c r="I54" s="134">
        <f>ROUND(+I48/8760,4)</f>
        <v>8.4404000000000003</v>
      </c>
      <c r="J54" s="133"/>
      <c r="K54" s="133"/>
      <c r="L54" s="133"/>
      <c r="M54" s="133"/>
      <c r="N54" s="133"/>
      <c r="P54" s="133"/>
      <c r="Q54" s="133"/>
      <c r="R54" s="133"/>
      <c r="S54" s="133"/>
      <c r="T54" s="133"/>
      <c r="U54" s="133"/>
    </row>
    <row r="55" spans="1:23">
      <c r="G55" s="174"/>
      <c r="H55" s="137"/>
      <c r="J55" s="137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</row>
    <row r="56" spans="1:23">
      <c r="A56" s="151" t="s">
        <v>86</v>
      </c>
      <c r="B56" s="154" t="s">
        <v>87</v>
      </c>
      <c r="C56" s="142"/>
      <c r="D56" s="143"/>
      <c r="E56" s="142"/>
      <c r="F56" s="143"/>
      <c r="G56" s="142"/>
      <c r="H56" s="143"/>
      <c r="J56" s="143"/>
      <c r="L56" s="143"/>
    </row>
    <row r="57" spans="1:23">
      <c r="B57" s="141">
        <f>+B54+1</f>
        <v>21</v>
      </c>
      <c r="C57" s="133"/>
      <c r="D57" s="133" t="str">
        <f>"RTEP UPGRADE PTRR W/O INCENTIVES"</f>
        <v>RTEP UPGRADE PTRR W/O INCENTIVES</v>
      </c>
      <c r="G57" s="160" t="str">
        <f>"(Ln "&amp;B24&amp;")"</f>
        <v>(Ln 7)</v>
      </c>
      <c r="H57" s="133"/>
      <c r="I57" s="175">
        <f t="shared" ref="I57:I62" si="1">SUM(Q57,K57,S57,O57,M57,)</f>
        <v>143912532.39314485</v>
      </c>
      <c r="J57" s="133"/>
      <c r="K57" s="176">
        <f>+K22</f>
        <v>0</v>
      </c>
      <c r="L57" s="133"/>
      <c r="M57" s="176">
        <f>+M22</f>
        <v>49191628.168834932</v>
      </c>
      <c r="N57" s="136"/>
      <c r="O57" s="176">
        <f>+O22</f>
        <v>4764985.4899237761</v>
      </c>
      <c r="P57" s="136"/>
      <c r="Q57" s="176">
        <f>+Q22</f>
        <v>40603282.370092437</v>
      </c>
      <c r="R57" s="136"/>
      <c r="S57" s="176">
        <f>+S22</f>
        <v>49352636.364293709</v>
      </c>
    </row>
    <row r="58" spans="1:23">
      <c r="B58" s="141">
        <f>+B57+1</f>
        <v>22</v>
      </c>
      <c r="C58" s="133"/>
      <c r="D58" s="134" t="s">
        <v>88</v>
      </c>
      <c r="G58" s="170" t="str">
        <f>"(Worksheet J)"</f>
        <v>(Worksheet J)</v>
      </c>
      <c r="H58" s="133"/>
      <c r="I58" s="175">
        <f t="shared" si="1"/>
        <v>0</v>
      </c>
      <c r="J58" s="133"/>
      <c r="K58" s="7">
        <v>0</v>
      </c>
      <c r="L58" s="133"/>
      <c r="M58" s="173">
        <v>0</v>
      </c>
      <c r="N58" s="136"/>
      <c r="O58" s="173">
        <v>0</v>
      </c>
      <c r="P58" s="136"/>
      <c r="Q58" s="6">
        <v>0</v>
      </c>
      <c r="R58" s="136"/>
      <c r="S58" s="173">
        <v>0</v>
      </c>
    </row>
    <row r="59" spans="1:23">
      <c r="B59" s="141">
        <f>+B58+1</f>
        <v>23</v>
      </c>
      <c r="C59" s="133"/>
      <c r="D59" s="134" t="s">
        <v>89</v>
      </c>
      <c r="G59" s="160" t="s">
        <v>112</v>
      </c>
      <c r="H59" s="133"/>
      <c r="I59" s="175">
        <f t="shared" si="1"/>
        <v>-5637712.3626735713</v>
      </c>
      <c r="J59" s="133"/>
      <c r="K59" s="6">
        <v>0</v>
      </c>
      <c r="L59" s="133"/>
      <c r="M59" s="7">
        <v>-3719283.6490858211</v>
      </c>
      <c r="N59" s="175"/>
      <c r="O59" s="7">
        <v>49629.28928083607</v>
      </c>
      <c r="P59" s="175"/>
      <c r="Q59" s="7">
        <v>-1277548.5390504301</v>
      </c>
      <c r="R59" s="175"/>
      <c r="S59" s="7">
        <v>-690509.46381815628</v>
      </c>
      <c r="T59" s="136"/>
      <c r="U59" s="7"/>
      <c r="V59" s="136"/>
      <c r="W59" s="173"/>
    </row>
    <row r="60" spans="1:23">
      <c r="B60" s="141">
        <f>+B59+1</f>
        <v>24</v>
      </c>
      <c r="C60" s="133"/>
      <c r="D60" s="134" t="s">
        <v>90</v>
      </c>
      <c r="G60" s="160"/>
      <c r="H60" s="133"/>
      <c r="I60" s="175">
        <f t="shared" si="1"/>
        <v>-7905725.1045419807</v>
      </c>
      <c r="J60" s="133"/>
      <c r="K60" s="6">
        <v>0</v>
      </c>
      <c r="L60" s="133"/>
      <c r="M60" s="7">
        <v>-2624192.0175339598</v>
      </c>
      <c r="N60" s="175"/>
      <c r="O60" s="7">
        <v>-345326.72220901551</v>
      </c>
      <c r="P60" s="175"/>
      <c r="Q60" s="7">
        <v>-1754846.2800733184</v>
      </c>
      <c r="R60" s="175"/>
      <c r="S60" s="7">
        <v>-3181360.0847256868</v>
      </c>
      <c r="T60" s="136"/>
      <c r="U60" s="7"/>
      <c r="V60" s="136"/>
      <c r="W60" s="173"/>
    </row>
    <row r="61" spans="1:23">
      <c r="B61" s="141">
        <f t="shared" ref="B61:B63" si="2">+B60+1</f>
        <v>25</v>
      </c>
      <c r="C61" s="133"/>
      <c r="D61" s="134" t="s">
        <v>91</v>
      </c>
      <c r="G61" s="160"/>
      <c r="H61" s="133"/>
      <c r="I61" s="175">
        <f t="shared" si="1"/>
        <v>-56007.733109310284</v>
      </c>
      <c r="J61" s="133"/>
      <c r="K61" s="6">
        <v>0</v>
      </c>
      <c r="L61" s="133"/>
      <c r="M61" s="7">
        <v>-21068.703581315724</v>
      </c>
      <c r="N61" s="175"/>
      <c r="O61" s="7">
        <v>-2828.1802324276332</v>
      </c>
      <c r="P61" s="175"/>
      <c r="Q61" s="7">
        <v>-15604.690602671317</v>
      </c>
      <c r="R61" s="175"/>
      <c r="S61" s="7">
        <v>-16506.158692895613</v>
      </c>
      <c r="T61" s="136"/>
      <c r="U61" s="7"/>
      <c r="V61" s="136"/>
      <c r="W61" s="173"/>
    </row>
    <row r="62" spans="1:23" ht="16.5" thickBot="1">
      <c r="B62" s="141">
        <f t="shared" si="2"/>
        <v>26</v>
      </c>
      <c r="C62" s="133"/>
      <c r="D62" s="134" t="s">
        <v>92</v>
      </c>
      <c r="G62" s="160"/>
      <c r="H62" s="133"/>
      <c r="I62" s="175">
        <f t="shared" si="1"/>
        <v>3585336.6333890799</v>
      </c>
      <c r="J62" s="133"/>
      <c r="K62" s="6">
        <v>0</v>
      </c>
      <c r="L62" s="133"/>
      <c r="M62" s="7">
        <f>-M40</f>
        <v>3585336.6333890799</v>
      </c>
      <c r="N62" s="175"/>
      <c r="O62" s="7">
        <v>0</v>
      </c>
      <c r="P62" s="175"/>
      <c r="Q62" s="7">
        <v>0</v>
      </c>
      <c r="R62" s="175"/>
      <c r="S62" s="7">
        <v>0</v>
      </c>
      <c r="T62" s="136"/>
      <c r="U62" s="7"/>
      <c r="V62" s="136"/>
      <c r="W62" s="173"/>
    </row>
    <row r="63" spans="1:23" ht="16.5" thickBot="1">
      <c r="B63" s="141">
        <f t="shared" si="2"/>
        <v>27</v>
      </c>
      <c r="C63" s="133"/>
      <c r="D63" s="237" t="s">
        <v>93</v>
      </c>
      <c r="E63" s="165"/>
      <c r="F63" s="165"/>
      <c r="G63" s="177"/>
      <c r="H63" s="177"/>
      <c r="I63" s="178">
        <f>+I57+I58+I59+I60+I61+I62</f>
        <v>133898423.82620905</v>
      </c>
      <c r="J63" s="133"/>
      <c r="K63" s="179">
        <f>+K57+K58+K59+K60+K61+K62</f>
        <v>0</v>
      </c>
      <c r="L63" s="133"/>
      <c r="M63" s="179">
        <f>+M57+M58+M59+M60+M61+M62</f>
        <v>46412420.432022914</v>
      </c>
      <c r="N63" s="136"/>
      <c r="O63" s="179">
        <f>+O57+O58+O59+O60+O61+O62</f>
        <v>4466459.8767631687</v>
      </c>
      <c r="P63" s="136"/>
      <c r="Q63" s="179">
        <f>+Q57+Q58+Q59+Q60+Q61+Q62</f>
        <v>37555282.860366024</v>
      </c>
      <c r="R63" s="136"/>
      <c r="S63" s="179">
        <f>+S57+S58+S59+S60+S61+S62</f>
        <v>45464260.657056972</v>
      </c>
    </row>
    <row r="64" spans="1:23">
      <c r="B64" s="133"/>
      <c r="C64" s="133"/>
      <c r="D64" s="133"/>
      <c r="E64" s="133"/>
      <c r="F64" s="133"/>
      <c r="G64" s="133"/>
      <c r="H64" s="133"/>
      <c r="I64" s="136"/>
      <c r="J64" s="133"/>
      <c r="L64" s="133"/>
      <c r="M64" s="133"/>
      <c r="N64" s="136"/>
      <c r="O64" s="133"/>
      <c r="P64" s="136"/>
      <c r="Q64" s="133"/>
      <c r="R64" s="136"/>
      <c r="S64" s="133"/>
    </row>
    <row r="65" spans="2:19">
      <c r="B65" s="133"/>
      <c r="C65" s="133"/>
      <c r="D65" s="133" t="s">
        <v>65</v>
      </c>
      <c r="E65" s="180" t="s">
        <v>65</v>
      </c>
      <c r="F65" s="133"/>
      <c r="G65" s="133"/>
      <c r="H65" s="133"/>
      <c r="I65" s="136"/>
      <c r="J65" s="133"/>
      <c r="L65" s="133"/>
      <c r="M65" s="133"/>
      <c r="N65" s="136"/>
      <c r="O65" s="133"/>
      <c r="P65" s="136"/>
      <c r="Q65" s="133"/>
      <c r="R65" s="136"/>
      <c r="S65" s="133"/>
    </row>
    <row r="66" spans="2:19">
      <c r="B66" s="143"/>
      <c r="C66" s="143"/>
      <c r="D66" s="143"/>
      <c r="E66" s="143"/>
      <c r="F66" s="143"/>
      <c r="G66" s="143"/>
      <c r="H66" s="143"/>
      <c r="I66" s="136"/>
      <c r="J66" s="143"/>
      <c r="K66" s="143"/>
      <c r="L66" s="143"/>
      <c r="M66" s="143"/>
      <c r="N66" s="136"/>
      <c r="O66" s="136"/>
      <c r="P66" s="136"/>
      <c r="R66" s="136"/>
      <c r="S66" s="136"/>
    </row>
    <row r="67" spans="2:19">
      <c r="B67" s="143"/>
      <c r="C67" s="143"/>
      <c r="D67" s="143"/>
      <c r="E67" s="143"/>
      <c r="F67" s="143"/>
      <c r="G67" s="143"/>
      <c r="H67" s="143"/>
      <c r="I67" s="136"/>
      <c r="J67" s="143"/>
      <c r="K67" s="143"/>
      <c r="L67" s="143"/>
      <c r="M67" s="143"/>
      <c r="N67" s="136"/>
      <c r="O67" s="136"/>
      <c r="P67" s="136"/>
      <c r="R67" s="136"/>
      <c r="S67" s="136"/>
    </row>
    <row r="68" spans="2:19">
      <c r="B68" s="143"/>
      <c r="C68" s="143"/>
      <c r="D68" s="143"/>
      <c r="E68" s="143"/>
      <c r="F68" s="143"/>
      <c r="G68" s="143"/>
      <c r="H68" s="143"/>
      <c r="I68" s="158">
        <f>I30-I44</f>
        <v>95858812.824886084</v>
      </c>
      <c r="J68" s="143"/>
      <c r="K68" s="143"/>
      <c r="L68" s="143"/>
      <c r="M68" s="143"/>
      <c r="N68" s="136"/>
      <c r="P68" s="136"/>
      <c r="Q68" s="136"/>
      <c r="R68" s="136"/>
      <c r="S68" s="136"/>
    </row>
    <row r="69" spans="2:19">
      <c r="B69" s="143"/>
      <c r="C69" s="143"/>
      <c r="D69" s="143"/>
      <c r="E69" s="143"/>
      <c r="F69" s="143"/>
      <c r="G69" s="143"/>
      <c r="H69" s="143"/>
      <c r="I69" s="136"/>
      <c r="J69" s="143"/>
      <c r="K69" s="143"/>
      <c r="L69" s="143"/>
      <c r="M69" s="143"/>
      <c r="N69" s="136"/>
      <c r="P69" s="136"/>
      <c r="Q69" s="136"/>
      <c r="R69" s="136"/>
      <c r="S69" s="136"/>
    </row>
    <row r="70" spans="2:19">
      <c r="B70" s="143"/>
      <c r="C70" s="143"/>
      <c r="D70" s="143"/>
      <c r="E70" s="143"/>
      <c r="F70" s="143"/>
      <c r="G70" s="143"/>
      <c r="H70" s="143"/>
      <c r="I70" s="136"/>
      <c r="J70" s="143"/>
      <c r="K70" s="143"/>
      <c r="L70" s="143"/>
      <c r="M70" s="143"/>
      <c r="N70" s="136"/>
      <c r="P70" s="136"/>
      <c r="Q70" s="136"/>
      <c r="R70" s="136"/>
      <c r="S70" s="136"/>
    </row>
    <row r="71" spans="2:19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P71" s="136"/>
      <c r="Q71" s="136"/>
      <c r="R71" s="136"/>
      <c r="S71" s="136"/>
    </row>
    <row r="72" spans="2:19"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P72" s="136"/>
      <c r="Q72" s="136"/>
      <c r="R72" s="136"/>
      <c r="S72" s="136"/>
    </row>
    <row r="73" spans="2:19">
      <c r="B73" s="136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P73" s="136"/>
      <c r="Q73" s="136"/>
      <c r="R73" s="136"/>
      <c r="S73" s="136"/>
    </row>
    <row r="74" spans="2:19">
      <c r="B74" s="136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P74" s="136"/>
      <c r="Q74" s="136"/>
      <c r="R74" s="136"/>
      <c r="S74" s="136"/>
    </row>
    <row r="75" spans="2:19"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P75" s="136"/>
      <c r="Q75" s="136"/>
      <c r="R75" s="136"/>
      <c r="S75" s="136"/>
    </row>
    <row r="76" spans="2:19"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</row>
    <row r="77" spans="2:19"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</row>
    <row r="78" spans="2:19"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</row>
    <row r="79" spans="2:19"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</row>
    <row r="80" spans="2:19"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</row>
    <row r="81" spans="2:19"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</row>
    <row r="82" spans="2:19"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</row>
    <row r="83" spans="2:19"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</row>
    <row r="84" spans="2:19">
      <c r="B84" s="136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</row>
    <row r="85" spans="2:19">
      <c r="B85" s="136"/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</row>
    <row r="86" spans="2:19"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</row>
    <row r="87" spans="2:19"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</row>
    <row r="88" spans="2:19"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</row>
    <row r="89" spans="2:19"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</row>
    <row r="90" spans="2:19"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</row>
    <row r="91" spans="2:19"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</row>
    <row r="92" spans="2:19"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</row>
    <row r="93" spans="2:19"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</row>
    <row r="94" spans="2:19"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</row>
    <row r="95" spans="2:19">
      <c r="B95" s="136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</row>
    <row r="96" spans="2:19">
      <c r="B96" s="136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</row>
    <row r="97" spans="2:19"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</row>
    <row r="98" spans="2:19"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</row>
    <row r="99" spans="2:19"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</row>
    <row r="100" spans="2:19"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</row>
    <row r="101" spans="2:19"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</row>
    <row r="102" spans="2:19"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</row>
    <row r="103" spans="2:19"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</row>
    <row r="104" spans="2:19"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</row>
    <row r="105" spans="2:19"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</row>
    <row r="106" spans="2:19"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</row>
    <row r="107" spans="2:19">
      <c r="B107" s="136"/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</row>
    <row r="108" spans="2:19">
      <c r="B108" s="136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</row>
    <row r="109" spans="2:19"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</row>
    <row r="110" spans="2:19"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</row>
    <row r="111" spans="2:19">
      <c r="B111" s="136"/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</row>
    <row r="112" spans="2:19">
      <c r="B112" s="136"/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</row>
    <row r="113" spans="2:19">
      <c r="B113" s="136"/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</row>
    <row r="114" spans="2:19">
      <c r="B114" s="136"/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</row>
    <row r="115" spans="2:19">
      <c r="B115" s="136"/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</row>
    <row r="116" spans="2:19">
      <c r="B116" s="136"/>
      <c r="C116" s="136"/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</row>
    <row r="117" spans="2:19">
      <c r="B117" s="136"/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</row>
    <row r="118" spans="2:19"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</row>
    <row r="119" spans="2:19"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</row>
    <row r="120" spans="2:19"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</row>
    <row r="121" spans="2:19"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</row>
    <row r="122" spans="2:19">
      <c r="B122" s="136"/>
      <c r="C122" s="136"/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</row>
    <row r="123" spans="2:19"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</row>
    <row r="124" spans="2:19"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</row>
    <row r="125" spans="2:19"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</row>
    <row r="126" spans="2:19"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</row>
    <row r="127" spans="2:19">
      <c r="B127" s="136"/>
      <c r="C127" s="136"/>
      <c r="D127" s="13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</row>
    <row r="128" spans="2:19">
      <c r="B128" s="136"/>
      <c r="C128" s="136"/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</row>
    <row r="129" spans="2:19">
      <c r="B129" s="136"/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</row>
    <row r="130" spans="2:19"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</row>
  </sheetData>
  <mergeCells count="5">
    <mergeCell ref="A3:S3"/>
    <mergeCell ref="A4:S4"/>
    <mergeCell ref="A5:S5"/>
    <mergeCell ref="A8:R8"/>
    <mergeCell ref="D19:E19"/>
  </mergeCells>
  <printOptions horizontalCentered="1"/>
  <pageMargins left="0.41" right="0.23" top="1.75" bottom="0.33" header="1.25" footer="0.17"/>
  <pageSetup scale="35" orientation="landscape" r:id="rId1"/>
  <headerFooter alignWithMargins="0">
    <oddHeader>&amp;R&amp;18Transmission Service PTRR
Page 1 of 2</oddHeader>
    <oddFooter xml:space="preserve">&amp;C &amp;R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D38C9-ED9E-4EF2-9130-524D3B9E45C7}">
  <sheetPr>
    <pageSetUpPr fitToPage="1"/>
  </sheetPr>
  <dimension ref="A1:Q36"/>
  <sheetViews>
    <sheetView zoomScale="80" zoomScaleNormal="80" workbookViewId="0">
      <selection activeCell="H39" sqref="H39"/>
    </sheetView>
  </sheetViews>
  <sheetFormatPr defaultColWidth="8.7109375" defaultRowHeight="15.75"/>
  <cols>
    <col min="1" max="1" width="27.85546875" style="191" customWidth="1"/>
    <col min="2" max="2" width="12.140625" style="191" customWidth="1"/>
    <col min="3" max="3" width="12.7109375" style="191" customWidth="1"/>
    <col min="4" max="4" width="17.28515625" style="191" customWidth="1"/>
    <col min="5" max="5" width="16.28515625" style="191" customWidth="1"/>
    <col min="6" max="6" width="12" style="191" customWidth="1"/>
    <col min="7" max="7" width="29.7109375" style="191" customWidth="1"/>
    <col min="8" max="8" width="18.140625" style="191" bestFit="1" customWidth="1"/>
    <col min="9" max="9" width="38.42578125" style="191" bestFit="1" customWidth="1"/>
    <col min="10" max="10" width="15.7109375" style="191" bestFit="1" customWidth="1"/>
    <col min="11" max="12" width="8.7109375" style="191"/>
    <col min="13" max="13" width="12" style="191" bestFit="1" customWidth="1"/>
    <col min="14" max="14" width="19.140625" style="191" bestFit="1" customWidth="1"/>
    <col min="15" max="16" width="8.7109375" style="191"/>
    <col min="17" max="17" width="15.140625" style="191" bestFit="1" customWidth="1"/>
    <col min="18" max="16384" width="8.7109375" style="191"/>
  </cols>
  <sheetData>
    <row r="1" spans="1:17">
      <c r="A1" s="190" t="s">
        <v>0</v>
      </c>
    </row>
    <row r="2" spans="1:17">
      <c r="A2" s="190"/>
      <c r="I2" s="233"/>
      <c r="J2" s="233"/>
      <c r="K2" s="233"/>
    </row>
    <row r="3" spans="1:17">
      <c r="I3" s="233"/>
      <c r="J3" s="233"/>
      <c r="K3" s="233"/>
    </row>
    <row r="4" spans="1:17">
      <c r="B4" s="192" t="s">
        <v>1</v>
      </c>
      <c r="C4" s="192"/>
      <c r="D4" s="192"/>
      <c r="E4" s="192"/>
      <c r="G4" s="190" t="s">
        <v>2</v>
      </c>
      <c r="I4" s="233"/>
      <c r="J4" s="233"/>
      <c r="K4" s="233"/>
    </row>
    <row r="5" spans="1:17">
      <c r="A5" s="191" t="s">
        <v>3</v>
      </c>
      <c r="B5" s="193" t="s">
        <v>4</v>
      </c>
      <c r="C5" s="193" t="s">
        <v>5</v>
      </c>
      <c r="D5" s="193"/>
      <c r="E5" s="193"/>
      <c r="G5" s="191" t="s">
        <v>6</v>
      </c>
      <c r="H5" s="194">
        <f>'Zonal Rates 25 ATRR'!I30+'Zonal Rates 25 ATRR'!I36</f>
        <v>1237312503.026186</v>
      </c>
      <c r="I5" s="233"/>
      <c r="J5" s="233"/>
      <c r="K5" s="233"/>
    </row>
    <row r="6" spans="1:17">
      <c r="A6" s="191" t="s">
        <v>8</v>
      </c>
      <c r="B6" s="196">
        <v>19281.400000000001</v>
      </c>
      <c r="C6" s="197">
        <f>B6/B8</f>
        <v>0.84472697322304779</v>
      </c>
      <c r="D6" s="196"/>
      <c r="E6" s="197"/>
      <c r="G6" s="191" t="s">
        <v>9</v>
      </c>
      <c r="H6" s="194">
        <f>'TransCo PJM Zonal Rates 24 ATRR'!I30+'TransCo PJM Zonal Rates 24 ATRR'!I34</f>
        <v>1553923893.8830385</v>
      </c>
      <c r="I6" s="233"/>
      <c r="J6" s="233"/>
      <c r="K6" s="233"/>
    </row>
    <row r="7" spans="1:17">
      <c r="A7" s="191" t="s">
        <v>10</v>
      </c>
      <c r="B7" s="234">
        <v>3544.2000000000012</v>
      </c>
      <c r="C7" s="197">
        <f>B7/B8</f>
        <v>0.15527302677695223</v>
      </c>
      <c r="D7" s="196"/>
      <c r="E7" s="197"/>
      <c r="G7" s="190" t="s">
        <v>11</v>
      </c>
      <c r="H7" s="198">
        <v>186366489.62813169</v>
      </c>
      <c r="I7" s="233"/>
      <c r="J7" s="233"/>
      <c r="K7" s="233"/>
    </row>
    <row r="8" spans="1:17">
      <c r="B8" s="200">
        <f>SUM(B6:B7)</f>
        <v>22825.600000000002</v>
      </c>
      <c r="C8" s="197"/>
      <c r="D8" s="196"/>
      <c r="E8" s="197"/>
      <c r="G8" s="191" t="s">
        <v>12</v>
      </c>
      <c r="H8" s="201">
        <f>SUM(H5:H7)</f>
        <v>2977602886.5373564</v>
      </c>
      <c r="I8" s="233"/>
      <c r="J8" s="233"/>
      <c r="K8" s="233"/>
    </row>
    <row r="9" spans="1:17">
      <c r="C9" s="197"/>
      <c r="D9" s="196"/>
      <c r="H9" s="193"/>
      <c r="I9" s="193"/>
    </row>
    <row r="10" spans="1:17">
      <c r="G10" s="191" t="s">
        <v>14</v>
      </c>
      <c r="H10" s="202">
        <f>C6</f>
        <v>0.84472697322304779</v>
      </c>
      <c r="I10" s="202"/>
      <c r="J10" s="195"/>
    </row>
    <row r="11" spans="1:17">
      <c r="B11" s="192" t="s">
        <v>13</v>
      </c>
      <c r="C11" s="192"/>
      <c r="D11" s="197"/>
      <c r="G11" s="191" t="s">
        <v>15</v>
      </c>
      <c r="H11" s="194">
        <f>H8*H10</f>
        <v>2515261473.8049111</v>
      </c>
      <c r="I11" s="201"/>
      <c r="J11" s="195"/>
    </row>
    <row r="12" spans="1:17">
      <c r="D12" s="197"/>
      <c r="Q12" s="203"/>
    </row>
    <row r="13" spans="1:17">
      <c r="B13" s="192" t="s">
        <v>16</v>
      </c>
      <c r="C13" s="192"/>
      <c r="D13" s="193"/>
      <c r="H13" s="202"/>
      <c r="I13" s="204" t="s">
        <v>18</v>
      </c>
      <c r="J13" s="204" t="s">
        <v>19</v>
      </c>
    </row>
    <row r="14" spans="1:17">
      <c r="A14" s="191" t="s">
        <v>17</v>
      </c>
      <c r="B14" s="193" t="s">
        <v>4</v>
      </c>
      <c r="C14" s="193" t="s">
        <v>5</v>
      </c>
      <c r="D14" s="193"/>
      <c r="E14" s="193"/>
      <c r="G14" s="191" t="s">
        <v>21</v>
      </c>
      <c r="H14" s="194">
        <f t="shared" ref="H14:H19" si="0">$H$11*C15</f>
        <v>701480053.57795787</v>
      </c>
      <c r="I14" s="201"/>
      <c r="J14" s="195"/>
    </row>
    <row r="15" spans="1:17">
      <c r="A15" s="191" t="s">
        <v>20</v>
      </c>
      <c r="B15" s="196">
        <v>4588.0586666666668</v>
      </c>
      <c r="C15" s="197">
        <f t="shared" ref="C15:C19" si="1">B15/$B$21</f>
        <v>0.27888951541757923</v>
      </c>
      <c r="D15" s="201"/>
      <c r="E15" s="197"/>
      <c r="G15" s="191" t="s">
        <v>23</v>
      </c>
      <c r="H15" s="194">
        <f t="shared" si="0"/>
        <v>1097789530.7086458</v>
      </c>
      <c r="I15" s="201"/>
      <c r="J15" s="195"/>
    </row>
    <row r="16" spans="1:17">
      <c r="A16" s="191" t="s">
        <v>22</v>
      </c>
      <c r="B16" s="196">
        <v>7180.136833333333</v>
      </c>
      <c r="C16" s="197">
        <f t="shared" si="1"/>
        <v>0.43645145530257207</v>
      </c>
      <c r="D16" s="201"/>
      <c r="E16" s="197"/>
      <c r="G16" s="191" t="s">
        <v>25</v>
      </c>
      <c r="H16" s="194">
        <f t="shared" si="0"/>
        <v>433847544.78786272</v>
      </c>
      <c r="I16" s="201"/>
      <c r="J16" s="195"/>
    </row>
    <row r="17" spans="1:17">
      <c r="A17" s="191" t="s">
        <v>24</v>
      </c>
      <c r="B17" s="196">
        <v>2837.597416666667</v>
      </c>
      <c r="C17" s="197">
        <f t="shared" si="1"/>
        <v>0.17248606131257144</v>
      </c>
      <c r="D17" s="201"/>
      <c r="E17" s="197"/>
      <c r="G17" s="191" t="s">
        <v>27</v>
      </c>
      <c r="H17" s="194">
        <f t="shared" si="0"/>
        <v>141328815.2750344</v>
      </c>
      <c r="I17" s="201">
        <f>H7*H10*C18</f>
        <v>8845691.0440264642</v>
      </c>
      <c r="J17" s="201">
        <f>(H5+H6)*H10*C18</f>
        <v>132483124.23100793</v>
      </c>
    </row>
    <row r="18" spans="1:17">
      <c r="A18" s="191" t="s">
        <v>26</v>
      </c>
      <c r="B18" s="196">
        <v>924.36683333333337</v>
      </c>
      <c r="C18" s="197">
        <f t="shared" si="1"/>
        <v>5.6188518270127233E-2</v>
      </c>
      <c r="D18" s="201"/>
      <c r="E18" s="197"/>
      <c r="G18" s="191" t="s">
        <v>29</v>
      </c>
      <c r="H18" s="194">
        <f t="shared" si="0"/>
        <v>92517813.236529306</v>
      </c>
      <c r="I18" s="201"/>
      <c r="J18" s="195"/>
      <c r="M18" s="205"/>
      <c r="N18" s="203"/>
      <c r="Q18" s="203"/>
    </row>
    <row r="19" spans="1:17">
      <c r="A19" s="191" t="s">
        <v>28</v>
      </c>
      <c r="B19" s="196">
        <v>605.11649999999997</v>
      </c>
      <c r="C19" s="197">
        <f t="shared" si="1"/>
        <v>3.6782582725514754E-2</v>
      </c>
      <c r="D19" s="201"/>
      <c r="E19" s="197"/>
      <c r="G19" s="191" t="s">
        <v>31</v>
      </c>
      <c r="H19" s="194">
        <f t="shared" si="0"/>
        <v>48297716.218880974</v>
      </c>
      <c r="I19" s="201"/>
      <c r="J19" s="195"/>
    </row>
    <row r="20" spans="1:17">
      <c r="A20" s="191" t="s">
        <v>30</v>
      </c>
      <c r="B20" s="234">
        <v>315.89316666666667</v>
      </c>
      <c r="C20" s="197">
        <f>B20/$B$21</f>
        <v>1.920186697163519E-2</v>
      </c>
      <c r="D20" s="201"/>
      <c r="E20" s="197"/>
      <c r="G20" s="190"/>
      <c r="H20" s="195"/>
    </row>
    <row r="21" spans="1:17">
      <c r="A21" s="191" t="s">
        <v>32</v>
      </c>
      <c r="B21" s="196">
        <f>SUM(B15:B20)</f>
        <v>16451.169416666668</v>
      </c>
      <c r="C21" s="197">
        <v>0.99999999999999989</v>
      </c>
      <c r="D21" s="196"/>
      <c r="E21" s="197"/>
      <c r="G21" s="191" t="s">
        <v>33</v>
      </c>
      <c r="H21" s="201">
        <f>H11-SUM(H14:H19)</f>
        <v>0</v>
      </c>
    </row>
    <row r="23" spans="1:17">
      <c r="C23" s="205"/>
      <c r="D23" s="206"/>
    </row>
    <row r="25" spans="1:17">
      <c r="A25" s="233"/>
      <c r="B25" s="233"/>
      <c r="C25" s="233"/>
      <c r="D25" s="233"/>
    </row>
    <row r="26" spans="1:17">
      <c r="A26" s="233"/>
      <c r="B26" s="233"/>
      <c r="C26" s="233"/>
      <c r="D26" s="233"/>
    </row>
    <row r="27" spans="1:17">
      <c r="A27" s="233"/>
      <c r="B27" s="233"/>
      <c r="C27" s="233"/>
      <c r="D27" s="233"/>
    </row>
    <row r="28" spans="1:17">
      <c r="A28" s="233"/>
      <c r="B28" s="233"/>
      <c r="C28" s="233"/>
      <c r="D28" s="233"/>
    </row>
    <row r="29" spans="1:17">
      <c r="A29" s="233"/>
      <c r="B29" s="233"/>
      <c r="C29" s="233"/>
      <c r="D29" s="233"/>
    </row>
    <row r="30" spans="1:17">
      <c r="A30" s="233"/>
      <c r="B30" s="233"/>
      <c r="C30" s="233"/>
      <c r="D30" s="233"/>
    </row>
    <row r="31" spans="1:17">
      <c r="A31" s="233"/>
      <c r="B31" s="233"/>
      <c r="C31" s="233"/>
      <c r="D31" s="233"/>
    </row>
    <row r="32" spans="1:17">
      <c r="A32" s="233"/>
      <c r="B32" s="233"/>
      <c r="C32" s="233"/>
      <c r="D32" s="233"/>
    </row>
    <row r="33" spans="1:4">
      <c r="A33" s="233"/>
      <c r="B33" s="233"/>
      <c r="C33" s="233"/>
      <c r="D33" s="233"/>
    </row>
    <row r="34" spans="1:4">
      <c r="A34" s="233"/>
      <c r="B34" s="233"/>
      <c r="C34" s="233"/>
      <c r="D34" s="233"/>
    </row>
    <row r="35" spans="1:4">
      <c r="A35" s="233"/>
      <c r="B35" s="233"/>
      <c r="C35" s="233"/>
      <c r="D35" s="233"/>
    </row>
    <row r="36" spans="1:4">
      <c r="A36" s="233"/>
      <c r="B36" s="233"/>
      <c r="C36" s="233"/>
      <c r="D36" s="233"/>
    </row>
  </sheetData>
  <mergeCells count="4">
    <mergeCell ref="B4:C4"/>
    <mergeCell ref="D4:E4"/>
    <mergeCell ref="B11:C11"/>
    <mergeCell ref="B13:C13"/>
  </mergeCells>
  <pageMargins left="0.7" right="0.7" top="0.75" bottom="0.75" header="0.3" footer="0.3"/>
  <pageSetup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87869-AA22-4D8B-B01E-CDE622719F75}">
  <sheetPr>
    <pageSetUpPr fitToPage="1"/>
  </sheetPr>
  <dimension ref="A1:AB126"/>
  <sheetViews>
    <sheetView zoomScale="70" zoomScaleNormal="70" zoomScaleSheetLayoutView="85" workbookViewId="0">
      <selection activeCell="H39" sqref="H39"/>
    </sheetView>
  </sheetViews>
  <sheetFormatPr defaultColWidth="11.42578125" defaultRowHeight="15"/>
  <cols>
    <col min="1" max="1" width="4.140625" style="29" customWidth="1"/>
    <col min="2" max="2" width="5.85546875" style="221" bestFit="1" customWidth="1"/>
    <col min="3" max="3" width="2" style="29" customWidth="1"/>
    <col min="4" max="4" width="62.5703125" style="29" customWidth="1"/>
    <col min="5" max="5" width="18.85546875" style="29" customWidth="1"/>
    <col min="6" max="6" width="8.5703125" style="29" customWidth="1"/>
    <col min="7" max="7" width="18.5703125" style="29" customWidth="1"/>
    <col min="8" max="8" width="4.42578125" style="29" customWidth="1"/>
    <col min="9" max="9" width="20.85546875" style="29" customWidth="1"/>
    <col min="10" max="10" width="3.140625" style="29" customWidth="1"/>
    <col min="11" max="11" width="18.42578125" style="29" bestFit="1" customWidth="1"/>
    <col min="12" max="12" width="3.42578125" style="29" customWidth="1"/>
    <col min="13" max="13" width="18.28515625" style="29" bestFit="1" customWidth="1"/>
    <col min="14" max="14" width="3.85546875" style="29" customWidth="1"/>
    <col min="15" max="15" width="16.5703125" style="29" bestFit="1" customWidth="1"/>
    <col min="16" max="16" width="4.85546875" style="29" customWidth="1"/>
    <col min="17" max="17" width="15.85546875" style="29" bestFit="1" customWidth="1"/>
    <col min="18" max="18" width="4.140625" style="29" customWidth="1"/>
    <col min="19" max="19" width="16.5703125" style="29" bestFit="1" customWidth="1"/>
    <col min="20" max="20" width="3.42578125" style="29" customWidth="1"/>
    <col min="21" max="21" width="16.5703125" style="29" customWidth="1"/>
    <col min="22" max="23" width="11.42578125" style="29" customWidth="1"/>
    <col min="24" max="24" width="11.140625" style="29" bestFit="1" customWidth="1"/>
    <col min="25" max="25" width="9.85546875" style="29" bestFit="1" customWidth="1"/>
    <col min="26" max="26" width="10.5703125" style="29" bestFit="1" customWidth="1"/>
    <col min="27" max="27" width="10.85546875" style="29" bestFit="1" customWidth="1"/>
    <col min="28" max="28" width="10.42578125" style="29" bestFit="1" customWidth="1"/>
    <col min="29" max="16384" width="11.42578125" style="29"/>
  </cols>
  <sheetData>
    <row r="1" spans="1:22">
      <c r="A1" s="217"/>
      <c r="B1" s="217"/>
      <c r="C1" s="217"/>
      <c r="D1" s="217"/>
      <c r="E1" s="217"/>
      <c r="F1" s="217"/>
      <c r="G1" s="217"/>
      <c r="H1" s="217"/>
      <c r="J1" s="217"/>
      <c r="K1" s="217"/>
      <c r="L1" s="217"/>
      <c r="U1" s="94"/>
      <c r="V1" s="31">
        <v>2024</v>
      </c>
    </row>
    <row r="2" spans="1:22">
      <c r="B2" s="222"/>
      <c r="C2" s="95"/>
      <c r="D2" s="95"/>
      <c r="E2" s="95"/>
      <c r="F2" s="95"/>
      <c r="G2" s="95"/>
      <c r="H2" s="95"/>
      <c r="J2" s="95"/>
      <c r="K2" s="95"/>
      <c r="L2" s="95"/>
      <c r="U2" s="94"/>
    </row>
    <row r="3" spans="1:22">
      <c r="A3" s="96" t="s">
        <v>38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</row>
    <row r="4" spans="1:22">
      <c r="A4" s="97" t="s">
        <v>119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</row>
    <row r="5" spans="1:22">
      <c r="A5" s="96" t="s">
        <v>118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</row>
    <row r="6" spans="1:22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</row>
    <row r="7" spans="1:22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</row>
    <row r="8" spans="1:22" ht="15.75">
      <c r="A8" s="223" t="s">
        <v>40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</row>
    <row r="9" spans="1:22">
      <c r="B9" s="224"/>
      <c r="C9" s="99"/>
      <c r="D9" s="93"/>
      <c r="E9" s="93"/>
      <c r="G9" s="100"/>
      <c r="H9" s="93"/>
      <c r="J9" s="93"/>
      <c r="K9" s="93"/>
      <c r="L9" s="93"/>
    </row>
    <row r="10" spans="1:22" ht="15.75">
      <c r="B10" s="224"/>
      <c r="C10" s="99"/>
      <c r="D10" s="93"/>
      <c r="E10" s="93"/>
      <c r="F10" s="101"/>
      <c r="G10" s="100"/>
      <c r="H10" s="93"/>
      <c r="I10" s="102" t="s">
        <v>41</v>
      </c>
      <c r="J10" s="93"/>
      <c r="K10" s="103" t="s">
        <v>42</v>
      </c>
      <c r="L10" s="103"/>
      <c r="M10" s="103" t="s">
        <v>43</v>
      </c>
      <c r="O10" s="103" t="s">
        <v>44</v>
      </c>
      <c r="Q10" s="103" t="s">
        <v>45</v>
      </c>
      <c r="S10" s="103" t="s">
        <v>46</v>
      </c>
      <c r="U10" s="103" t="s">
        <v>47</v>
      </c>
    </row>
    <row r="11" spans="1:22" ht="15.75">
      <c r="B11" s="224" t="s">
        <v>48</v>
      </c>
      <c r="C11" s="99"/>
      <c r="D11" s="93"/>
      <c r="E11" s="93"/>
      <c r="F11" s="93"/>
      <c r="G11" s="100"/>
      <c r="H11" s="93"/>
      <c r="I11" s="102" t="s">
        <v>49</v>
      </c>
      <c r="J11" s="93"/>
      <c r="K11" s="103" t="s">
        <v>49</v>
      </c>
      <c r="L11" s="103"/>
      <c r="M11" s="103" t="s">
        <v>49</v>
      </c>
      <c r="O11" s="103" t="s">
        <v>49</v>
      </c>
      <c r="Q11" s="103" t="s">
        <v>49</v>
      </c>
      <c r="S11" s="103" t="s">
        <v>49</v>
      </c>
      <c r="U11" s="103" t="s">
        <v>49</v>
      </c>
    </row>
    <row r="12" spans="1:22" ht="16.5" thickBot="1">
      <c r="B12" s="225" t="s">
        <v>50</v>
      </c>
      <c r="C12" s="99"/>
      <c r="D12" s="93"/>
      <c r="E12" s="99"/>
      <c r="F12" s="93"/>
      <c r="G12" s="93"/>
      <c r="H12" s="93"/>
      <c r="I12" s="102" t="s">
        <v>51</v>
      </c>
      <c r="J12" s="93"/>
      <c r="K12" s="102" t="s">
        <v>51</v>
      </c>
      <c r="L12" s="103"/>
      <c r="M12" s="102" t="s">
        <v>51</v>
      </c>
      <c r="O12" s="102" t="s">
        <v>51</v>
      </c>
      <c r="Q12" s="102" t="s">
        <v>51</v>
      </c>
      <c r="S12" s="102" t="s">
        <v>51</v>
      </c>
      <c r="U12" s="102" t="s">
        <v>51</v>
      </c>
    </row>
    <row r="13" spans="1:22">
      <c r="B13" s="224"/>
      <c r="C13" s="99"/>
      <c r="D13" s="93"/>
      <c r="E13" s="99"/>
      <c r="F13" s="93"/>
      <c r="G13" s="93"/>
      <c r="H13" s="93"/>
      <c r="J13" s="93"/>
      <c r="L13" s="93"/>
    </row>
    <row r="14" spans="1:22" ht="15.75">
      <c r="A14" s="102" t="s">
        <v>52</v>
      </c>
      <c r="B14" s="104" t="s">
        <v>53</v>
      </c>
      <c r="C14" s="99"/>
      <c r="D14" s="93"/>
      <c r="E14" s="99"/>
      <c r="F14" s="93"/>
      <c r="G14" s="93"/>
      <c r="H14" s="93"/>
      <c r="J14" s="93"/>
      <c r="L14" s="93"/>
    </row>
    <row r="15" spans="1:22" ht="15.75">
      <c r="A15" s="102"/>
      <c r="B15" s="224">
        <v>1</v>
      </c>
      <c r="C15" s="99"/>
      <c r="D15" s="37" t="s">
        <v>54</v>
      </c>
      <c r="E15" s="99"/>
      <c r="F15" s="93"/>
      <c r="G15" s="99" t="s">
        <v>55</v>
      </c>
      <c r="H15" s="93"/>
      <c r="I15" s="10">
        <f>SUM(K15,M15,O15,Q15,S15,U15)</f>
        <v>1317282925.4509492</v>
      </c>
      <c r="J15" s="105"/>
      <c r="K15" s="107">
        <v>530432317.20308757</v>
      </c>
      <c r="L15" s="105"/>
      <c r="M15" s="107">
        <v>206366892.66506991</v>
      </c>
      <c r="N15" s="107"/>
      <c r="O15" s="107">
        <v>88424044.342260197</v>
      </c>
      <c r="P15" s="107"/>
      <c r="Q15" s="107">
        <v>8070188.2808096418</v>
      </c>
      <c r="R15" s="107"/>
      <c r="S15" s="107">
        <v>468334464.77445698</v>
      </c>
      <c r="T15" s="107"/>
      <c r="U15" s="107">
        <v>15655018.185264878</v>
      </c>
    </row>
    <row r="16" spans="1:22" ht="15.75">
      <c r="A16" s="102"/>
      <c r="B16" s="224"/>
      <c r="C16" s="99"/>
      <c r="D16" s="37"/>
      <c r="E16" s="99"/>
      <c r="F16" s="93"/>
      <c r="G16" s="93"/>
      <c r="H16" s="93"/>
      <c r="I16" s="10"/>
      <c r="J16" s="105"/>
      <c r="K16" s="107"/>
      <c r="L16" s="105"/>
      <c r="M16" s="107"/>
      <c r="N16" s="107"/>
      <c r="O16" s="107"/>
      <c r="P16" s="107"/>
      <c r="Q16" s="107"/>
      <c r="R16" s="107"/>
      <c r="S16" s="107"/>
      <c r="T16" s="107"/>
      <c r="U16" s="107"/>
    </row>
    <row r="17" spans="1:21" ht="15.75">
      <c r="A17" s="102"/>
      <c r="B17" s="224">
        <f>+B15+1</f>
        <v>2</v>
      </c>
      <c r="C17" s="99"/>
      <c r="D17" s="93" t="s">
        <v>56</v>
      </c>
      <c r="E17" s="99"/>
      <c r="F17" s="93"/>
      <c r="G17" s="99" t="s">
        <v>57</v>
      </c>
      <c r="H17" s="93"/>
      <c r="I17" s="10">
        <f>SUM(K17,M17,O17,Q17,S17,U17)</f>
        <v>44743552.376999997</v>
      </c>
      <c r="J17" s="105"/>
      <c r="K17" s="107">
        <v>10893592.76</v>
      </c>
      <c r="L17" s="105"/>
      <c r="M17" s="107">
        <v>10341329.325999998</v>
      </c>
      <c r="N17" s="107"/>
      <c r="O17" s="107">
        <v>769209.35000000009</v>
      </c>
      <c r="P17" s="107"/>
      <c r="Q17" s="107">
        <v>293313.32</v>
      </c>
      <c r="R17" s="107"/>
      <c r="S17" s="107">
        <v>19124452.932</v>
      </c>
      <c r="T17" s="107"/>
      <c r="U17" s="107">
        <v>3321654.6890000002</v>
      </c>
    </row>
    <row r="18" spans="1:21" ht="15.75">
      <c r="A18" s="102"/>
      <c r="B18" s="104"/>
      <c r="C18" s="99"/>
      <c r="D18" s="93"/>
      <c r="E18" s="99"/>
      <c r="F18" s="93"/>
      <c r="G18" s="93"/>
      <c r="H18" s="93"/>
      <c r="I18" s="106"/>
      <c r="J18" s="105"/>
      <c r="K18" s="106"/>
      <c r="L18" s="105"/>
      <c r="M18" s="106"/>
      <c r="N18" s="107"/>
      <c r="O18" s="106"/>
      <c r="P18" s="107"/>
      <c r="Q18" s="106"/>
      <c r="R18" s="107"/>
      <c r="S18" s="106"/>
      <c r="T18" s="107"/>
      <c r="U18" s="106"/>
    </row>
    <row r="19" spans="1:21" ht="33.75" customHeight="1">
      <c r="B19" s="224">
        <f>+B17+1</f>
        <v>3</v>
      </c>
      <c r="C19" s="99"/>
      <c r="D19" s="108" t="s">
        <v>58</v>
      </c>
      <c r="E19" s="226"/>
      <c r="F19" s="109"/>
      <c r="G19" s="99" t="s">
        <v>59</v>
      </c>
      <c r="H19" s="95"/>
      <c r="I19" s="107">
        <f>SUM(K19,M19,O19,Q19,S19,U19)</f>
        <v>1272539373.0739491</v>
      </c>
      <c r="J19" s="105"/>
      <c r="K19" s="105">
        <f>+K15-K17</f>
        <v>519538724.44308758</v>
      </c>
      <c r="L19" s="105"/>
      <c r="M19" s="105">
        <f>+M15-M17</f>
        <v>196025563.3390699</v>
      </c>
      <c r="N19" s="107"/>
      <c r="O19" s="105">
        <f>+O15-O17</f>
        <v>87654834.992260203</v>
      </c>
      <c r="P19" s="107"/>
      <c r="Q19" s="105">
        <f>+Q15-Q17</f>
        <v>7776874.9608096415</v>
      </c>
      <c r="R19" s="107"/>
      <c r="S19" s="105">
        <f>+S15-S17</f>
        <v>449210011.842457</v>
      </c>
      <c r="T19" s="107"/>
      <c r="U19" s="105">
        <f>+U15-U17</f>
        <v>12333363.496264879</v>
      </c>
    </row>
    <row r="20" spans="1:21">
      <c r="B20" s="224"/>
      <c r="C20" s="99"/>
      <c r="D20" s="37"/>
      <c r="E20" s="93"/>
      <c r="F20" s="109"/>
      <c r="G20" s="95"/>
      <c r="H20" s="95"/>
      <c r="I20" s="107"/>
      <c r="J20" s="105"/>
      <c r="K20" s="105"/>
      <c r="L20" s="105"/>
      <c r="M20" s="105"/>
      <c r="N20" s="107"/>
      <c r="O20" s="105"/>
      <c r="P20" s="107"/>
      <c r="Q20" s="105"/>
      <c r="R20" s="107"/>
      <c r="S20" s="105"/>
      <c r="T20" s="107"/>
      <c r="U20" s="105"/>
    </row>
    <row r="21" spans="1:21">
      <c r="B21" s="224">
        <f>+B19+1</f>
        <v>4</v>
      </c>
      <c r="C21" s="99"/>
      <c r="D21" s="37" t="s">
        <v>60</v>
      </c>
      <c r="E21" s="93"/>
      <c r="F21" s="109"/>
      <c r="G21" s="95"/>
      <c r="H21" s="95"/>
      <c r="I21" s="107"/>
      <c r="J21" s="105"/>
      <c r="K21" s="107"/>
      <c r="L21" s="105"/>
      <c r="M21" s="107"/>
      <c r="N21" s="107"/>
      <c r="O21" s="107"/>
      <c r="P21" s="107"/>
      <c r="Q21" s="107"/>
      <c r="R21" s="107"/>
      <c r="S21" s="107"/>
      <c r="T21" s="107"/>
      <c r="U21" s="107"/>
    </row>
    <row r="22" spans="1:21">
      <c r="B22" s="224">
        <f>+B21+1</f>
        <v>5</v>
      </c>
      <c r="C22" s="99"/>
      <c r="D22" s="37" t="s">
        <v>61</v>
      </c>
      <c r="E22" s="93"/>
      <c r="F22" s="109"/>
      <c r="G22" s="99" t="s">
        <v>62</v>
      </c>
      <c r="H22" s="95"/>
      <c r="I22" s="107">
        <f>SUM(K22,M22,O22,Q22,S22,U22)</f>
        <v>45617083.241765194</v>
      </c>
      <c r="J22" s="105"/>
      <c r="K22" s="107">
        <v>28840980.072897781</v>
      </c>
      <c r="L22" s="105"/>
      <c r="M22" s="107">
        <v>7221715.7735486375</v>
      </c>
      <c r="N22" s="107"/>
      <c r="O22" s="107">
        <v>0</v>
      </c>
      <c r="P22" s="107"/>
      <c r="Q22" s="107">
        <v>0</v>
      </c>
      <c r="R22" s="107"/>
      <c r="S22" s="107">
        <v>9441453.7984827366</v>
      </c>
      <c r="T22" s="107"/>
      <c r="U22" s="107">
        <v>112933.59683604029</v>
      </c>
    </row>
    <row r="23" spans="1:21">
      <c r="B23" s="224">
        <f>+B22+1</f>
        <v>6</v>
      </c>
      <c r="C23" s="99"/>
      <c r="D23" s="37" t="s">
        <v>63</v>
      </c>
      <c r="E23" s="93"/>
      <c r="F23" s="109"/>
      <c r="G23" s="99" t="str">
        <f>"(Worksheet K)"</f>
        <v>(Worksheet K)</v>
      </c>
      <c r="H23" s="95"/>
      <c r="I23" s="106">
        <f>SUM(K23,M23,O23,Q23,S23,U23)</f>
        <v>0</v>
      </c>
      <c r="J23" s="105"/>
      <c r="K23" s="8">
        <v>0</v>
      </c>
      <c r="L23" s="9"/>
      <c r="M23" s="8">
        <v>0</v>
      </c>
      <c r="N23" s="107"/>
      <c r="O23" s="8">
        <v>0</v>
      </c>
      <c r="P23" s="107"/>
      <c r="Q23" s="8">
        <v>0</v>
      </c>
      <c r="R23" s="107"/>
      <c r="S23" s="8">
        <v>0</v>
      </c>
      <c r="T23" s="107"/>
      <c r="U23" s="8">
        <v>0</v>
      </c>
    </row>
    <row r="24" spans="1:21">
      <c r="B24" s="224">
        <f>+B23+1</f>
        <v>7</v>
      </c>
      <c r="C24" s="99"/>
      <c r="D24" s="110" t="s">
        <v>64</v>
      </c>
      <c r="E24" s="93" t="s">
        <v>65</v>
      </c>
      <c r="F24" s="109"/>
      <c r="G24" s="95"/>
      <c r="H24" s="95"/>
      <c r="I24" s="9">
        <f>+I23+I22</f>
        <v>45617083.241765194</v>
      </c>
      <c r="J24" s="105"/>
      <c r="K24" s="9">
        <f>+K23+K22</f>
        <v>28840980.072897781</v>
      </c>
      <c r="L24" s="9"/>
      <c r="M24" s="9">
        <f>+M23+M22</f>
        <v>7221715.7735486375</v>
      </c>
      <c r="N24" s="107"/>
      <c r="O24" s="9">
        <f>+O23+O22</f>
        <v>0</v>
      </c>
      <c r="P24" s="107"/>
      <c r="Q24" s="9">
        <f>+Q23+Q22</f>
        <v>0</v>
      </c>
      <c r="R24" s="107"/>
      <c r="S24" s="9">
        <f>+S23+S22</f>
        <v>9441453.7984827366</v>
      </c>
      <c r="T24" s="107"/>
      <c r="U24" s="9">
        <f>+U23+U22</f>
        <v>112933.59683604029</v>
      </c>
    </row>
    <row r="25" spans="1:21">
      <c r="B25" s="224"/>
      <c r="C25" s="99"/>
      <c r="D25" s="37"/>
      <c r="E25" s="93"/>
      <c r="F25" s="109"/>
      <c r="G25" s="95"/>
      <c r="H25" s="95"/>
      <c r="I25" s="11"/>
      <c r="J25" s="105"/>
      <c r="K25" s="8"/>
      <c r="L25" s="9"/>
      <c r="M25" s="8"/>
      <c r="N25" s="107"/>
      <c r="O25" s="8"/>
      <c r="P25" s="107"/>
      <c r="Q25" s="8"/>
      <c r="R25" s="107"/>
      <c r="S25" s="8"/>
      <c r="T25" s="107"/>
      <c r="U25" s="8"/>
    </row>
    <row r="26" spans="1:21">
      <c r="B26" s="224">
        <f>+B24+1</f>
        <v>8</v>
      </c>
      <c r="C26" s="99"/>
      <c r="D26" s="37" t="s">
        <v>66</v>
      </c>
      <c r="E26" s="93"/>
      <c r="G26" s="109" t="str">
        <f>"(Ln "&amp;B19&amp;"- Ln "&amp;B24&amp;")"</f>
        <v>(Ln 3- Ln 7)</v>
      </c>
      <c r="H26" s="95"/>
      <c r="I26" s="107">
        <f>SUM(K26,M26,O26,Q26,S26,U26)</f>
        <v>1226922289.8321838</v>
      </c>
      <c r="J26" s="105"/>
      <c r="K26" s="9">
        <f>+K19-K24</f>
        <v>490697744.37018979</v>
      </c>
      <c r="L26" s="9"/>
      <c r="M26" s="9">
        <f>+M19-M24</f>
        <v>188803847.56552127</v>
      </c>
      <c r="N26" s="107"/>
      <c r="O26" s="9">
        <f>+O19-O24</f>
        <v>87654834.992260203</v>
      </c>
      <c r="P26" s="107"/>
      <c r="Q26" s="9">
        <f>+Q19-Q24</f>
        <v>7776874.9608096415</v>
      </c>
      <c r="R26" s="107"/>
      <c r="S26" s="9">
        <f>+S19-S24</f>
        <v>439768558.04397428</v>
      </c>
      <c r="T26" s="107"/>
      <c r="U26" s="9">
        <f>+U19-U24</f>
        <v>12220429.899428839</v>
      </c>
    </row>
    <row r="27" spans="1:21">
      <c r="B27" s="29"/>
      <c r="C27" s="99"/>
      <c r="E27" s="93"/>
      <c r="G27" s="95"/>
      <c r="H27" s="95"/>
      <c r="I27" s="107"/>
      <c r="J27" s="105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</row>
    <row r="28" spans="1:21">
      <c r="B28" s="224">
        <f>+B26+1</f>
        <v>9</v>
      </c>
      <c r="C28" s="99"/>
      <c r="D28" s="37" t="s">
        <v>67</v>
      </c>
      <c r="E28" s="93"/>
      <c r="F28" s="109"/>
      <c r="G28" s="99" t="str">
        <f>"(Worksheet K)"</f>
        <v>(Worksheet K)</v>
      </c>
      <c r="H28" s="95"/>
      <c r="I28" s="10">
        <f>SUM(K28,M28,O28,Q28,S28,U28)</f>
        <v>0</v>
      </c>
      <c r="J28" s="105"/>
      <c r="K28" s="9">
        <v>0</v>
      </c>
      <c r="L28" s="9"/>
      <c r="M28" s="9">
        <v>0</v>
      </c>
      <c r="N28" s="107"/>
      <c r="O28" s="9">
        <v>0</v>
      </c>
      <c r="P28" s="107"/>
      <c r="Q28" s="9">
        <v>0</v>
      </c>
      <c r="R28" s="107"/>
      <c r="S28" s="9">
        <v>0</v>
      </c>
      <c r="T28" s="107"/>
      <c r="U28" s="9">
        <v>0</v>
      </c>
    </row>
    <row r="29" spans="1:21">
      <c r="B29" s="224"/>
      <c r="C29" s="99"/>
      <c r="D29" s="37"/>
      <c r="E29" s="93"/>
      <c r="F29" s="109"/>
      <c r="G29" s="95"/>
      <c r="H29" s="95"/>
      <c r="I29" s="11"/>
      <c r="J29" s="105"/>
      <c r="K29" s="8"/>
      <c r="L29" s="9"/>
      <c r="M29" s="8"/>
      <c r="N29" s="107"/>
      <c r="O29" s="8"/>
      <c r="P29" s="107"/>
      <c r="Q29" s="8"/>
      <c r="R29" s="107"/>
      <c r="S29" s="8"/>
      <c r="T29" s="107"/>
      <c r="U29" s="8"/>
    </row>
    <row r="30" spans="1:21">
      <c r="B30" s="224">
        <f>+B28+1</f>
        <v>10</v>
      </c>
      <c r="C30" s="99"/>
      <c r="D30" s="37" t="s">
        <v>68</v>
      </c>
      <c r="E30" s="93"/>
      <c r="G30" s="109" t="str">
        <f>"(Ln "&amp;B26&amp;" + Ln "&amp;B28&amp;")"</f>
        <v>(Ln 8 + Ln 9)</v>
      </c>
      <c r="H30" s="95"/>
      <c r="I30" s="10">
        <f>+I26+I28</f>
        <v>1226922289.8321838</v>
      </c>
      <c r="J30" s="105"/>
      <c r="K30" s="9">
        <f>+K26+K28</f>
        <v>490697744.37018979</v>
      </c>
      <c r="L30" s="9"/>
      <c r="M30" s="9">
        <f>+M26+M28</f>
        <v>188803847.56552127</v>
      </c>
      <c r="N30" s="107"/>
      <c r="O30" s="9">
        <f>+O26+O28</f>
        <v>87654834.992260203</v>
      </c>
      <c r="P30" s="107"/>
      <c r="Q30" s="9">
        <f>+Q26+Q28</f>
        <v>7776874.9608096415</v>
      </c>
      <c r="R30" s="107"/>
      <c r="S30" s="9">
        <f>+S26+S28</f>
        <v>439768558.04397428</v>
      </c>
      <c r="T30" s="107"/>
      <c r="U30" s="9">
        <f>+U26+U28</f>
        <v>12220429.899428839</v>
      </c>
    </row>
    <row r="31" spans="1:21"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</row>
    <row r="32" spans="1:21" hidden="1">
      <c r="B32" s="224">
        <f>+B30+1</f>
        <v>11</v>
      </c>
      <c r="C32" s="99"/>
      <c r="D32" s="37" t="str">
        <f>"BILLED HISTORICAL YEAR ("&amp;V1-1&amp;") ACTUAL ATRR"</f>
        <v>BILLED HISTORICAL YEAR (2023) ACTUAL ATRR</v>
      </c>
      <c r="E32" s="93"/>
      <c r="F32" s="109"/>
      <c r="G32" s="111" t="str">
        <f>"Input from "&amp;V1-1&amp;" True-up"</f>
        <v>Input from 2023 True-up</v>
      </c>
      <c r="H32" s="95"/>
      <c r="I32" s="10">
        <f>SUM(K32,M32,O32,Q32,S32,U32)</f>
        <v>0</v>
      </c>
      <c r="J32" s="105"/>
      <c r="K32" s="9">
        <v>0</v>
      </c>
      <c r="L32" s="9"/>
      <c r="M32" s="9">
        <v>0</v>
      </c>
      <c r="N32" s="107"/>
      <c r="O32" s="9">
        <v>0</v>
      </c>
      <c r="P32" s="107"/>
      <c r="Q32" s="9">
        <v>0</v>
      </c>
      <c r="R32" s="107"/>
      <c r="S32" s="9">
        <v>0</v>
      </c>
      <c r="T32" s="107"/>
      <c r="U32" s="9">
        <v>0</v>
      </c>
    </row>
    <row r="33" spans="1:28" hidden="1">
      <c r="B33" s="224">
        <f>+B32+1</f>
        <v>12</v>
      </c>
      <c r="C33" s="99"/>
      <c r="D33" s="37" t="str">
        <f>"BILLED PROJECTED ("&amp;V1-1&amp;") ATRR FROM PRIOR YEAR"</f>
        <v>BILLED PROJECTED (2023) ATRR FROM PRIOR YEAR</v>
      </c>
      <c r="E33" s="93"/>
      <c r="F33" s="109"/>
      <c r="G33" s="111" t="s">
        <v>69</v>
      </c>
      <c r="H33" s="95"/>
      <c r="I33" s="11">
        <f>SUM(K33,M33,O33,Q33,S33,U33)</f>
        <v>0</v>
      </c>
      <c r="J33" s="105"/>
      <c r="K33" s="8">
        <v>0</v>
      </c>
      <c r="L33" s="9"/>
      <c r="M33" s="8">
        <v>0</v>
      </c>
      <c r="N33" s="107"/>
      <c r="O33" s="8">
        <v>0</v>
      </c>
      <c r="P33" s="107"/>
      <c r="Q33" s="8">
        <v>0</v>
      </c>
      <c r="R33" s="107"/>
      <c r="S33" s="8">
        <v>0</v>
      </c>
      <c r="T33" s="107"/>
      <c r="U33" s="8">
        <v>0</v>
      </c>
    </row>
    <row r="34" spans="1:28">
      <c r="B34" s="224">
        <f>+B30+1</f>
        <v>11</v>
      </c>
      <c r="C34" s="99"/>
      <c r="D34" s="37" t="s">
        <v>117</v>
      </c>
      <c r="E34" s="93"/>
      <c r="F34" s="109"/>
      <c r="G34" s="109" t="s">
        <v>71</v>
      </c>
      <c r="H34" s="95"/>
      <c r="I34" s="107">
        <f>SUM(K34,M34,O34,Q34,S34,U34)</f>
        <v>0</v>
      </c>
      <c r="J34" s="12"/>
      <c r="K34" s="12">
        <v>0</v>
      </c>
      <c r="L34" s="12"/>
      <c r="M34" s="12">
        <v>0</v>
      </c>
      <c r="N34" s="12"/>
      <c r="O34" s="12">
        <v>0</v>
      </c>
      <c r="P34" s="12"/>
      <c r="Q34" s="12">
        <v>0</v>
      </c>
      <c r="R34" s="12"/>
      <c r="S34" s="12">
        <v>0</v>
      </c>
      <c r="T34" s="12"/>
      <c r="U34" s="12">
        <v>0</v>
      </c>
    </row>
    <row r="35" spans="1:28">
      <c r="B35" s="224"/>
      <c r="C35" s="99"/>
      <c r="D35" s="37"/>
      <c r="E35" s="93"/>
      <c r="F35" s="109"/>
      <c r="G35" s="109"/>
      <c r="H35" s="95"/>
      <c r="I35" s="107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8">
      <c r="B36" s="227" t="s">
        <v>72</v>
      </c>
      <c r="D36" s="37" t="s">
        <v>73</v>
      </c>
      <c r="E36" s="93"/>
      <c r="F36" s="109"/>
      <c r="G36" s="111" t="s">
        <v>74</v>
      </c>
      <c r="H36" s="95"/>
      <c r="I36" s="107">
        <f>SUM(K36,M36,O36,Q36,S36,U36)</f>
        <v>10390213.19400206</v>
      </c>
      <c r="J36" s="105"/>
      <c r="K36" s="9"/>
      <c r="L36" s="9"/>
      <c r="M36" s="9">
        <v>329210.36066872563</v>
      </c>
      <c r="N36" s="107"/>
      <c r="O36" s="9"/>
      <c r="P36" s="107"/>
      <c r="Q36" s="9"/>
      <c r="R36" s="107"/>
      <c r="S36" s="9">
        <v>10061002.833333334</v>
      </c>
      <c r="T36" s="107"/>
      <c r="U36" s="9"/>
    </row>
    <row r="37" spans="1:28" ht="15.75" thickBot="1">
      <c r="D37" s="29" t="s">
        <v>65</v>
      </c>
      <c r="E37" s="93"/>
      <c r="F37" s="109"/>
      <c r="G37" s="95"/>
      <c r="H37" s="95"/>
      <c r="I37" s="10"/>
      <c r="J37" s="105"/>
      <c r="K37" s="9"/>
      <c r="L37" s="20"/>
      <c r="M37" s="9"/>
      <c r="N37" s="107"/>
      <c r="O37" s="9"/>
      <c r="P37" s="107"/>
      <c r="Q37" s="9"/>
      <c r="R37" s="107"/>
      <c r="S37" s="19"/>
      <c r="T37" s="107"/>
      <c r="U37" s="9"/>
      <c r="W37" s="112"/>
      <c r="X37" s="18"/>
      <c r="Y37" s="18"/>
      <c r="Z37" s="18"/>
      <c r="AA37" s="18"/>
      <c r="AB37" s="18"/>
    </row>
    <row r="38" spans="1:28" ht="16.5" thickBot="1">
      <c r="B38" s="224">
        <f>+B34+1</f>
        <v>12</v>
      </c>
      <c r="C38" s="99"/>
      <c r="D38" s="113" t="s">
        <v>116</v>
      </c>
      <c r="E38" s="114"/>
      <c r="F38" s="115"/>
      <c r="G38" s="116" t="str">
        <f>"(Ln "&amp;B30&amp;" + Ln "&amp;B34&amp;")"</f>
        <v>(Ln 10 + Ln 11)</v>
      </c>
      <c r="H38" s="117"/>
      <c r="I38" s="118">
        <f>+I30+I34+I36</f>
        <v>1237312503.026186</v>
      </c>
      <c r="J38" s="105"/>
      <c r="K38" s="118">
        <f>+K30+K34</f>
        <v>490697744.37018979</v>
      </c>
      <c r="L38" s="105"/>
      <c r="M38" s="118">
        <f>+M30+M34+M36</f>
        <v>189133057.92618999</v>
      </c>
      <c r="N38" s="107"/>
      <c r="O38" s="118">
        <f>+O30+O34</f>
        <v>87654834.992260203</v>
      </c>
      <c r="P38" s="107"/>
      <c r="Q38" s="118">
        <f>+Q30+Q34</f>
        <v>7776874.9608096415</v>
      </c>
      <c r="R38" s="107"/>
      <c r="S38" s="118">
        <f>+S30+S34+S36</f>
        <v>449829560.87730759</v>
      </c>
      <c r="T38" s="107"/>
      <c r="U38" s="118">
        <f>+U30+U34</f>
        <v>12220429.899428839</v>
      </c>
      <c r="W38" s="228"/>
      <c r="X38" s="229"/>
      <c r="Y38" s="229"/>
      <c r="Z38" s="229"/>
      <c r="AA38" s="229"/>
      <c r="AB38" s="229"/>
    </row>
    <row r="39" spans="1:28">
      <c r="B39" s="224"/>
      <c r="C39" s="99"/>
      <c r="D39" s="37"/>
      <c r="E39" s="93"/>
      <c r="G39" s="109"/>
      <c r="H39" s="95"/>
      <c r="I39" s="105"/>
      <c r="J39" s="95"/>
      <c r="L39" s="105"/>
      <c r="N39" s="105"/>
      <c r="P39" s="228"/>
      <c r="Q39" s="229"/>
      <c r="R39" s="229"/>
      <c r="S39" s="229"/>
      <c r="T39" s="229"/>
      <c r="U39" s="229"/>
    </row>
    <row r="40" spans="1:28" ht="15.75">
      <c r="A40" s="102" t="s">
        <v>84</v>
      </c>
      <c r="B40" s="104" t="s">
        <v>85</v>
      </c>
      <c r="C40" s="99"/>
      <c r="D40" s="93"/>
      <c r="E40" s="133" t="s">
        <v>65</v>
      </c>
      <c r="F40" s="93"/>
      <c r="G40" s="93"/>
      <c r="H40" s="93"/>
      <c r="I40" s="105"/>
      <c r="J40" s="93"/>
      <c r="K40" s="107"/>
      <c r="L40" s="20"/>
      <c r="M40" s="107"/>
      <c r="N40" s="20"/>
      <c r="P40" s="228"/>
      <c r="Q40" s="229"/>
      <c r="R40" s="229"/>
      <c r="S40" s="229"/>
      <c r="T40" s="229"/>
      <c r="U40" s="229"/>
    </row>
    <row r="41" spans="1:28">
      <c r="B41" s="224">
        <f>+B38+1</f>
        <v>13</v>
      </c>
      <c r="C41" s="99"/>
      <c r="D41" s="37" t="str">
        <f>""&amp;V1&amp;" AEP East Zone Network Service Peak Load (1 CP)"</f>
        <v>2024 AEP East Zone Network Service Peak Load (1 CP)</v>
      </c>
      <c r="E41" s="93"/>
      <c r="F41" s="109"/>
      <c r="G41" s="111"/>
      <c r="H41" s="95"/>
      <c r="I41" s="230">
        <v>22318</v>
      </c>
      <c r="J41" s="95" t="s">
        <v>4</v>
      </c>
      <c r="L41" s="105"/>
      <c r="N41" s="105"/>
      <c r="P41" s="228"/>
      <c r="Q41" s="229"/>
      <c r="R41" s="229"/>
      <c r="S41" s="229"/>
      <c r="T41" s="229"/>
      <c r="U41" s="229"/>
    </row>
    <row r="42" spans="1:28">
      <c r="B42" s="119"/>
      <c r="C42" s="37"/>
      <c r="D42" s="37"/>
      <c r="E42" s="217"/>
      <c r="F42" s="217"/>
      <c r="G42" s="231"/>
      <c r="H42" s="217"/>
      <c r="I42" s="31"/>
      <c r="J42" s="217"/>
      <c r="K42" s="217"/>
      <c r="L42" s="217"/>
      <c r="M42" s="217"/>
      <c r="N42" s="217"/>
      <c r="O42" s="217"/>
      <c r="P42" s="228"/>
      <c r="Q42" s="229"/>
      <c r="R42" s="229"/>
      <c r="S42" s="229"/>
      <c r="T42" s="229"/>
      <c r="U42" s="229"/>
    </row>
    <row r="43" spans="1:28">
      <c r="B43" s="224">
        <f>+B41+1</f>
        <v>14</v>
      </c>
      <c r="C43" s="37"/>
      <c r="D43" s="37" t="str">
        <f>"Annual Point-to-Point Rate in $/MW - Year"</f>
        <v>Annual Point-to-Point Rate in $/MW - Year</v>
      </c>
      <c r="E43" s="37"/>
      <c r="F43" s="37"/>
      <c r="G43" s="120" t="str">
        <f>"(Ln "&amp;B38&amp;" / Ln "&amp;B41&amp;")"</f>
        <v>(Ln 12 / Ln 13)</v>
      </c>
      <c r="H43" s="37"/>
      <c r="I43" s="29">
        <f>ROUND(+I38/I41,4)</f>
        <v>55440.115700000002</v>
      </c>
      <c r="J43" s="37"/>
      <c r="K43" s="217"/>
      <c r="L43" s="217"/>
      <c r="M43" s="217"/>
      <c r="N43" s="217"/>
      <c r="O43" s="217"/>
      <c r="P43" s="228"/>
      <c r="Q43" s="229"/>
      <c r="R43" s="229"/>
      <c r="S43" s="229"/>
      <c r="T43" s="229"/>
      <c r="U43" s="229"/>
    </row>
    <row r="44" spans="1:28">
      <c r="B44" s="224">
        <f t="shared" ref="B44:B49" si="0">+B43+1</f>
        <v>15</v>
      </c>
      <c r="C44" s="37"/>
      <c r="D44" s="37" t="str">
        <f>"Monthly Point-to-Point Rate in $/MW - Month"</f>
        <v>Monthly Point-to-Point Rate in $/MW - Month</v>
      </c>
      <c r="E44" s="37"/>
      <c r="F44" s="37"/>
      <c r="G44" s="120" t="str">
        <f>"(Ln "&amp;B43&amp;" / 12)"</f>
        <v>(Ln 14 / 12)</v>
      </c>
      <c r="H44" s="37"/>
      <c r="I44" s="29">
        <f>ROUND(+I$43/12,4)</f>
        <v>4620.0096000000003</v>
      </c>
      <c r="J44" s="37"/>
      <c r="K44" s="217"/>
      <c r="L44" s="217"/>
      <c r="M44" s="217"/>
      <c r="N44" s="217"/>
      <c r="O44" s="217"/>
      <c r="P44" s="228"/>
      <c r="Q44" s="229"/>
      <c r="R44" s="229"/>
      <c r="S44" s="229"/>
      <c r="T44" s="229"/>
      <c r="U44" s="229"/>
    </row>
    <row r="45" spans="1:28">
      <c r="B45" s="224">
        <f t="shared" si="0"/>
        <v>16</v>
      </c>
      <c r="C45" s="37"/>
      <c r="D45" s="37" t="str">
        <f>"Weekly Point-to-Point Rate in $/MW - Weekly"</f>
        <v>Weekly Point-to-Point Rate in $/MW - Weekly</v>
      </c>
      <c r="E45" s="37"/>
      <c r="F45" s="37"/>
      <c r="G45" s="120" t="str">
        <f>"(Ln "&amp;B43&amp;" / 52)"</f>
        <v>(Ln 14 / 52)</v>
      </c>
      <c r="H45" s="37"/>
      <c r="I45" s="29">
        <f>ROUND(+I43/52,4)</f>
        <v>1066.1560999999999</v>
      </c>
      <c r="J45" s="37"/>
      <c r="K45" s="217"/>
      <c r="L45" s="217"/>
      <c r="M45" s="217"/>
      <c r="N45" s="217"/>
      <c r="O45" s="217"/>
      <c r="P45" s="228"/>
      <c r="Q45" s="229"/>
      <c r="R45" s="229"/>
      <c r="S45" s="229"/>
      <c r="T45" s="229"/>
      <c r="U45" s="229"/>
    </row>
    <row r="46" spans="1:28">
      <c r="B46" s="224">
        <f t="shared" si="0"/>
        <v>17</v>
      </c>
      <c r="C46" s="37"/>
      <c r="D46" s="37" t="str">
        <f>"Daily On-Peak Point-to-Point Rate in $/MW - Day"</f>
        <v>Daily On-Peak Point-to-Point Rate in $/MW - Day</v>
      </c>
      <c r="E46" s="37"/>
      <c r="F46" s="37"/>
      <c r="G46" s="120" t="str">
        <f>"(Ln "&amp;B43&amp;" / 260)"</f>
        <v>(Ln 14 / 260)</v>
      </c>
      <c r="H46" s="37"/>
      <c r="I46" s="29">
        <f>ROUND(+I43/260,4)</f>
        <v>213.2312</v>
      </c>
      <c r="J46" s="37"/>
      <c r="K46" s="217"/>
      <c r="L46" s="217"/>
      <c r="M46" s="217"/>
      <c r="N46" s="217"/>
      <c r="O46" s="217"/>
      <c r="P46" s="228"/>
      <c r="Q46" s="229"/>
      <c r="R46" s="229"/>
      <c r="S46" s="229"/>
      <c r="T46" s="229"/>
      <c r="U46" s="229"/>
    </row>
    <row r="47" spans="1:28">
      <c r="B47" s="224">
        <f t="shared" si="0"/>
        <v>18</v>
      </c>
      <c r="C47" s="37"/>
      <c r="D47" s="37" t="str">
        <f>"Daily Off-Peak Point-to-Point Rate in $/MW - Day"</f>
        <v>Daily Off-Peak Point-to-Point Rate in $/MW - Day</v>
      </c>
      <c r="E47" s="37"/>
      <c r="F47" s="37"/>
      <c r="G47" s="120" t="str">
        <f>"(Ln "&amp;B43&amp;" / 365)"</f>
        <v>(Ln 14 / 365)</v>
      </c>
      <c r="H47" s="37"/>
      <c r="I47" s="29">
        <f>ROUND(+I43/365,4)</f>
        <v>151.89070000000001</v>
      </c>
      <c r="J47" s="37"/>
      <c r="K47" s="217"/>
      <c r="L47" s="217"/>
      <c r="M47" s="217"/>
      <c r="N47" s="217"/>
      <c r="O47" s="217"/>
      <c r="P47" s="228"/>
      <c r="Q47" s="229"/>
      <c r="R47" s="229"/>
      <c r="S47" s="229"/>
      <c r="T47" s="229"/>
      <c r="U47" s="229"/>
    </row>
    <row r="48" spans="1:28">
      <c r="B48" s="224">
        <f t="shared" si="0"/>
        <v>19</v>
      </c>
      <c r="C48" s="37"/>
      <c r="D48" s="37" t="str">
        <f>"Hourly On-Peak Point-to-Point Rate in $/MW - Hour"</f>
        <v>Hourly On-Peak Point-to-Point Rate in $/MW - Hour</v>
      </c>
      <c r="E48" s="37"/>
      <c r="F48" s="37"/>
      <c r="G48" s="120" t="str">
        <f>"(Ln "&amp;B43&amp;" / 4160)"</f>
        <v>(Ln 14 / 4160)</v>
      </c>
      <c r="H48" s="37"/>
      <c r="I48" s="29">
        <f>ROUND(+I43/4160,4)</f>
        <v>13.327</v>
      </c>
      <c r="J48" s="37"/>
      <c r="K48" s="217"/>
      <c r="L48" s="217"/>
      <c r="M48" s="217"/>
      <c r="N48" s="217"/>
      <c r="O48" s="217"/>
      <c r="P48" s="228"/>
      <c r="Q48" s="229"/>
      <c r="R48" s="229"/>
      <c r="S48" s="229"/>
      <c r="T48" s="229"/>
      <c r="U48" s="229"/>
    </row>
    <row r="49" spans="1:28">
      <c r="B49" s="224">
        <f t="shared" si="0"/>
        <v>20</v>
      </c>
      <c r="C49" s="37"/>
      <c r="D49" s="37" t="str">
        <f>"Hourly Off-Peak Point-to-Point Rate in $/MW - Hour"</f>
        <v>Hourly Off-Peak Point-to-Point Rate in $/MW - Hour</v>
      </c>
      <c r="E49" s="37"/>
      <c r="F49" s="37"/>
      <c r="G49" s="120" t="str">
        <f>"(Ln "&amp;B43&amp;" / 8760)"</f>
        <v>(Ln 14 / 8760)</v>
      </c>
      <c r="H49" s="37"/>
      <c r="I49" s="29">
        <f>ROUND(+I43/8760,4)</f>
        <v>6.3288000000000002</v>
      </c>
      <c r="J49" s="37"/>
      <c r="K49" s="217"/>
      <c r="L49" s="217"/>
      <c r="M49" s="217"/>
      <c r="N49" s="217"/>
      <c r="O49" s="217"/>
      <c r="P49" s="228"/>
      <c r="Q49" s="229"/>
      <c r="R49" s="229"/>
      <c r="S49" s="229"/>
      <c r="T49" s="229"/>
      <c r="U49" s="229"/>
    </row>
    <row r="50" spans="1:28">
      <c r="G50" s="121"/>
      <c r="H50" s="95"/>
      <c r="J50" s="95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122"/>
      <c r="X50" s="123"/>
      <c r="Y50" s="123"/>
      <c r="Z50" s="123"/>
      <c r="AA50" s="123"/>
      <c r="AB50" s="123"/>
    </row>
    <row r="51" spans="1:28" ht="15.75">
      <c r="A51" s="102" t="s">
        <v>86</v>
      </c>
      <c r="B51" s="104" t="s">
        <v>87</v>
      </c>
      <c r="C51" s="99"/>
      <c r="D51" s="93"/>
      <c r="E51" s="99"/>
      <c r="F51" s="93"/>
      <c r="G51" s="99"/>
      <c r="H51" s="93"/>
      <c r="J51" s="93"/>
      <c r="L51" s="93"/>
    </row>
    <row r="52" spans="1:28">
      <c r="B52" s="124">
        <f>+B49+1</f>
        <v>21</v>
      </c>
      <c r="C52" s="37"/>
      <c r="D52" s="37" t="str">
        <f>"RTEP UPGRADE ATRR W/O INCENTIVES"</f>
        <v>RTEP UPGRADE ATRR W/O INCENTIVES</v>
      </c>
      <c r="G52" s="109" t="str">
        <f>"(Ln "&amp;B24&amp;")"</f>
        <v>(Ln 7)</v>
      </c>
      <c r="H52" s="37"/>
      <c r="I52" s="125">
        <f>SUM(K52,M52,O52,Q52,S52,U52)</f>
        <v>45617083.241765194</v>
      </c>
      <c r="J52" s="37"/>
      <c r="K52" s="126">
        <f>K24</f>
        <v>28840980.072897781</v>
      </c>
      <c r="L52" s="37"/>
      <c r="M52" s="126">
        <f>M24</f>
        <v>7221715.7735486375</v>
      </c>
      <c r="N52" s="31"/>
      <c r="O52" s="126">
        <f>O24</f>
        <v>0</v>
      </c>
      <c r="P52" s="31"/>
      <c r="Q52" s="126">
        <f>Q24</f>
        <v>0</v>
      </c>
      <c r="R52" s="31"/>
      <c r="S52" s="126">
        <f>S24</f>
        <v>9441453.7984827366</v>
      </c>
      <c r="T52" s="31"/>
      <c r="U52" s="126">
        <f>U24</f>
        <v>112933.59683604029</v>
      </c>
      <c r="Y52" s="217"/>
      <c r="AA52" s="217"/>
    </row>
    <row r="53" spans="1:28">
      <c r="B53" s="124">
        <f>+B52+1</f>
        <v>22</v>
      </c>
      <c r="C53" s="37"/>
      <c r="D53" s="29" t="s">
        <v>88</v>
      </c>
      <c r="G53" s="111" t="str">
        <f>"(Worksheet K)"</f>
        <v>(Worksheet K)</v>
      </c>
      <c r="H53" s="37"/>
      <c r="I53" s="125">
        <f>SUM(K53,M53,O53,Q53,S53,U53)</f>
        <v>0</v>
      </c>
      <c r="J53" s="37"/>
      <c r="K53" s="13">
        <v>0</v>
      </c>
      <c r="L53" s="37"/>
      <c r="M53" s="13">
        <v>0</v>
      </c>
      <c r="N53" s="31"/>
      <c r="O53" s="13">
        <v>0</v>
      </c>
      <c r="P53" s="31"/>
      <c r="Q53" s="13">
        <v>0</v>
      </c>
      <c r="R53" s="31"/>
      <c r="S53" s="13">
        <v>0</v>
      </c>
      <c r="T53" s="31"/>
      <c r="U53" s="13">
        <v>0</v>
      </c>
    </row>
    <row r="54" spans="1:28" ht="15.75" thickBot="1">
      <c r="B54" s="124">
        <f>+B53+1</f>
        <v>23</v>
      </c>
      <c r="C54" s="37"/>
      <c r="D54" s="29" t="s">
        <v>89</v>
      </c>
      <c r="G54" s="109" t="s">
        <v>71</v>
      </c>
      <c r="H54" s="37"/>
      <c r="I54" s="125">
        <f>SUM(K54,M54,O54,Q54,S54,U54)</f>
        <v>0</v>
      </c>
      <c r="J54" s="37"/>
      <c r="K54" s="13">
        <v>0</v>
      </c>
      <c r="L54" s="126"/>
      <c r="M54" s="14">
        <v>0</v>
      </c>
      <c r="N54" s="125"/>
      <c r="O54" s="14">
        <v>0</v>
      </c>
      <c r="P54" s="125"/>
      <c r="Q54" s="14">
        <v>0</v>
      </c>
      <c r="R54" s="125"/>
      <c r="S54" s="14">
        <v>0</v>
      </c>
      <c r="T54" s="125"/>
      <c r="U54" s="14">
        <v>0</v>
      </c>
    </row>
    <row r="55" spans="1:28" ht="16.5" thickBot="1">
      <c r="B55" s="124">
        <f>+B54+1</f>
        <v>24</v>
      </c>
      <c r="C55" s="37"/>
      <c r="D55" s="232" t="s">
        <v>115</v>
      </c>
      <c r="E55" s="115"/>
      <c r="F55" s="115"/>
      <c r="G55" s="127"/>
      <c r="H55" s="127"/>
      <c r="I55" s="128">
        <f>+I52+I53+I54</f>
        <v>45617083.241765194</v>
      </c>
      <c r="J55" s="37"/>
      <c r="K55" s="129">
        <f>+K52+K53+K54</f>
        <v>28840980.072897781</v>
      </c>
      <c r="L55" s="37"/>
      <c r="M55" s="129">
        <f>+M52+M53+M54</f>
        <v>7221715.7735486375</v>
      </c>
      <c r="N55" s="31"/>
      <c r="O55" s="129">
        <f>+O52+O53+O54</f>
        <v>0</v>
      </c>
      <c r="P55" s="31"/>
      <c r="Q55" s="129">
        <f>+Q52+Q53+Q54</f>
        <v>0</v>
      </c>
      <c r="R55" s="31"/>
      <c r="S55" s="129">
        <f>+S52+S53+S54</f>
        <v>9441453.7984827366</v>
      </c>
      <c r="T55" s="31"/>
      <c r="U55" s="129">
        <f>+U52+U53+U54</f>
        <v>112933.59683604029</v>
      </c>
    </row>
    <row r="56" spans="1:28">
      <c r="B56" s="119"/>
      <c r="C56" s="37"/>
      <c r="D56" s="37"/>
      <c r="E56" s="37"/>
      <c r="F56" s="37"/>
      <c r="G56" s="37"/>
      <c r="H56" s="37"/>
      <c r="I56" s="31"/>
      <c r="J56" s="37"/>
      <c r="K56" s="37"/>
      <c r="L56" s="37"/>
      <c r="M56" s="37"/>
      <c r="N56" s="31"/>
      <c r="O56" s="37"/>
      <c r="P56" s="31"/>
      <c r="Q56" s="37"/>
      <c r="R56" s="31"/>
      <c r="S56" s="37"/>
      <c r="T56" s="31"/>
      <c r="U56" s="37"/>
    </row>
    <row r="57" spans="1:28">
      <c r="B57" s="119"/>
      <c r="C57" s="37"/>
      <c r="D57" s="37" t="s">
        <v>65</v>
      </c>
      <c r="E57" s="130" t="s">
        <v>65</v>
      </c>
      <c r="F57" s="37"/>
      <c r="G57" s="37"/>
      <c r="H57" s="37"/>
      <c r="I57" s="31"/>
      <c r="J57" s="37"/>
      <c r="K57" s="37"/>
      <c r="L57" s="37"/>
      <c r="M57" s="37"/>
      <c r="N57" s="31"/>
      <c r="O57" s="37"/>
      <c r="P57" s="31"/>
      <c r="Q57" s="37"/>
      <c r="R57" s="31"/>
      <c r="S57" s="37"/>
      <c r="T57" s="31"/>
      <c r="U57" s="37"/>
    </row>
    <row r="58" spans="1:28">
      <c r="B58" s="119"/>
      <c r="C58" s="37"/>
      <c r="D58" s="37" t="s">
        <v>94</v>
      </c>
      <c r="E58" s="130" t="s">
        <v>65</v>
      </c>
      <c r="F58" s="37"/>
      <c r="G58" s="37"/>
      <c r="H58" s="37"/>
      <c r="I58" s="131"/>
      <c r="J58" s="37"/>
      <c r="K58" s="37"/>
      <c r="L58" s="37"/>
      <c r="M58" s="37"/>
      <c r="N58" s="31"/>
      <c r="O58" s="37"/>
      <c r="P58" s="31"/>
      <c r="Q58" s="37"/>
      <c r="R58" s="31"/>
      <c r="S58" s="37"/>
      <c r="T58" s="31"/>
      <c r="U58" s="37"/>
    </row>
    <row r="59" spans="1:28">
      <c r="B59" s="119"/>
      <c r="C59" s="37"/>
      <c r="D59" s="37"/>
      <c r="E59" s="37"/>
      <c r="F59" s="37"/>
      <c r="G59" s="132" t="s">
        <v>65</v>
      </c>
      <c r="H59" s="37"/>
      <c r="I59" s="31"/>
      <c r="J59" s="37"/>
      <c r="K59" s="37"/>
      <c r="L59" s="37"/>
      <c r="M59" s="37"/>
      <c r="N59" s="31"/>
      <c r="O59" s="37"/>
      <c r="P59" s="31"/>
      <c r="Q59" s="37"/>
      <c r="R59" s="31"/>
      <c r="S59" s="37"/>
      <c r="T59" s="31"/>
      <c r="U59" s="37"/>
    </row>
    <row r="60" spans="1:28">
      <c r="B60" s="219"/>
      <c r="C60" s="93"/>
      <c r="D60" s="93"/>
      <c r="E60" s="93"/>
      <c r="F60" s="93"/>
      <c r="G60" s="93"/>
      <c r="H60" s="93"/>
      <c r="I60" s="31"/>
      <c r="J60" s="93"/>
      <c r="K60" s="93"/>
      <c r="L60" s="93"/>
      <c r="M60" s="93"/>
      <c r="N60" s="31"/>
      <c r="O60" s="93"/>
      <c r="P60" s="31"/>
      <c r="Q60" s="93"/>
      <c r="R60" s="31"/>
      <c r="S60" s="93"/>
      <c r="T60" s="31"/>
      <c r="U60" s="93"/>
    </row>
    <row r="61" spans="1:28">
      <c r="B61" s="219"/>
      <c r="C61" s="93"/>
      <c r="D61" s="93"/>
      <c r="E61" s="93"/>
      <c r="F61" s="93"/>
      <c r="G61" s="93"/>
      <c r="H61" s="93"/>
      <c r="I61" s="31"/>
      <c r="J61" s="93"/>
      <c r="K61" s="93"/>
      <c r="L61" s="93"/>
      <c r="M61" s="93"/>
      <c r="N61" s="31"/>
      <c r="O61" s="93"/>
      <c r="P61" s="31"/>
      <c r="Q61" s="93"/>
      <c r="R61" s="31"/>
      <c r="S61" s="93"/>
      <c r="T61" s="31"/>
      <c r="U61" s="93"/>
    </row>
    <row r="62" spans="1:28">
      <c r="B62" s="219"/>
      <c r="C62" s="93" t="s">
        <v>65</v>
      </c>
      <c r="D62" s="93" t="s">
        <v>65</v>
      </c>
      <c r="E62" s="93"/>
      <c r="F62" s="93"/>
      <c r="G62" s="93"/>
      <c r="H62" s="93"/>
      <c r="I62" s="31"/>
      <c r="J62" s="93"/>
      <c r="K62" s="93"/>
      <c r="L62" s="93"/>
      <c r="M62" s="31"/>
      <c r="N62" s="31"/>
      <c r="O62" s="31"/>
      <c r="P62" s="31"/>
      <c r="Q62" s="31"/>
      <c r="R62" s="31"/>
      <c r="S62" s="31"/>
      <c r="T62" s="31"/>
      <c r="U62" s="31"/>
    </row>
    <row r="63" spans="1:28">
      <c r="B63" s="219"/>
      <c r="C63" s="93"/>
      <c r="D63" s="93" t="s">
        <v>65</v>
      </c>
      <c r="E63" s="93"/>
      <c r="F63" s="93"/>
      <c r="G63" s="93"/>
      <c r="H63" s="93"/>
      <c r="I63" s="31"/>
      <c r="J63" s="93"/>
      <c r="K63" s="93"/>
      <c r="L63" s="93"/>
      <c r="M63" s="31"/>
      <c r="N63" s="31"/>
      <c r="O63" s="31"/>
      <c r="P63" s="31"/>
      <c r="Q63" s="31"/>
      <c r="R63" s="31"/>
      <c r="S63" s="31"/>
      <c r="T63" s="31"/>
      <c r="U63" s="31"/>
    </row>
    <row r="64" spans="1:28">
      <c r="B64" s="219"/>
      <c r="C64" s="93"/>
      <c r="D64" s="93" t="s">
        <v>65</v>
      </c>
      <c r="E64" s="93"/>
      <c r="F64" s="93"/>
      <c r="G64" s="93"/>
      <c r="H64" s="93"/>
      <c r="I64" s="31"/>
      <c r="J64" s="93"/>
      <c r="K64" s="93"/>
      <c r="L64" s="93"/>
      <c r="M64" s="31"/>
      <c r="N64" s="31"/>
      <c r="O64" s="31"/>
      <c r="P64" s="31"/>
      <c r="Q64" s="31"/>
      <c r="R64" s="31"/>
      <c r="S64" s="31"/>
      <c r="T64" s="31"/>
      <c r="U64" s="31"/>
    </row>
    <row r="65" spans="2:21">
      <c r="B65" s="219"/>
      <c r="C65" s="93"/>
      <c r="D65" s="93" t="s">
        <v>65</v>
      </c>
      <c r="E65" s="93"/>
      <c r="F65" s="93"/>
      <c r="G65" s="93"/>
      <c r="H65" s="93"/>
      <c r="I65" s="31"/>
      <c r="J65" s="93"/>
      <c r="K65" s="93"/>
      <c r="L65" s="93"/>
      <c r="M65" s="31"/>
      <c r="N65" s="31"/>
      <c r="O65" s="31"/>
      <c r="P65" s="31"/>
      <c r="Q65" s="31"/>
      <c r="R65" s="31"/>
      <c r="S65" s="31"/>
      <c r="T65" s="31"/>
      <c r="U65" s="31"/>
    </row>
    <row r="66" spans="2:21">
      <c r="B66" s="219"/>
      <c r="C66" s="93"/>
      <c r="D66" s="93" t="s">
        <v>65</v>
      </c>
      <c r="E66" s="93"/>
      <c r="F66" s="93"/>
      <c r="G66" s="93"/>
      <c r="H66" s="93"/>
      <c r="I66" s="31"/>
      <c r="J66" s="93"/>
      <c r="K66" s="93"/>
      <c r="L66" s="93"/>
      <c r="M66" s="31"/>
      <c r="N66" s="31"/>
      <c r="O66" s="31"/>
      <c r="P66" s="31"/>
      <c r="Q66" s="31"/>
      <c r="R66" s="31"/>
      <c r="S66" s="31"/>
      <c r="T66" s="31"/>
      <c r="U66" s="31"/>
    </row>
    <row r="67" spans="2:21">
      <c r="B67" s="220"/>
      <c r="C67" s="31"/>
      <c r="D67" s="31" t="s">
        <v>95</v>
      </c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2:21">
      <c r="B68" s="220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2:21">
      <c r="B69" s="220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2:21">
      <c r="B70" s="220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2:21">
      <c r="B71" s="220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2:21">
      <c r="B72" s="220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2:21">
      <c r="B73" s="220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2:21">
      <c r="B74" s="220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2:21">
      <c r="B75" s="22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2:21">
      <c r="B76" s="22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2:21">
      <c r="B77" s="22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2:21">
      <c r="B78" s="22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2:21">
      <c r="B79" s="22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2:21">
      <c r="B80" s="22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2:21">
      <c r="B81" s="22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2:21">
      <c r="B82" s="22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2:21">
      <c r="B83" s="22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2:21">
      <c r="B84" s="22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pans="2:21">
      <c r="B85" s="22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pans="2:21">
      <c r="B86" s="22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</row>
    <row r="87" spans="2:21">
      <c r="B87" s="220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</row>
    <row r="88" spans="2:21">
      <c r="B88" s="22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</row>
    <row r="89" spans="2:21">
      <c r="B89" s="22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</row>
    <row r="90" spans="2:21">
      <c r="B90" s="220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</row>
    <row r="91" spans="2:21">
      <c r="B91" s="22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</row>
    <row r="92" spans="2:21">
      <c r="B92" s="220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</row>
    <row r="93" spans="2:21">
      <c r="B93" s="22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</row>
    <row r="94" spans="2:21">
      <c r="B94" s="22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</row>
    <row r="95" spans="2:21">
      <c r="B95" s="220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</row>
    <row r="96" spans="2:21">
      <c r="B96" s="22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2:21">
      <c r="B97" s="22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2:21">
      <c r="B98" s="220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2:21">
      <c r="B99" s="220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2:21">
      <c r="B100" s="22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2:21">
      <c r="B101" s="220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2:21">
      <c r="B102" s="220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2:21">
      <c r="B103" s="220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2:21">
      <c r="B104" s="220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2:21">
      <c r="B105" s="220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</row>
    <row r="106" spans="2:21">
      <c r="B106" s="220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</row>
    <row r="107" spans="2:21">
      <c r="B107" s="220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</row>
    <row r="108" spans="2:21">
      <c r="B108" s="220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</row>
    <row r="109" spans="2:21">
      <c r="B109" s="220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</row>
    <row r="110" spans="2:21">
      <c r="B110" s="220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</row>
    <row r="111" spans="2:21">
      <c r="B111" s="22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</row>
    <row r="112" spans="2:21">
      <c r="B112" s="220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</row>
    <row r="113" spans="2:21">
      <c r="B113" s="220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</row>
    <row r="114" spans="2:21">
      <c r="B114" s="220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2:21">
      <c r="B115" s="220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2:21">
      <c r="B116" s="220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2:21">
      <c r="B117" s="220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2:21">
      <c r="B118" s="220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2:21">
      <c r="B119" s="220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2:21">
      <c r="B120" s="220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2:21">
      <c r="B121" s="220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2:21">
      <c r="B122" s="220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2:21">
      <c r="B123" s="220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2:21">
      <c r="B124" s="220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2:21">
      <c r="B125" s="220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2:21">
      <c r="B126" s="220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</sheetData>
  <mergeCells count="5">
    <mergeCell ref="D19:E19"/>
    <mergeCell ref="A3:U3"/>
    <mergeCell ref="A4:U4"/>
    <mergeCell ref="A5:U5"/>
    <mergeCell ref="A8:U8"/>
  </mergeCells>
  <printOptions horizontalCentered="1"/>
  <pageMargins left="0.7" right="0.7" top="0.75" bottom="0.75" header="0.3" footer="0.3"/>
  <pageSetup scale="45" orientation="landscape" r:id="rId1"/>
  <headerFooter alignWithMargins="0">
    <oddFooter>&amp;Z&amp;F&amp;RPage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631DD-31B5-4E0A-B157-C1C3A844FF16}">
  <sheetPr>
    <pageSetUpPr fitToPage="1"/>
  </sheetPr>
  <dimension ref="A1:X119"/>
  <sheetViews>
    <sheetView topLeftCell="A17" zoomScale="50" zoomScaleNormal="50" workbookViewId="0">
      <selection activeCell="H39" sqref="H39"/>
    </sheetView>
  </sheetViews>
  <sheetFormatPr defaultColWidth="11.42578125" defaultRowHeight="15"/>
  <cols>
    <col min="1" max="1" width="4.140625" style="29" customWidth="1"/>
    <col min="2" max="2" width="5.85546875" style="221" bestFit="1" customWidth="1"/>
    <col min="3" max="3" width="2" style="29" customWidth="1"/>
    <col min="4" max="4" width="58.42578125" style="29" customWidth="1"/>
    <col min="5" max="5" width="24.42578125" style="29" customWidth="1"/>
    <col min="6" max="6" width="8.5703125" style="29" customWidth="1"/>
    <col min="7" max="7" width="24.42578125" style="29" customWidth="1"/>
    <col min="8" max="8" width="5" style="29" customWidth="1"/>
    <col min="9" max="9" width="32" style="29" customWidth="1"/>
    <col min="10" max="10" width="4.42578125" style="29" customWidth="1"/>
    <col min="11" max="11" width="32.42578125" style="29" customWidth="1"/>
    <col min="12" max="12" width="4.5703125" style="29" customWidth="1"/>
    <col min="13" max="13" width="32.5703125" style="29" customWidth="1"/>
    <col min="14" max="14" width="5.140625" style="29" customWidth="1"/>
    <col min="15" max="15" width="35.5703125" style="29" customWidth="1"/>
    <col min="16" max="16" width="4.42578125" style="29" customWidth="1"/>
    <col min="17" max="17" width="29.5703125" style="29" customWidth="1"/>
    <col min="18" max="18" width="2.5703125" style="29" customWidth="1"/>
    <col min="19" max="19" width="32.42578125" style="29" customWidth="1"/>
    <col min="20" max="20" width="18" style="29" bestFit="1" customWidth="1"/>
    <col min="21" max="16384" width="11.42578125" style="29"/>
  </cols>
  <sheetData>
    <row r="1" spans="1:24" ht="20.25">
      <c r="A1" s="27"/>
      <c r="B1" s="27"/>
      <c r="C1" s="27"/>
      <c r="D1" s="27"/>
      <c r="E1" s="27"/>
      <c r="F1" s="27"/>
      <c r="G1" s="27"/>
      <c r="H1" s="27"/>
      <c r="I1" s="28"/>
      <c r="J1" s="27"/>
      <c r="K1" s="27"/>
      <c r="L1" s="27"/>
      <c r="M1" s="28"/>
      <c r="N1" s="28"/>
      <c r="O1" s="28"/>
      <c r="P1" s="28"/>
      <c r="Q1" s="28"/>
      <c r="R1" s="28"/>
      <c r="S1" s="28"/>
      <c r="V1" s="30"/>
      <c r="X1" s="31" t="s">
        <v>65</v>
      </c>
    </row>
    <row r="2" spans="1:24" ht="20.25">
      <c r="A2" s="28"/>
      <c r="B2" s="32"/>
      <c r="C2" s="33"/>
      <c r="D2" s="33"/>
      <c r="E2" s="33"/>
      <c r="F2" s="33"/>
      <c r="G2" s="33"/>
      <c r="H2" s="33"/>
      <c r="I2" s="28"/>
      <c r="J2" s="33"/>
      <c r="K2" s="33"/>
      <c r="L2" s="33"/>
      <c r="M2" s="28"/>
      <c r="N2" s="28"/>
      <c r="O2" s="28"/>
      <c r="P2" s="28"/>
      <c r="Q2" s="28"/>
      <c r="R2" s="28"/>
      <c r="S2" s="28"/>
    </row>
    <row r="3" spans="1:24" ht="26.25">
      <c r="A3" s="34" t="s">
        <v>96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24" ht="25.5">
      <c r="A4" s="35" t="str">
        <f>"Actual Costs through December 31, 2024"</f>
        <v>Actual Costs through December 31, 2024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24" ht="25.5">
      <c r="A5" s="36" t="str">
        <f>"True-up Included with rates effective January 1, 2025"</f>
        <v>True-up Included with rates effective January 1, 2025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7"/>
      <c r="U5" s="37"/>
    </row>
    <row r="6" spans="1:24" ht="2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24" ht="2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28"/>
    </row>
    <row r="8" spans="1:24" ht="26.25">
      <c r="A8" s="215" t="s">
        <v>97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8"/>
      <c r="T8" s="28"/>
    </row>
    <row r="9" spans="1:24" ht="20.25">
      <c r="A9" s="28"/>
      <c r="B9" s="39"/>
      <c r="C9" s="40"/>
      <c r="D9" s="41"/>
      <c r="E9" s="41"/>
      <c r="F9" s="28"/>
      <c r="G9" s="42"/>
      <c r="H9" s="41"/>
      <c r="I9" s="28"/>
      <c r="J9" s="41"/>
      <c r="K9" s="41"/>
      <c r="L9" s="41"/>
      <c r="M9" s="28"/>
      <c r="N9" s="28"/>
      <c r="O9" s="28"/>
      <c r="P9" s="28"/>
      <c r="Q9" s="28"/>
      <c r="R9" s="28"/>
      <c r="S9" s="28"/>
      <c r="T9" s="28"/>
    </row>
    <row r="10" spans="1:24" ht="60.75">
      <c r="A10" s="28"/>
      <c r="B10" s="39"/>
      <c r="C10" s="40"/>
      <c r="D10" s="41"/>
      <c r="E10" s="41"/>
      <c r="F10" s="43"/>
      <c r="G10" s="42"/>
      <c r="H10" s="41"/>
      <c r="I10" s="44" t="s">
        <v>98</v>
      </c>
      <c r="J10" s="45"/>
      <c r="K10" s="46" t="s">
        <v>99</v>
      </c>
      <c r="L10" s="47"/>
      <c r="M10" s="44" t="s">
        <v>100</v>
      </c>
      <c r="N10" s="48"/>
      <c r="O10" s="44" t="s">
        <v>101</v>
      </c>
      <c r="P10" s="48"/>
      <c r="Q10" s="44" t="s">
        <v>102</v>
      </c>
      <c r="R10" s="48"/>
      <c r="S10" s="44" t="s">
        <v>103</v>
      </c>
      <c r="T10" s="28"/>
    </row>
    <row r="11" spans="1:24" ht="20.25">
      <c r="A11" s="28"/>
      <c r="B11" s="39" t="s">
        <v>48</v>
      </c>
      <c r="C11" s="40"/>
      <c r="D11" s="41"/>
      <c r="E11" s="41"/>
      <c r="F11" s="41"/>
      <c r="G11" s="42"/>
      <c r="H11" s="41"/>
      <c r="I11" s="49" t="s">
        <v>104</v>
      </c>
      <c r="J11" s="41"/>
      <c r="K11" s="50" t="s">
        <v>104</v>
      </c>
      <c r="L11" s="50"/>
      <c r="M11" s="50" t="s">
        <v>104</v>
      </c>
      <c r="N11" s="28"/>
      <c r="O11" s="50" t="s">
        <v>104</v>
      </c>
      <c r="P11" s="28"/>
      <c r="Q11" s="50" t="s">
        <v>104</v>
      </c>
      <c r="R11" s="28"/>
      <c r="S11" s="50" t="s">
        <v>104</v>
      </c>
      <c r="T11" s="28"/>
    </row>
    <row r="12" spans="1:24" ht="21" thickBot="1">
      <c r="A12" s="28"/>
      <c r="B12" s="51" t="s">
        <v>50</v>
      </c>
      <c r="C12" s="40"/>
      <c r="D12" s="41"/>
      <c r="E12" s="40"/>
      <c r="F12" s="41"/>
      <c r="G12" s="41"/>
      <c r="H12" s="41"/>
      <c r="I12" s="49" t="s">
        <v>51</v>
      </c>
      <c r="J12" s="41"/>
      <c r="K12" s="49" t="s">
        <v>51</v>
      </c>
      <c r="L12" s="50"/>
      <c r="M12" s="49" t="s">
        <v>51</v>
      </c>
      <c r="N12" s="28"/>
      <c r="O12" s="49" t="s">
        <v>51</v>
      </c>
      <c r="P12" s="28"/>
      <c r="Q12" s="49" t="s">
        <v>51</v>
      </c>
      <c r="R12" s="28"/>
      <c r="S12" s="49" t="s">
        <v>51</v>
      </c>
      <c r="T12" s="28"/>
    </row>
    <row r="13" spans="1:24" ht="20.25">
      <c r="A13" s="28"/>
      <c r="B13" s="39"/>
      <c r="C13" s="40"/>
      <c r="D13" s="41"/>
      <c r="E13" s="40"/>
      <c r="F13" s="41"/>
      <c r="G13" s="41"/>
      <c r="H13" s="41"/>
      <c r="I13" s="28"/>
      <c r="J13" s="41"/>
      <c r="K13" s="28"/>
      <c r="L13" s="41"/>
      <c r="M13" s="28"/>
      <c r="N13" s="28"/>
      <c r="O13" s="28"/>
      <c r="P13" s="28"/>
      <c r="Q13" s="28"/>
      <c r="R13" s="28"/>
      <c r="S13" s="28"/>
      <c r="T13" s="28"/>
    </row>
    <row r="14" spans="1:24" ht="20.25">
      <c r="A14" s="49" t="s">
        <v>52</v>
      </c>
      <c r="B14" s="52" t="s">
        <v>53</v>
      </c>
      <c r="C14" s="40"/>
      <c r="D14" s="41"/>
      <c r="E14" s="40"/>
      <c r="F14" s="41"/>
      <c r="G14" s="41"/>
      <c r="H14" s="41"/>
      <c r="I14" s="28"/>
      <c r="J14" s="41"/>
      <c r="K14" s="28"/>
      <c r="L14" s="41"/>
      <c r="M14" s="28"/>
      <c r="N14" s="28"/>
      <c r="O14" s="28"/>
      <c r="P14" s="28"/>
      <c r="Q14" s="28"/>
      <c r="R14" s="28"/>
      <c r="S14" s="28"/>
      <c r="T14" s="28"/>
    </row>
    <row r="15" spans="1:24" ht="20.25">
      <c r="A15" s="49"/>
      <c r="B15" s="39">
        <v>1</v>
      </c>
      <c r="C15" s="40"/>
      <c r="D15" s="27" t="s">
        <v>54</v>
      </c>
      <c r="E15" s="40"/>
      <c r="F15" s="41"/>
      <c r="G15" s="40" t="s">
        <v>55</v>
      </c>
      <c r="H15" s="41"/>
      <c r="I15" s="17">
        <f>SUM(Q15,K15,S15,O15,M15,)</f>
        <v>1713289030.772254</v>
      </c>
      <c r="J15" s="53"/>
      <c r="K15" s="56">
        <v>16078629.132328153</v>
      </c>
      <c r="L15" s="53"/>
      <c r="M15" s="56">
        <v>483364276.71939409</v>
      </c>
      <c r="N15" s="56"/>
      <c r="O15" s="56">
        <v>21839468.626025997</v>
      </c>
      <c r="P15" s="56"/>
      <c r="Q15" s="56">
        <v>874254087.52675354</v>
      </c>
      <c r="R15" s="56"/>
      <c r="S15" s="56">
        <v>317752568.76775211</v>
      </c>
      <c r="T15" s="28"/>
    </row>
    <row r="16" spans="1:24" ht="20.25">
      <c r="A16" s="49"/>
      <c r="B16" s="39"/>
      <c r="C16" s="40"/>
      <c r="D16" s="27"/>
      <c r="E16" s="40"/>
      <c r="F16" s="41"/>
      <c r="G16" s="41"/>
      <c r="H16" s="41"/>
      <c r="I16" s="17"/>
      <c r="J16" s="53"/>
      <c r="K16" s="56"/>
      <c r="L16" s="53"/>
      <c r="M16" s="56"/>
      <c r="N16" s="56"/>
      <c r="O16" s="56"/>
      <c r="P16" s="56"/>
      <c r="Q16" s="56"/>
      <c r="R16" s="56"/>
      <c r="S16" s="56"/>
      <c r="T16" s="28"/>
      <c r="U16" s="54"/>
    </row>
    <row r="17" spans="1:20" ht="20.25">
      <c r="A17" s="49"/>
      <c r="B17" s="39">
        <f>+B15+1</f>
        <v>2</v>
      </c>
      <c r="C17" s="40"/>
      <c r="D17" s="41" t="s">
        <v>56</v>
      </c>
      <c r="E17" s="40"/>
      <c r="F17" s="41"/>
      <c r="G17" s="40" t="s">
        <v>57</v>
      </c>
      <c r="H17" s="41"/>
      <c r="I17" s="17">
        <f>SUM(Q17,K17,S17,O17,M17,)</f>
        <v>20335239.043000001</v>
      </c>
      <c r="J17" s="53"/>
      <c r="K17" s="56">
        <v>0</v>
      </c>
      <c r="L17" s="53"/>
      <c r="M17" s="56">
        <v>1678879.213</v>
      </c>
      <c r="N17" s="56"/>
      <c r="O17" s="56">
        <v>408708.37199999997</v>
      </c>
      <c r="P17" s="56"/>
      <c r="Q17" s="56">
        <v>10816933.502</v>
      </c>
      <c r="R17" s="56"/>
      <c r="S17" s="56">
        <v>7430717.9560000002</v>
      </c>
      <c r="T17" s="28"/>
    </row>
    <row r="18" spans="1:20" ht="20.25">
      <c r="A18" s="49"/>
      <c r="B18" s="52"/>
      <c r="C18" s="40"/>
      <c r="D18" s="41"/>
      <c r="E18" s="40"/>
      <c r="F18" s="41"/>
      <c r="G18" s="41"/>
      <c r="H18" s="41"/>
      <c r="I18" s="55"/>
      <c r="J18" s="53"/>
      <c r="K18" s="55"/>
      <c r="L18" s="53"/>
      <c r="M18" s="55"/>
      <c r="N18" s="56"/>
      <c r="O18" s="55"/>
      <c r="P18" s="56"/>
      <c r="Q18" s="55"/>
      <c r="R18" s="56"/>
      <c r="S18" s="55"/>
      <c r="T18" s="28"/>
    </row>
    <row r="19" spans="1:20" ht="48.75" customHeight="1">
      <c r="A19" s="28"/>
      <c r="B19" s="39">
        <f>+B17+1</f>
        <v>3</v>
      </c>
      <c r="C19" s="40"/>
      <c r="D19" s="57" t="s">
        <v>105</v>
      </c>
      <c r="E19" s="57"/>
      <c r="F19" s="58"/>
      <c r="G19" s="40" t="s">
        <v>59</v>
      </c>
      <c r="H19" s="33"/>
      <c r="I19" s="56">
        <f>SUM(Q19,K19,S19,O19,M19,)</f>
        <v>1692953791.729254</v>
      </c>
      <c r="J19" s="53"/>
      <c r="K19" s="53">
        <f>+K15-K17</f>
        <v>16078629.132328153</v>
      </c>
      <c r="L19" s="53"/>
      <c r="M19" s="53">
        <f>+M15-M17</f>
        <v>481685397.50639409</v>
      </c>
      <c r="N19" s="56"/>
      <c r="O19" s="53">
        <f>+O15-O17</f>
        <v>21430760.254025996</v>
      </c>
      <c r="P19" s="56"/>
      <c r="Q19" s="53">
        <f>+Q15-Q17</f>
        <v>863437154.02475357</v>
      </c>
      <c r="R19" s="56"/>
      <c r="S19" s="53">
        <f>+S15-S17</f>
        <v>310321850.81175208</v>
      </c>
      <c r="T19" s="28"/>
    </row>
    <row r="20" spans="1:20" ht="20.25">
      <c r="A20" s="28"/>
      <c r="B20" s="39"/>
      <c r="C20" s="40"/>
      <c r="D20" s="27"/>
      <c r="E20" s="41"/>
      <c r="F20" s="58"/>
      <c r="G20" s="33"/>
      <c r="H20" s="33"/>
      <c r="I20" s="56"/>
      <c r="J20" s="53"/>
      <c r="K20" s="53"/>
      <c r="L20" s="53"/>
      <c r="M20" s="53"/>
      <c r="N20" s="56"/>
      <c r="O20" s="53"/>
      <c r="P20" s="56"/>
      <c r="Q20" s="53"/>
      <c r="R20" s="56"/>
      <c r="S20" s="53"/>
      <c r="T20" s="28"/>
    </row>
    <row r="21" spans="1:20" ht="20.25">
      <c r="A21" s="28"/>
      <c r="B21" s="39">
        <f>+B19+1</f>
        <v>4</v>
      </c>
      <c r="C21" s="40"/>
      <c r="D21" s="27" t="s">
        <v>60</v>
      </c>
      <c r="E21" s="41"/>
      <c r="F21" s="58"/>
      <c r="G21" s="33"/>
      <c r="H21" s="33"/>
      <c r="I21" s="56"/>
      <c r="J21" s="53"/>
      <c r="K21" s="56"/>
      <c r="L21" s="53"/>
      <c r="M21" s="56"/>
      <c r="N21" s="56"/>
      <c r="O21" s="56"/>
      <c r="P21" s="56"/>
      <c r="Q21" s="56"/>
      <c r="R21" s="56"/>
      <c r="S21" s="56"/>
      <c r="T21" s="28"/>
    </row>
    <row r="22" spans="1:20" ht="20.25">
      <c r="A22" s="28"/>
      <c r="B22" s="39">
        <f>+B21+1</f>
        <v>5</v>
      </c>
      <c r="C22" s="40"/>
      <c r="D22" s="27" t="s">
        <v>106</v>
      </c>
      <c r="E22" s="41"/>
      <c r="F22" s="58"/>
      <c r="G22" s="40" t="s">
        <v>62</v>
      </c>
      <c r="H22" s="33"/>
      <c r="I22" s="56">
        <f>SUM(Q22,K22,S22,O22,M22,)</f>
        <v>146209663.09159493</v>
      </c>
      <c r="J22" s="53"/>
      <c r="K22" s="16">
        <v>0</v>
      </c>
      <c r="L22" s="16"/>
      <c r="M22" s="16">
        <v>50211729.713011764</v>
      </c>
      <c r="N22" s="56"/>
      <c r="O22" s="56">
        <v>5006131.9942814708</v>
      </c>
      <c r="P22" s="56"/>
      <c r="Q22" s="56">
        <v>41136197.167405218</v>
      </c>
      <c r="R22" s="56"/>
      <c r="S22" s="56">
        <v>49855604.216896474</v>
      </c>
      <c r="T22" s="28"/>
    </row>
    <row r="23" spans="1:20" ht="20.25">
      <c r="A23" s="28"/>
      <c r="B23" s="39">
        <f>+B22+1</f>
        <v>6</v>
      </c>
      <c r="C23" s="40"/>
      <c r="D23" s="27" t="s">
        <v>107</v>
      </c>
      <c r="E23" s="41"/>
      <c r="F23" s="58"/>
      <c r="G23" s="40" t="str">
        <f>"(Worksheet K)"</f>
        <v>(Worksheet K)</v>
      </c>
      <c r="H23" s="33"/>
      <c r="I23" s="55">
        <f>SUM(Q23,K23,S23,O23,M23,)</f>
        <v>0</v>
      </c>
      <c r="J23" s="53"/>
      <c r="K23" s="15">
        <v>0</v>
      </c>
      <c r="L23" s="16"/>
      <c r="M23" s="15">
        <v>0</v>
      </c>
      <c r="N23" s="56"/>
      <c r="O23" s="15">
        <v>0</v>
      </c>
      <c r="P23" s="56"/>
      <c r="Q23" s="15">
        <v>0</v>
      </c>
      <c r="R23" s="56"/>
      <c r="S23" s="15">
        <v>0</v>
      </c>
      <c r="T23" s="28"/>
    </row>
    <row r="24" spans="1:20" ht="20.25">
      <c r="A24" s="28"/>
      <c r="B24" s="39">
        <f>+B23+1</f>
        <v>7</v>
      </c>
      <c r="C24" s="40"/>
      <c r="D24" s="59" t="s">
        <v>64</v>
      </c>
      <c r="E24" s="41" t="s">
        <v>65</v>
      </c>
      <c r="F24" s="58"/>
      <c r="G24" s="33"/>
      <c r="H24" s="33"/>
      <c r="I24" s="16">
        <f>+I23+I22</f>
        <v>146209663.09159493</v>
      </c>
      <c r="J24" s="53"/>
      <c r="K24" s="16">
        <f>+K23+K22</f>
        <v>0</v>
      </c>
      <c r="L24" s="16"/>
      <c r="M24" s="16">
        <f>+M23+M22</f>
        <v>50211729.713011764</v>
      </c>
      <c r="N24" s="56"/>
      <c r="O24" s="16">
        <f>+O23+O22</f>
        <v>5006131.9942814708</v>
      </c>
      <c r="P24" s="56"/>
      <c r="Q24" s="16">
        <f>+Q23+Q22</f>
        <v>41136197.167405218</v>
      </c>
      <c r="R24" s="56"/>
      <c r="S24" s="16">
        <f>+S23+S22</f>
        <v>49855604.216896474</v>
      </c>
      <c r="T24" s="28"/>
    </row>
    <row r="25" spans="1:20" ht="20.25">
      <c r="A25" s="28"/>
      <c r="B25" s="39"/>
      <c r="C25" s="40"/>
      <c r="D25" s="27"/>
      <c r="E25" s="41"/>
      <c r="F25" s="58"/>
      <c r="G25" s="33"/>
      <c r="H25" s="33"/>
      <c r="I25" s="60"/>
      <c r="J25" s="53"/>
      <c r="K25" s="15"/>
      <c r="L25" s="16"/>
      <c r="M25" s="15"/>
      <c r="N25" s="56"/>
      <c r="O25" s="15"/>
      <c r="P25" s="56"/>
      <c r="Q25" s="15"/>
      <c r="R25" s="56"/>
      <c r="S25" s="15"/>
      <c r="T25" s="28"/>
    </row>
    <row r="26" spans="1:20" ht="20.25">
      <c r="A26" s="28"/>
      <c r="B26" s="39">
        <f>+B24+1</f>
        <v>8</v>
      </c>
      <c r="C26" s="40"/>
      <c r="D26" s="27" t="s">
        <v>108</v>
      </c>
      <c r="E26" s="41"/>
      <c r="F26" s="28"/>
      <c r="G26" s="58" t="str">
        <f>"(Ln "&amp;B19&amp;"- Ln "&amp;B24&amp;")"</f>
        <v>(Ln 3- Ln 7)</v>
      </c>
      <c r="H26" s="33"/>
      <c r="I26" s="56">
        <f>SUM(Q26,K26,S26,O26,M26,)</f>
        <v>1546744128.6376588</v>
      </c>
      <c r="J26" s="53"/>
      <c r="K26" s="16">
        <f>+K19-K24</f>
        <v>16078629.132328153</v>
      </c>
      <c r="L26" s="16"/>
      <c r="M26" s="16">
        <f>+M19-M24</f>
        <v>431473667.79338235</v>
      </c>
      <c r="N26" s="56"/>
      <c r="O26" s="16">
        <f>+O19-O24</f>
        <v>16424628.259744525</v>
      </c>
      <c r="P26" s="56"/>
      <c r="Q26" s="16">
        <f>+Q19-Q24</f>
        <v>822300956.85734832</v>
      </c>
      <c r="R26" s="56"/>
      <c r="S26" s="16">
        <f>+S19-S24</f>
        <v>260466246.59485561</v>
      </c>
      <c r="T26" s="28"/>
    </row>
    <row r="27" spans="1:20" ht="20.25">
      <c r="A27" s="28"/>
      <c r="B27" s="28"/>
      <c r="C27" s="40"/>
      <c r="D27" s="28"/>
      <c r="E27" s="41"/>
      <c r="F27" s="28"/>
      <c r="G27" s="33"/>
      <c r="H27" s="33"/>
      <c r="I27" s="56"/>
      <c r="J27" s="53"/>
      <c r="K27" s="56"/>
      <c r="L27" s="56"/>
      <c r="M27" s="56"/>
      <c r="N27" s="56"/>
      <c r="O27" s="56"/>
      <c r="P27" s="56"/>
      <c r="Q27" s="56"/>
      <c r="R27" s="56"/>
      <c r="S27" s="56"/>
      <c r="T27" s="28"/>
    </row>
    <row r="28" spans="1:20" ht="20.25">
      <c r="A28" s="28"/>
      <c r="B28" s="39">
        <f>+B26+1</f>
        <v>9</v>
      </c>
      <c r="C28" s="40"/>
      <c r="D28" s="27" t="s">
        <v>109</v>
      </c>
      <c r="E28" s="41"/>
      <c r="F28" s="58"/>
      <c r="G28" s="40" t="str">
        <f>"(Worksheet J)"</f>
        <v>(Worksheet J)</v>
      </c>
      <c r="H28" s="33"/>
      <c r="I28" s="17">
        <f>SUM(Q28,K28,S28,O28,M28,)</f>
        <v>0</v>
      </c>
      <c r="J28" s="53"/>
      <c r="K28" s="61">
        <v>0</v>
      </c>
      <c r="L28" s="16"/>
      <c r="M28" s="16">
        <v>0</v>
      </c>
      <c r="N28" s="56"/>
      <c r="O28" s="16">
        <v>0</v>
      </c>
      <c r="P28" s="56"/>
      <c r="Q28" s="16">
        <v>0</v>
      </c>
      <c r="R28" s="56"/>
      <c r="S28" s="16">
        <v>0</v>
      </c>
      <c r="T28" s="28"/>
    </row>
    <row r="29" spans="1:20" ht="20.25">
      <c r="A29" s="28"/>
      <c r="B29" s="39"/>
      <c r="C29" s="40"/>
      <c r="D29" s="27"/>
      <c r="E29" s="41"/>
      <c r="F29" s="58"/>
      <c r="G29" s="33"/>
      <c r="H29" s="33"/>
      <c r="I29" s="60"/>
      <c r="J29" s="53"/>
      <c r="K29" s="15"/>
      <c r="L29" s="16"/>
      <c r="M29" s="15"/>
      <c r="N29" s="56"/>
      <c r="O29" s="15"/>
      <c r="P29" s="56"/>
      <c r="Q29" s="15"/>
      <c r="R29" s="56"/>
      <c r="S29" s="15"/>
      <c r="T29" s="28"/>
    </row>
    <row r="30" spans="1:20" ht="21" customHeight="1">
      <c r="A30" s="28"/>
      <c r="B30" s="39">
        <f>+B28+1</f>
        <v>10</v>
      </c>
      <c r="C30" s="40"/>
      <c r="D30" s="27" t="s">
        <v>110</v>
      </c>
      <c r="E30" s="41"/>
      <c r="F30" s="28"/>
      <c r="G30" s="58" t="str">
        <f>"(Ln "&amp;B26&amp;" + Ln "&amp;B28&amp;")"</f>
        <v>(Ln 8 + Ln 9)</v>
      </c>
      <c r="H30" s="33"/>
      <c r="I30" s="17">
        <f>+I26+I28</f>
        <v>1546744128.6376588</v>
      </c>
      <c r="J30" s="53"/>
      <c r="K30" s="16">
        <f>+K26+K28</f>
        <v>16078629.132328153</v>
      </c>
      <c r="L30" s="16"/>
      <c r="M30" s="16">
        <f>+M26+M28</f>
        <v>431473667.79338235</v>
      </c>
      <c r="N30" s="56"/>
      <c r="O30" s="16">
        <f>+O26+O28</f>
        <v>16424628.259744525</v>
      </c>
      <c r="P30" s="56"/>
      <c r="Q30" s="16">
        <f>+Q26+Q28</f>
        <v>822300956.85734832</v>
      </c>
      <c r="R30" s="56"/>
      <c r="S30" s="16">
        <f>+S26+S28</f>
        <v>260466246.59485561</v>
      </c>
      <c r="T30" s="28"/>
    </row>
    <row r="31" spans="1:20" ht="20.25">
      <c r="A31" s="28"/>
      <c r="B31" s="62"/>
      <c r="C31" s="28"/>
      <c r="D31" s="28"/>
      <c r="E31" s="28"/>
      <c r="F31" s="28"/>
      <c r="G31" s="28"/>
      <c r="H31" s="28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28"/>
    </row>
    <row r="32" spans="1:20" ht="20.25">
      <c r="A32" s="28"/>
      <c r="B32" s="39">
        <f>+B30+1</f>
        <v>11</v>
      </c>
      <c r="C32" s="40"/>
      <c r="D32" s="27" t="s">
        <v>120</v>
      </c>
      <c r="E32" s="41"/>
      <c r="F32" s="58"/>
      <c r="G32" s="58" t="s">
        <v>112</v>
      </c>
      <c r="H32" s="33"/>
      <c r="I32" s="56">
        <f>SUM(Q32,K32,S32,O32,M32,)</f>
        <v>0</v>
      </c>
      <c r="J32" s="53"/>
      <c r="K32" s="17">
        <v>0</v>
      </c>
      <c r="L32" s="16"/>
      <c r="M32" s="17">
        <v>0</v>
      </c>
      <c r="N32" s="56"/>
      <c r="O32" s="17">
        <v>0</v>
      </c>
      <c r="P32" s="56"/>
      <c r="Q32" s="17">
        <v>0</v>
      </c>
      <c r="R32" s="56"/>
      <c r="S32" s="17">
        <v>0</v>
      </c>
      <c r="T32" s="28"/>
    </row>
    <row r="33" spans="1:21" ht="20.25">
      <c r="A33" s="28"/>
      <c r="B33" s="39"/>
      <c r="C33" s="40"/>
      <c r="D33" s="27"/>
      <c r="E33" s="41"/>
      <c r="F33" s="58"/>
      <c r="G33" s="58"/>
      <c r="H33" s="33"/>
      <c r="I33" s="56"/>
      <c r="J33" s="53"/>
      <c r="K33" s="17"/>
      <c r="L33" s="16"/>
      <c r="M33" s="17"/>
      <c r="N33" s="56"/>
      <c r="O33" s="17"/>
      <c r="P33" s="56"/>
      <c r="Q33" s="17"/>
      <c r="R33" s="56"/>
      <c r="S33" s="17"/>
      <c r="T33" s="28"/>
    </row>
    <row r="34" spans="1:21" ht="20.25">
      <c r="A34" s="28"/>
      <c r="B34" s="39" t="s">
        <v>72</v>
      </c>
      <c r="C34" s="40"/>
      <c r="D34" s="27" t="s">
        <v>73</v>
      </c>
      <c r="E34" s="41"/>
      <c r="F34" s="58"/>
      <c r="G34" s="58" t="s">
        <v>74</v>
      </c>
      <c r="H34" s="33"/>
      <c r="I34" s="56">
        <f>SUM(Q34,K34,S34,O34,M34,)</f>
        <v>7179765.2453797683</v>
      </c>
      <c r="J34" s="53"/>
      <c r="K34" s="17"/>
      <c r="L34" s="16"/>
      <c r="M34" s="17"/>
      <c r="N34" s="56"/>
      <c r="O34" s="17"/>
      <c r="P34" s="56"/>
      <c r="Q34" s="17">
        <v>7179765.2453797683</v>
      </c>
      <c r="R34" s="56"/>
      <c r="S34" s="17"/>
      <c r="T34" s="28"/>
    </row>
    <row r="35" spans="1:21" ht="21" thickBot="1">
      <c r="A35" s="28"/>
      <c r="B35" s="62"/>
      <c r="C35" s="28"/>
      <c r="D35" s="28"/>
      <c r="E35" s="41"/>
      <c r="F35" s="58"/>
      <c r="G35" s="33"/>
      <c r="H35" s="33"/>
      <c r="I35" s="17"/>
      <c r="J35" s="53"/>
      <c r="K35" s="16"/>
      <c r="L35" s="61"/>
      <c r="M35" s="16"/>
      <c r="N35" s="56"/>
      <c r="O35" s="16"/>
      <c r="P35" s="56"/>
      <c r="Q35" s="16"/>
      <c r="R35" s="56"/>
      <c r="S35" s="16"/>
      <c r="T35" s="28"/>
    </row>
    <row r="36" spans="1:21" ht="21" thickBot="1">
      <c r="A36" s="28"/>
      <c r="B36" s="39">
        <f>B32+1</f>
        <v>12</v>
      </c>
      <c r="C36" s="40"/>
      <c r="D36" s="63" t="s">
        <v>121</v>
      </c>
      <c r="E36" s="64"/>
      <c r="F36" s="65"/>
      <c r="G36" s="66" t="str">
        <f>"(Ln "&amp;B30&amp;" + Ln "&amp;B32&amp;" )"</f>
        <v>(Ln 10 + Ln 11 )</v>
      </c>
      <c r="H36" s="67"/>
      <c r="I36" s="68">
        <f>+I30+I32+I34</f>
        <v>1553923893.8830385</v>
      </c>
      <c r="J36" s="53"/>
      <c r="K36" s="68">
        <f>+K30+K32</f>
        <v>16078629.132328153</v>
      </c>
      <c r="L36" s="53"/>
      <c r="M36" s="68">
        <f>+M30+M32</f>
        <v>431473667.79338235</v>
      </c>
      <c r="N36" s="56"/>
      <c r="O36" s="68">
        <f>+O30+O32</f>
        <v>16424628.259744525</v>
      </c>
      <c r="P36" s="56"/>
      <c r="Q36" s="68">
        <f>+Q30+Q32+Q34</f>
        <v>829480722.10272813</v>
      </c>
      <c r="R36" s="56"/>
      <c r="S36" s="68">
        <f>+S30+S32</f>
        <v>260466246.59485561</v>
      </c>
      <c r="T36" s="28"/>
    </row>
    <row r="37" spans="1:21" ht="20.25">
      <c r="A37" s="28"/>
      <c r="B37" s="39"/>
      <c r="C37" s="40"/>
      <c r="D37" s="27"/>
      <c r="E37" s="41"/>
      <c r="F37" s="28"/>
      <c r="G37" s="58"/>
      <c r="H37" s="33"/>
      <c r="I37" s="53"/>
      <c r="J37" s="33"/>
      <c r="K37" s="69"/>
      <c r="L37" s="70"/>
      <c r="M37" s="70"/>
      <c r="N37" s="70"/>
      <c r="O37" s="70"/>
      <c r="P37" s="70"/>
      <c r="Q37" s="70"/>
      <c r="R37" s="70"/>
      <c r="S37" s="70"/>
      <c r="T37" s="28"/>
    </row>
    <row r="38" spans="1:21" ht="20.25">
      <c r="A38" s="49" t="s">
        <v>84</v>
      </c>
      <c r="B38" s="52" t="s">
        <v>85</v>
      </c>
      <c r="C38" s="40"/>
      <c r="D38" s="41"/>
      <c r="E38" s="40"/>
      <c r="F38" s="41"/>
      <c r="G38" s="41"/>
      <c r="H38" s="41"/>
      <c r="I38" s="28"/>
      <c r="J38" s="41"/>
      <c r="K38" s="28"/>
      <c r="L38" s="41"/>
      <c r="M38" s="28"/>
      <c r="N38" s="28"/>
      <c r="O38" s="28"/>
      <c r="P38" s="28"/>
      <c r="Q38" s="28"/>
      <c r="R38" s="28"/>
      <c r="S38" s="28"/>
      <c r="T38" s="28"/>
    </row>
    <row r="39" spans="1:21" ht="20.25">
      <c r="A39" s="28"/>
      <c r="B39" s="39">
        <f>+B36+1</f>
        <v>13</v>
      </c>
      <c r="C39" s="40"/>
      <c r="D39" s="27" t="str">
        <f>""&amp;X1&amp;" AEP East Zone Network Service Peak Load (1 CP)"</f>
        <v xml:space="preserve">  AEP East Zone Network Service Peak Load (1 CP)</v>
      </c>
      <c r="E39" s="41"/>
      <c r="F39" s="58"/>
      <c r="G39" s="71"/>
      <c r="H39" s="33"/>
      <c r="I39" s="216">
        <v>22318</v>
      </c>
      <c r="J39" s="33" t="s">
        <v>4</v>
      </c>
      <c r="K39" s="53"/>
      <c r="L39" s="33"/>
      <c r="M39" s="53"/>
      <c r="N39" s="28"/>
      <c r="O39" s="53"/>
      <c r="P39" s="28"/>
      <c r="Q39" s="53"/>
      <c r="R39" s="28"/>
      <c r="S39" s="53"/>
      <c r="T39" s="28"/>
    </row>
    <row r="40" spans="1:21" ht="20.25">
      <c r="A40" s="28"/>
      <c r="B40" s="39">
        <f>+B39+1</f>
        <v>14</v>
      </c>
      <c r="C40" s="27"/>
      <c r="D40" s="27" t="str">
        <f>"Annual Point-to-Point Rate in $/MW - Year"</f>
        <v>Annual Point-to-Point Rate in $/MW - Year</v>
      </c>
      <c r="E40" s="27"/>
      <c r="F40" s="27"/>
      <c r="G40" s="72" t="str">
        <f>"(Ln "&amp;B36&amp;" / Ln "&amp;B39&amp;")"</f>
        <v>(Ln 12 / Ln 13)</v>
      </c>
      <c r="H40" s="27"/>
      <c r="I40" s="28">
        <f>ROUND(+I36/I39,4)</f>
        <v>69626.485100000005</v>
      </c>
      <c r="J40" s="27"/>
      <c r="K40" s="73"/>
      <c r="L40" s="27"/>
      <c r="M40" s="74"/>
      <c r="N40" s="27"/>
      <c r="O40" s="27"/>
      <c r="P40" s="27"/>
      <c r="Q40" s="75"/>
      <c r="R40" s="27"/>
      <c r="S40" s="73"/>
      <c r="T40" s="27"/>
      <c r="U40" s="217"/>
    </row>
    <row r="41" spans="1:21" ht="20.25">
      <c r="A41" s="28"/>
      <c r="B41" s="39">
        <f t="shared" ref="B41:B46" si="0">+B40+1</f>
        <v>15</v>
      </c>
      <c r="C41" s="27"/>
      <c r="D41" s="27" t="str">
        <f>"Monthly Point-to-Point Rate in $/MW - Month"</f>
        <v>Monthly Point-to-Point Rate in $/MW - Month</v>
      </c>
      <c r="E41" s="27"/>
      <c r="F41" s="27"/>
      <c r="G41" s="72" t="str">
        <f>"(Ln "&amp;$B$40&amp;" / 12)"</f>
        <v>(Ln 14 / 12)</v>
      </c>
      <c r="H41" s="27"/>
      <c r="I41" s="28">
        <f>ROUND(+I$40/12,4)</f>
        <v>5802.2070999999996</v>
      </c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17"/>
    </row>
    <row r="42" spans="1:21" ht="20.25">
      <c r="A42" s="28"/>
      <c r="B42" s="39">
        <f t="shared" si="0"/>
        <v>16</v>
      </c>
      <c r="C42" s="27"/>
      <c r="D42" s="27" t="str">
        <f>"Weekly Point-to-Point Rate in $/MW - Weekly"</f>
        <v>Weekly Point-to-Point Rate in $/MW - Weekly</v>
      </c>
      <c r="E42" s="27"/>
      <c r="F42" s="27"/>
      <c r="G42" s="72" t="str">
        <f>"(Ln "&amp;$B$40&amp;" / 52)"</f>
        <v>(Ln 14 / 52)</v>
      </c>
      <c r="H42" s="27"/>
      <c r="I42" s="28">
        <f>ROUND(+I40/52,4)</f>
        <v>1338.9709</v>
      </c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17"/>
    </row>
    <row r="43" spans="1:21" ht="20.25">
      <c r="A43" s="28"/>
      <c r="B43" s="39">
        <f t="shared" si="0"/>
        <v>17</v>
      </c>
      <c r="C43" s="27"/>
      <c r="D43" s="27" t="str">
        <f>"Daily On-Peak Point-to-Point Rate in $/MW - Day"</f>
        <v>Daily On-Peak Point-to-Point Rate in $/MW - Day</v>
      </c>
      <c r="E43" s="27"/>
      <c r="F43" s="27"/>
      <c r="G43" s="72" t="str">
        <f>"(Ln "&amp;$B$40&amp;" / 260)"</f>
        <v>(Ln 14 / 260)</v>
      </c>
      <c r="H43" s="27"/>
      <c r="I43" s="28">
        <f>ROUND(+I40/260,4)</f>
        <v>267.79419999999999</v>
      </c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17"/>
    </row>
    <row r="44" spans="1:21" ht="20.25">
      <c r="A44" s="28"/>
      <c r="B44" s="39">
        <f t="shared" si="0"/>
        <v>18</v>
      </c>
      <c r="C44" s="27"/>
      <c r="D44" s="27" t="str">
        <f>"Daily Off-Peak Point-to-Point Rate in $/MW - Day"</f>
        <v>Daily Off-Peak Point-to-Point Rate in $/MW - Day</v>
      </c>
      <c r="E44" s="27"/>
      <c r="F44" s="27"/>
      <c r="G44" s="72" t="str">
        <f>"(Ln "&amp;$B$40&amp;" / 365)"</f>
        <v>(Ln 14 / 365)</v>
      </c>
      <c r="H44" s="27"/>
      <c r="I44" s="28">
        <f>ROUND(+I40/365,4)</f>
        <v>190.75749999999999</v>
      </c>
      <c r="J44" s="27"/>
      <c r="K44" s="27"/>
      <c r="L44" s="27"/>
      <c r="M44" s="76"/>
      <c r="N44" s="27"/>
      <c r="O44" s="27"/>
      <c r="P44" s="27"/>
      <c r="Q44" s="27"/>
      <c r="R44" s="27"/>
      <c r="S44" s="27"/>
      <c r="T44" s="27"/>
      <c r="U44" s="217"/>
    </row>
    <row r="45" spans="1:21" ht="20.25">
      <c r="A45" s="28"/>
      <c r="B45" s="39">
        <f t="shared" si="0"/>
        <v>19</v>
      </c>
      <c r="C45" s="27"/>
      <c r="D45" s="27" t="str">
        <f>"Hourly On-Peak Point-to-Point Rate in $/MW - Hour"</f>
        <v>Hourly On-Peak Point-to-Point Rate in $/MW - Hour</v>
      </c>
      <c r="E45" s="27"/>
      <c r="F45" s="27"/>
      <c r="G45" s="72" t="str">
        <f>"(Ln "&amp;$B$40&amp;" / 4160)"</f>
        <v>(Ln 14 / 4160)</v>
      </c>
      <c r="H45" s="27"/>
      <c r="I45" s="28">
        <f>ROUND(+I40/4160,4)</f>
        <v>16.737100000000002</v>
      </c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17"/>
    </row>
    <row r="46" spans="1:21" ht="20.25">
      <c r="A46" s="28"/>
      <c r="B46" s="39">
        <f t="shared" si="0"/>
        <v>20</v>
      </c>
      <c r="C46" s="27"/>
      <c r="D46" s="27" t="str">
        <f>"Hourly Off-Peak Point-to-Point Rate in $/MW - Hour"</f>
        <v>Hourly Off-Peak Point-to-Point Rate in $/MW - Hour</v>
      </c>
      <c r="E46" s="27"/>
      <c r="F46" s="27"/>
      <c r="G46" s="72" t="str">
        <f>"(Ln "&amp;$B$40&amp;" / 8760)"</f>
        <v>(Ln 14 / 8760)</v>
      </c>
      <c r="H46" s="27"/>
      <c r="I46" s="28">
        <f>ROUND(+I40/8760,4)</f>
        <v>7.9481999999999999</v>
      </c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17"/>
    </row>
    <row r="47" spans="1:21" ht="20.25">
      <c r="A47" s="28"/>
      <c r="B47" s="62"/>
      <c r="C47" s="28"/>
      <c r="D47" s="28"/>
      <c r="E47" s="28"/>
      <c r="F47" s="28"/>
      <c r="G47" s="77"/>
      <c r="H47" s="33"/>
      <c r="I47" s="28"/>
      <c r="J47" s="33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17"/>
    </row>
    <row r="48" spans="1:21" ht="20.25">
      <c r="A48" s="49" t="s">
        <v>86</v>
      </c>
      <c r="B48" s="52" t="s">
        <v>87</v>
      </c>
      <c r="C48" s="40"/>
      <c r="D48" s="41"/>
      <c r="E48" s="40"/>
      <c r="F48" s="41"/>
      <c r="G48" s="40"/>
      <c r="H48" s="41"/>
      <c r="I48" s="28"/>
      <c r="J48" s="41"/>
      <c r="K48" s="28"/>
      <c r="L48" s="41"/>
      <c r="M48" s="28"/>
      <c r="N48" s="28"/>
      <c r="O48" s="28"/>
      <c r="P48" s="28"/>
      <c r="Q48" s="28"/>
      <c r="R48" s="28"/>
      <c r="S48" s="28"/>
      <c r="T48" s="28"/>
    </row>
    <row r="49" spans="1:23" ht="20.25">
      <c r="A49" s="28"/>
      <c r="B49" s="78">
        <f>+B46+1</f>
        <v>21</v>
      </c>
      <c r="C49" s="27"/>
      <c r="D49" s="27" t="str">
        <f>"RTEP UPGRADE PTRR W/O INCENTIVES"</f>
        <v>RTEP UPGRADE PTRR W/O INCENTIVES</v>
      </c>
      <c r="E49" s="28"/>
      <c r="F49" s="28"/>
      <c r="G49" s="58" t="str">
        <f>"(Ln "&amp;B24&amp;")"</f>
        <v>(Ln 7)</v>
      </c>
      <c r="H49" s="27"/>
      <c r="I49" s="79">
        <f>SUM(Q49,K49,S49,O49,M49,)</f>
        <v>146209663.09159493</v>
      </c>
      <c r="J49" s="27"/>
      <c r="K49" s="76">
        <f>+K22</f>
        <v>0</v>
      </c>
      <c r="L49" s="27"/>
      <c r="M49" s="76">
        <f>+M22</f>
        <v>50211729.713011764</v>
      </c>
      <c r="N49" s="80"/>
      <c r="O49" s="76">
        <f>+O22</f>
        <v>5006131.9942814708</v>
      </c>
      <c r="P49" s="80"/>
      <c r="Q49" s="76">
        <f>+Q22</f>
        <v>41136197.167405218</v>
      </c>
      <c r="R49" s="80"/>
      <c r="S49" s="76">
        <f>+S22</f>
        <v>49855604.216896474</v>
      </c>
      <c r="T49" s="28"/>
    </row>
    <row r="50" spans="1:23" ht="20.25">
      <c r="A50" s="28"/>
      <c r="B50" s="78">
        <f>+B49+1</f>
        <v>22</v>
      </c>
      <c r="C50" s="27"/>
      <c r="D50" s="28" t="s">
        <v>88</v>
      </c>
      <c r="E50" s="28"/>
      <c r="F50" s="28"/>
      <c r="G50" s="71" t="str">
        <f>"(Worksheet K)"</f>
        <v>(Worksheet K)</v>
      </c>
      <c r="H50" s="27"/>
      <c r="I50" s="79">
        <f>SUM(Q50,K50,S50,O50,M50,)</f>
        <v>0</v>
      </c>
      <c r="J50" s="27"/>
      <c r="K50" s="81">
        <v>0</v>
      </c>
      <c r="L50" s="27"/>
      <c r="M50" s="75">
        <v>0</v>
      </c>
      <c r="N50" s="80"/>
      <c r="O50" s="75">
        <v>0</v>
      </c>
      <c r="P50" s="80"/>
      <c r="Q50" s="82">
        <v>0</v>
      </c>
      <c r="R50" s="80"/>
      <c r="S50" s="75">
        <v>0</v>
      </c>
      <c r="T50" s="28"/>
    </row>
    <row r="51" spans="1:23" ht="21" thickBot="1">
      <c r="A51" s="28"/>
      <c r="B51" s="78">
        <f>+B50+1</f>
        <v>23</v>
      </c>
      <c r="C51" s="27"/>
      <c r="D51" s="28" t="s">
        <v>122</v>
      </c>
      <c r="E51" s="28"/>
      <c r="F51" s="28"/>
      <c r="G51" s="58" t="s">
        <v>112</v>
      </c>
      <c r="H51" s="27"/>
      <c r="I51" s="79">
        <f>SUM(Q51,K51,S51,O51,M51,)</f>
        <v>0</v>
      </c>
      <c r="J51" s="27"/>
      <c r="K51" s="82">
        <v>0</v>
      </c>
      <c r="L51" s="27"/>
      <c r="M51" s="81">
        <v>0</v>
      </c>
      <c r="N51" s="79"/>
      <c r="O51" s="81">
        <v>0</v>
      </c>
      <c r="P51" s="79"/>
      <c r="Q51" s="81">
        <v>0</v>
      </c>
      <c r="R51" s="79"/>
      <c r="S51" s="81">
        <v>0</v>
      </c>
      <c r="T51" s="80"/>
      <c r="U51" s="14"/>
      <c r="V51" s="31"/>
      <c r="W51" s="83"/>
    </row>
    <row r="52" spans="1:23" ht="21" thickBot="1">
      <c r="A52" s="28"/>
      <c r="B52" s="78">
        <f>+B51+1</f>
        <v>24</v>
      </c>
      <c r="C52" s="27"/>
      <c r="D52" s="218" t="s">
        <v>115</v>
      </c>
      <c r="E52" s="65"/>
      <c r="F52" s="65"/>
      <c r="G52" s="84"/>
      <c r="H52" s="84"/>
      <c r="I52" s="85">
        <f>+I49+I50+I51</f>
        <v>146209663.09159493</v>
      </c>
      <c r="J52" s="27"/>
      <c r="K52" s="86">
        <f>+K49+K50+K51</f>
        <v>0</v>
      </c>
      <c r="L52" s="27"/>
      <c r="M52" s="86">
        <f>+M49+M50+M51</f>
        <v>50211729.713011764</v>
      </c>
      <c r="N52" s="80"/>
      <c r="O52" s="86">
        <f>+O49+O50+O51</f>
        <v>5006131.9942814708</v>
      </c>
      <c r="P52" s="80"/>
      <c r="Q52" s="86">
        <f>+Q49+Q50+Q51</f>
        <v>41136197.167405218</v>
      </c>
      <c r="R52" s="80"/>
      <c r="S52" s="86">
        <f>+S49+S50+S51</f>
        <v>49855604.216896474</v>
      </c>
      <c r="T52" s="28"/>
    </row>
    <row r="53" spans="1:23" ht="20.25">
      <c r="A53" s="28"/>
      <c r="B53" s="87"/>
      <c r="C53" s="27"/>
      <c r="D53" s="27"/>
      <c r="E53" s="27"/>
      <c r="F53" s="27"/>
      <c r="G53" s="27"/>
      <c r="H53" s="27"/>
      <c r="I53" s="80"/>
      <c r="J53" s="27"/>
      <c r="K53" s="28"/>
      <c r="L53" s="27"/>
      <c r="M53" s="27"/>
      <c r="N53" s="80"/>
      <c r="O53" s="27"/>
      <c r="P53" s="80"/>
      <c r="Q53" s="27"/>
      <c r="R53" s="80"/>
      <c r="S53" s="27"/>
      <c r="T53" s="28"/>
    </row>
    <row r="54" spans="1:23" ht="18">
      <c r="A54" s="88"/>
      <c r="B54" s="89"/>
      <c r="C54" s="90"/>
      <c r="D54" s="90" t="s">
        <v>65</v>
      </c>
      <c r="E54" s="91" t="s">
        <v>65</v>
      </c>
      <c r="F54" s="90"/>
      <c r="G54" s="90"/>
      <c r="H54" s="90"/>
      <c r="I54" s="21"/>
      <c r="J54" s="90"/>
      <c r="K54" s="88"/>
      <c r="L54" s="90"/>
      <c r="M54" s="90"/>
      <c r="N54" s="92"/>
      <c r="O54" s="90"/>
      <c r="P54" s="92"/>
      <c r="Q54" s="90"/>
      <c r="R54" s="92"/>
      <c r="S54" s="90"/>
    </row>
    <row r="55" spans="1:23">
      <c r="B55" s="219"/>
      <c r="C55" s="93"/>
      <c r="D55" s="93"/>
      <c r="E55" s="93"/>
      <c r="F55" s="93"/>
      <c r="G55" s="93"/>
      <c r="H55" s="93"/>
      <c r="J55" s="93"/>
      <c r="K55" s="93"/>
      <c r="L55" s="93"/>
      <c r="M55" s="93"/>
      <c r="N55" s="31"/>
      <c r="O55" s="31"/>
      <c r="P55" s="31"/>
      <c r="R55" s="31"/>
      <c r="S55" s="31"/>
    </row>
    <row r="56" spans="1:23">
      <c r="B56" s="219"/>
      <c r="C56" s="93"/>
      <c r="D56" s="93"/>
      <c r="E56" s="93"/>
      <c r="F56" s="93"/>
      <c r="G56" s="93"/>
      <c r="H56" s="93"/>
      <c r="I56" s="31"/>
      <c r="J56" s="93"/>
      <c r="K56" s="93"/>
      <c r="L56" s="93"/>
      <c r="M56" s="93"/>
      <c r="N56" s="31"/>
      <c r="O56" s="31"/>
      <c r="P56" s="31"/>
      <c r="R56" s="31"/>
      <c r="S56" s="31"/>
    </row>
    <row r="57" spans="1:23">
      <c r="B57" s="219"/>
      <c r="C57" s="93"/>
      <c r="D57" s="93"/>
      <c r="E57" s="93"/>
      <c r="F57" s="93"/>
      <c r="G57" s="93"/>
      <c r="H57" s="93"/>
      <c r="I57" s="31"/>
      <c r="J57" s="93"/>
      <c r="K57" s="93"/>
      <c r="L57" s="93"/>
      <c r="M57" s="93"/>
      <c r="N57" s="31"/>
      <c r="P57" s="31"/>
      <c r="Q57" s="31"/>
      <c r="R57" s="31"/>
      <c r="S57" s="31"/>
    </row>
    <row r="58" spans="1:23">
      <c r="B58" s="219"/>
      <c r="C58" s="93"/>
      <c r="D58" s="93"/>
      <c r="E58" s="93"/>
      <c r="F58" s="93"/>
      <c r="G58" s="93"/>
      <c r="H58" s="93"/>
      <c r="I58" s="31"/>
      <c r="J58" s="93"/>
      <c r="K58" s="93"/>
      <c r="L58" s="93"/>
      <c r="M58" s="93"/>
      <c r="N58" s="31"/>
      <c r="P58" s="31"/>
      <c r="Q58" s="31"/>
      <c r="R58" s="31"/>
      <c r="S58" s="31"/>
    </row>
    <row r="59" spans="1:23">
      <c r="B59" s="219"/>
      <c r="C59" s="93"/>
      <c r="D59" s="93"/>
      <c r="E59" s="93"/>
      <c r="F59" s="93"/>
      <c r="G59" s="93"/>
      <c r="H59" s="93"/>
      <c r="J59" s="93"/>
      <c r="K59" s="93"/>
      <c r="L59" s="93"/>
      <c r="M59" s="93"/>
      <c r="N59" s="31"/>
      <c r="P59" s="31"/>
      <c r="Q59" s="31"/>
      <c r="R59" s="31"/>
      <c r="S59" s="31"/>
    </row>
    <row r="60" spans="1:23">
      <c r="B60" s="220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P60" s="31"/>
      <c r="Q60" s="31"/>
      <c r="R60" s="31"/>
      <c r="S60" s="31"/>
    </row>
    <row r="61" spans="1:23">
      <c r="B61" s="220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P61" s="31"/>
      <c r="Q61" s="31"/>
      <c r="R61" s="31"/>
      <c r="S61" s="31"/>
    </row>
    <row r="62" spans="1:23">
      <c r="B62" s="220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P62" s="31"/>
      <c r="Q62" s="31"/>
      <c r="R62" s="31"/>
      <c r="S62" s="31"/>
    </row>
    <row r="63" spans="1:23">
      <c r="B63" s="22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P63" s="31"/>
      <c r="Q63" s="31"/>
      <c r="R63" s="31"/>
      <c r="S63" s="31"/>
    </row>
    <row r="64" spans="1:23">
      <c r="B64" s="220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P64" s="31"/>
      <c r="Q64" s="31"/>
      <c r="R64" s="31"/>
      <c r="S64" s="31"/>
    </row>
    <row r="65" spans="2:19">
      <c r="B65" s="220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</row>
    <row r="66" spans="2:19">
      <c r="B66" s="220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</row>
    <row r="67" spans="2:19">
      <c r="B67" s="220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</row>
    <row r="68" spans="2:19">
      <c r="B68" s="220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</row>
    <row r="69" spans="2:19">
      <c r="B69" s="220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</row>
    <row r="70" spans="2:19">
      <c r="B70" s="220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</row>
    <row r="71" spans="2:19">
      <c r="B71" s="220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</row>
    <row r="72" spans="2:19">
      <c r="B72" s="220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</row>
    <row r="73" spans="2:19">
      <c r="B73" s="220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</row>
    <row r="74" spans="2:19">
      <c r="B74" s="220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</row>
    <row r="75" spans="2:19">
      <c r="B75" s="22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</row>
    <row r="76" spans="2:19">
      <c r="B76" s="22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</row>
    <row r="77" spans="2:19">
      <c r="B77" s="22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</row>
    <row r="78" spans="2:19">
      <c r="B78" s="22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</row>
    <row r="79" spans="2:19">
      <c r="B79" s="22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</row>
    <row r="80" spans="2:19">
      <c r="B80" s="22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</row>
    <row r="81" spans="2:19">
      <c r="B81" s="22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</row>
    <row r="82" spans="2:19">
      <c r="B82" s="22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</row>
    <row r="83" spans="2:19">
      <c r="B83" s="22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</row>
    <row r="84" spans="2:19">
      <c r="B84" s="22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</row>
    <row r="85" spans="2:19">
      <c r="B85" s="22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</row>
    <row r="86" spans="2:19">
      <c r="B86" s="22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</row>
    <row r="87" spans="2:19">
      <c r="B87" s="220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</row>
    <row r="88" spans="2:19">
      <c r="B88" s="22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</row>
    <row r="89" spans="2:19">
      <c r="B89" s="22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</row>
    <row r="90" spans="2:19">
      <c r="B90" s="220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</row>
    <row r="91" spans="2:19">
      <c r="B91" s="22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</row>
    <row r="92" spans="2:19">
      <c r="B92" s="220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</row>
    <row r="93" spans="2:19">
      <c r="B93" s="22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  <row r="94" spans="2:19">
      <c r="B94" s="22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</row>
    <row r="95" spans="2:19">
      <c r="B95" s="220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</row>
    <row r="96" spans="2:19">
      <c r="B96" s="22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</row>
    <row r="97" spans="2:19">
      <c r="B97" s="22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</row>
    <row r="98" spans="2:19">
      <c r="B98" s="220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</row>
    <row r="99" spans="2:19">
      <c r="B99" s="220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</row>
    <row r="100" spans="2:19">
      <c r="B100" s="22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</row>
    <row r="101" spans="2:19">
      <c r="B101" s="220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</row>
    <row r="102" spans="2:19">
      <c r="B102" s="220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</row>
    <row r="103" spans="2:19">
      <c r="B103" s="220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</row>
    <row r="104" spans="2:19">
      <c r="B104" s="220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</row>
    <row r="105" spans="2:19">
      <c r="B105" s="220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</row>
    <row r="106" spans="2:19">
      <c r="B106" s="220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</row>
    <row r="107" spans="2:19">
      <c r="B107" s="220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</row>
    <row r="108" spans="2:19">
      <c r="B108" s="220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</row>
    <row r="109" spans="2:19">
      <c r="B109" s="220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</row>
    <row r="110" spans="2:19">
      <c r="B110" s="220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</row>
    <row r="111" spans="2:19">
      <c r="B111" s="22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</row>
    <row r="112" spans="2:19">
      <c r="B112" s="220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</row>
    <row r="113" spans="2:19">
      <c r="B113" s="220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</row>
    <row r="114" spans="2:19">
      <c r="B114" s="220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</row>
    <row r="115" spans="2:19">
      <c r="B115" s="220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</row>
    <row r="116" spans="2:19">
      <c r="B116" s="220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</row>
    <row r="117" spans="2:19">
      <c r="B117" s="220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</row>
    <row r="118" spans="2:19">
      <c r="B118" s="220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</row>
    <row r="119" spans="2:19">
      <c r="B119" s="220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</row>
  </sheetData>
  <mergeCells count="5">
    <mergeCell ref="A3:S3"/>
    <mergeCell ref="A4:S4"/>
    <mergeCell ref="A5:S5"/>
    <mergeCell ref="A8:R8"/>
    <mergeCell ref="D19:E19"/>
  </mergeCells>
  <printOptions horizontalCentered="1"/>
  <pageMargins left="0.7" right="0.7" top="0.75" bottom="0.75" header="0.3" footer="0.3"/>
  <pageSetup scale="35" orientation="landscape" r:id="rId1"/>
  <headerFooter alignWithMargins="0">
    <oddFooter xml:space="preserve">&amp;C &amp;R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B339B-8BED-4E74-9401-8099A5DC8D9B}">
  <sheetPr>
    <pageSetUpPr fitToPage="1"/>
  </sheetPr>
  <dimension ref="A1:Q36"/>
  <sheetViews>
    <sheetView zoomScale="80" zoomScaleNormal="80" workbookViewId="0">
      <selection activeCell="H39" sqref="H39"/>
    </sheetView>
  </sheetViews>
  <sheetFormatPr defaultColWidth="8.7109375" defaultRowHeight="15.75"/>
  <cols>
    <col min="1" max="1" width="27.85546875" style="191" customWidth="1"/>
    <col min="2" max="2" width="12.140625" style="191" customWidth="1"/>
    <col min="3" max="3" width="12.7109375" style="191" customWidth="1"/>
    <col min="4" max="4" width="17.28515625" style="191" customWidth="1"/>
    <col min="5" max="5" width="16.28515625" style="191" customWidth="1"/>
    <col min="6" max="6" width="12" style="191" customWidth="1"/>
    <col min="7" max="7" width="29.7109375" style="191" customWidth="1"/>
    <col min="8" max="8" width="18.140625" style="191" bestFit="1" customWidth="1"/>
    <col min="9" max="9" width="38.42578125" style="191" bestFit="1" customWidth="1"/>
    <col min="10" max="10" width="15.7109375" style="191" bestFit="1" customWidth="1"/>
    <col min="11" max="12" width="8.7109375" style="191"/>
    <col min="13" max="13" width="12" style="191" bestFit="1" customWidth="1"/>
    <col min="14" max="14" width="19.140625" style="191" bestFit="1" customWidth="1"/>
    <col min="15" max="16" width="8.7109375" style="191"/>
    <col min="17" max="17" width="15.140625" style="191" bestFit="1" customWidth="1"/>
    <col min="18" max="16384" width="8.7109375" style="191"/>
  </cols>
  <sheetData>
    <row r="1" spans="1:17">
      <c r="A1" s="190" t="s">
        <v>0</v>
      </c>
    </row>
    <row r="2" spans="1:17">
      <c r="A2" s="190"/>
    </row>
    <row r="3" spans="1:17">
      <c r="J3" s="233"/>
    </row>
    <row r="4" spans="1:17">
      <c r="B4" s="192" t="s">
        <v>1</v>
      </c>
      <c r="C4" s="192"/>
      <c r="D4" s="192"/>
      <c r="E4" s="192"/>
      <c r="G4" s="190" t="s">
        <v>2</v>
      </c>
      <c r="J4" s="233"/>
    </row>
    <row r="5" spans="1:17">
      <c r="A5" s="191" t="s">
        <v>3</v>
      </c>
      <c r="B5" s="193" t="s">
        <v>4</v>
      </c>
      <c r="C5" s="193" t="s">
        <v>5</v>
      </c>
      <c r="D5" s="193"/>
      <c r="E5" s="193"/>
      <c r="G5" s="191" t="s">
        <v>6</v>
      </c>
      <c r="H5" s="194">
        <f>'Zonal Rates 23 ATRR'!I30+'Zonal Rates 23 ATRR'!I36</f>
        <v>1126250885.1902938</v>
      </c>
      <c r="J5" s="233"/>
    </row>
    <row r="6" spans="1:17">
      <c r="A6" s="191" t="s">
        <v>8</v>
      </c>
      <c r="B6" s="196">
        <v>18473.100000000002</v>
      </c>
      <c r="C6" s="197">
        <f>B6/B8</f>
        <v>0.85062462299294106</v>
      </c>
      <c r="D6" s="196"/>
      <c r="E6" s="197"/>
      <c r="G6" s="191" t="s">
        <v>9</v>
      </c>
      <c r="H6" s="194">
        <f>'TransCo PJM Zonal Rates 23 ATRR'!I30+'TransCo PJM Zonal Rates 23 ATRR'!I34</f>
        <v>1427077433.7432981</v>
      </c>
      <c r="J6" s="233"/>
    </row>
    <row r="7" spans="1:17">
      <c r="A7" s="191" t="s">
        <v>10</v>
      </c>
      <c r="B7" s="234">
        <v>3244.0000000000005</v>
      </c>
      <c r="C7" s="197">
        <f>B7/B8</f>
        <v>0.14937537700705897</v>
      </c>
      <c r="D7" s="196"/>
      <c r="E7" s="197"/>
      <c r="G7" s="190" t="s">
        <v>11</v>
      </c>
      <c r="H7" s="198">
        <v>173274071.39226264</v>
      </c>
      <c r="I7" s="199"/>
      <c r="J7" s="233"/>
    </row>
    <row r="8" spans="1:17">
      <c r="B8" s="200">
        <f>SUM(B6:B7)</f>
        <v>21717.100000000002</v>
      </c>
      <c r="C8" s="197"/>
      <c r="D8" s="196"/>
      <c r="E8" s="197"/>
      <c r="G8" s="191" t="s">
        <v>12</v>
      </c>
      <c r="H8" s="201">
        <f>SUM(H5:H7)</f>
        <v>2726602390.3258543</v>
      </c>
    </row>
    <row r="9" spans="1:17">
      <c r="C9" s="197"/>
      <c r="D9" s="196"/>
      <c r="H9" s="193"/>
      <c r="I9" s="193"/>
    </row>
    <row r="10" spans="1:17">
      <c r="G10" s="191" t="s">
        <v>14</v>
      </c>
      <c r="H10" s="202">
        <f>C6</f>
        <v>0.85062462299294106</v>
      </c>
      <c r="I10" s="202"/>
      <c r="J10" s="195"/>
    </row>
    <row r="11" spans="1:17">
      <c r="B11" s="192" t="s">
        <v>13</v>
      </c>
      <c r="C11" s="192"/>
      <c r="D11" s="197"/>
      <c r="G11" s="191" t="s">
        <v>15</v>
      </c>
      <c r="H11" s="194">
        <f>H8*H10</f>
        <v>2319315130.3225818</v>
      </c>
      <c r="I11" s="201"/>
      <c r="J11" s="195"/>
    </row>
    <row r="12" spans="1:17">
      <c r="D12" s="197"/>
      <c r="Q12" s="203"/>
    </row>
    <row r="13" spans="1:17">
      <c r="B13" s="192" t="s">
        <v>16</v>
      </c>
      <c r="C13" s="192"/>
      <c r="D13" s="193"/>
      <c r="H13" s="202"/>
      <c r="I13" s="204" t="s">
        <v>18</v>
      </c>
      <c r="J13" s="204" t="s">
        <v>19</v>
      </c>
    </row>
    <row r="14" spans="1:17">
      <c r="A14" s="191" t="s">
        <v>17</v>
      </c>
      <c r="B14" s="193" t="s">
        <v>4</v>
      </c>
      <c r="C14" s="193" t="s">
        <v>5</v>
      </c>
      <c r="D14" s="193"/>
      <c r="E14" s="193"/>
      <c r="G14" s="191" t="s">
        <v>21</v>
      </c>
      <c r="H14" s="194">
        <f t="shared" ref="H14:H19" si="0">$H$11*C15</f>
        <v>666619769.17790878</v>
      </c>
      <c r="I14" s="201"/>
      <c r="J14" s="195"/>
    </row>
    <row r="15" spans="1:17">
      <c r="A15" s="191" t="s">
        <v>20</v>
      </c>
      <c r="B15" s="196">
        <v>4748.55</v>
      </c>
      <c r="C15" s="197">
        <f t="shared" ref="C15:C19" si="1">B15/$B$21</f>
        <v>0.28742095477348611</v>
      </c>
      <c r="D15" s="201"/>
      <c r="E15" s="197"/>
      <c r="G15" s="191" t="s">
        <v>23</v>
      </c>
      <c r="H15" s="194">
        <f t="shared" si="0"/>
        <v>999732133.67857647</v>
      </c>
      <c r="I15" s="201"/>
      <c r="J15" s="195"/>
    </row>
    <row r="16" spans="1:17">
      <c r="A16" s="191" t="s">
        <v>22</v>
      </c>
      <c r="B16" s="196">
        <v>7121.4179999999997</v>
      </c>
      <c r="C16" s="197">
        <f t="shared" si="1"/>
        <v>0.43104626905078175</v>
      </c>
      <c r="D16" s="201"/>
      <c r="E16" s="197"/>
      <c r="G16" s="191" t="s">
        <v>25</v>
      </c>
      <c r="H16" s="194">
        <f t="shared" si="0"/>
        <v>395244154.31895018</v>
      </c>
      <c r="I16" s="201"/>
      <c r="J16" s="195"/>
    </row>
    <row r="17" spans="1:17">
      <c r="A17" s="191" t="s">
        <v>24</v>
      </c>
      <c r="B17" s="196">
        <v>2815.453</v>
      </c>
      <c r="C17" s="197">
        <f t="shared" si="1"/>
        <v>0.1704141662991599</v>
      </c>
      <c r="D17" s="201"/>
      <c r="E17" s="197"/>
      <c r="G17" s="191" t="s">
        <v>27</v>
      </c>
      <c r="H17" s="194">
        <f t="shared" si="0"/>
        <v>130470090.38513525</v>
      </c>
      <c r="I17" s="201">
        <f>H7*H10*C18</f>
        <v>8291301.9647309585</v>
      </c>
      <c r="J17" s="201">
        <f>(H5+H6)*H10*C18</f>
        <v>122178788.42040429</v>
      </c>
    </row>
    <row r="18" spans="1:17">
      <c r="A18" s="191" t="s">
        <v>26</v>
      </c>
      <c r="B18" s="196">
        <v>929.38099999999997</v>
      </c>
      <c r="C18" s="197">
        <f t="shared" si="1"/>
        <v>5.6253714158708924E-2</v>
      </c>
      <c r="D18" s="201"/>
      <c r="E18" s="197"/>
      <c r="G18" s="191" t="s">
        <v>29</v>
      </c>
      <c r="H18" s="194">
        <f t="shared" si="0"/>
        <v>85115154.291704535</v>
      </c>
      <c r="I18" s="201"/>
      <c r="J18" s="195"/>
      <c r="M18" s="205"/>
      <c r="N18" s="203"/>
      <c r="Q18" s="203"/>
    </row>
    <row r="19" spans="1:17">
      <c r="A19" s="191" t="s">
        <v>28</v>
      </c>
      <c r="B19" s="196">
        <v>606.303</v>
      </c>
      <c r="C19" s="197">
        <f t="shared" si="1"/>
        <v>3.6698399962520965E-2</v>
      </c>
      <c r="D19" s="201"/>
      <c r="E19" s="197"/>
      <c r="G19" s="191" t="s">
        <v>31</v>
      </c>
      <c r="H19" s="194">
        <f t="shared" si="0"/>
        <v>42133828.470306367</v>
      </c>
      <c r="I19" s="201"/>
      <c r="J19" s="195"/>
    </row>
    <row r="20" spans="1:17">
      <c r="A20" s="191" t="s">
        <v>30</v>
      </c>
      <c r="B20" s="234">
        <v>300.13299999999998</v>
      </c>
      <c r="C20" s="197">
        <f>B20/$B$21</f>
        <v>1.8166495755342304E-2</v>
      </c>
      <c r="D20" s="201"/>
      <c r="E20" s="197"/>
      <c r="G20" s="190"/>
      <c r="H20" s="195"/>
    </row>
    <row r="21" spans="1:17">
      <c r="A21" s="191" t="s">
        <v>32</v>
      </c>
      <c r="B21" s="196">
        <f>SUM(B15:B20)</f>
        <v>16521.238000000001</v>
      </c>
      <c r="C21" s="197">
        <v>0.99999999999999989</v>
      </c>
      <c r="D21" s="196"/>
      <c r="E21" s="197"/>
      <c r="G21" s="191" t="s">
        <v>33</v>
      </c>
      <c r="H21" s="201">
        <f>H11-SUM(H14:H19)</f>
        <v>0</v>
      </c>
    </row>
    <row r="23" spans="1:17">
      <c r="C23" s="205"/>
      <c r="D23" s="206"/>
    </row>
    <row r="25" spans="1:17">
      <c r="A25" s="233"/>
      <c r="B25" s="233"/>
      <c r="C25" s="233"/>
      <c r="D25" s="233"/>
    </row>
    <row r="26" spans="1:17">
      <c r="A26" s="233"/>
      <c r="B26" s="233"/>
      <c r="C26" s="233"/>
      <c r="D26" s="233"/>
    </row>
    <row r="27" spans="1:17">
      <c r="A27" s="233"/>
      <c r="B27" s="233"/>
      <c r="C27" s="233"/>
      <c r="D27" s="233"/>
    </row>
    <row r="28" spans="1:17">
      <c r="A28" s="233"/>
      <c r="B28" s="233"/>
      <c r="C28" s="233"/>
      <c r="D28" s="233"/>
    </row>
    <row r="29" spans="1:17">
      <c r="A29" s="233"/>
      <c r="B29" s="233"/>
      <c r="C29" s="233"/>
      <c r="D29" s="233"/>
    </row>
    <row r="30" spans="1:17">
      <c r="A30" s="233"/>
      <c r="B30" s="233"/>
      <c r="C30" s="233"/>
      <c r="D30" s="233"/>
    </row>
    <row r="31" spans="1:17">
      <c r="A31" s="233"/>
      <c r="B31" s="233"/>
      <c r="C31" s="233"/>
      <c r="D31" s="233"/>
    </row>
    <row r="32" spans="1:17">
      <c r="A32" s="233"/>
      <c r="B32" s="233"/>
      <c r="C32" s="233"/>
      <c r="D32" s="233"/>
    </row>
    <row r="33" spans="1:4">
      <c r="A33" s="233"/>
      <c r="B33" s="233"/>
      <c r="C33" s="233"/>
      <c r="D33" s="233"/>
    </row>
    <row r="34" spans="1:4">
      <c r="A34" s="233"/>
      <c r="B34" s="233"/>
      <c r="C34" s="233"/>
      <c r="D34" s="233"/>
    </row>
    <row r="35" spans="1:4">
      <c r="A35" s="233"/>
      <c r="B35" s="233"/>
      <c r="C35" s="233"/>
      <c r="D35" s="233"/>
    </row>
    <row r="36" spans="1:4">
      <c r="A36" s="233"/>
      <c r="B36" s="233"/>
      <c r="C36" s="233"/>
      <c r="D36" s="233"/>
    </row>
  </sheetData>
  <mergeCells count="4">
    <mergeCell ref="B4:C4"/>
    <mergeCell ref="D4:E4"/>
    <mergeCell ref="B11:C11"/>
    <mergeCell ref="B13:C13"/>
  </mergeCells>
  <pageMargins left="0.7" right="0.7" top="0.75" bottom="0.75" header="0.3" footer="0.3"/>
  <pageSetup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0E2B0-B0A8-4F9A-93BB-B619D46A8113}">
  <sheetPr>
    <pageSetUpPr fitToPage="1"/>
  </sheetPr>
  <dimension ref="A1:AB126"/>
  <sheetViews>
    <sheetView topLeftCell="A18" zoomScale="70" zoomScaleNormal="70" zoomScaleSheetLayoutView="80" workbookViewId="0">
      <selection activeCell="H39" sqref="H39"/>
    </sheetView>
  </sheetViews>
  <sheetFormatPr defaultColWidth="11.42578125" defaultRowHeight="15"/>
  <cols>
    <col min="1" max="1" width="4.140625" style="29" customWidth="1"/>
    <col min="2" max="2" width="5.85546875" style="221" bestFit="1" customWidth="1"/>
    <col min="3" max="3" width="2" style="29" customWidth="1"/>
    <col min="4" max="4" width="62.5703125" style="29" customWidth="1"/>
    <col min="5" max="5" width="18.85546875" style="29" customWidth="1"/>
    <col min="6" max="6" width="8.5703125" style="29" customWidth="1"/>
    <col min="7" max="7" width="18.5703125" style="29" customWidth="1"/>
    <col min="8" max="8" width="4.42578125" style="29" customWidth="1"/>
    <col min="9" max="9" width="20.85546875" style="29" customWidth="1"/>
    <col min="10" max="10" width="3.140625" style="29" customWidth="1"/>
    <col min="11" max="11" width="18.42578125" style="29" bestFit="1" customWidth="1"/>
    <col min="12" max="12" width="3.42578125" style="29" customWidth="1"/>
    <col min="13" max="13" width="18.28515625" style="29" bestFit="1" customWidth="1"/>
    <col min="14" max="14" width="3.85546875" style="29" customWidth="1"/>
    <col min="15" max="15" width="16.5703125" style="29" bestFit="1" customWidth="1"/>
    <col min="16" max="16" width="4.85546875" style="29" customWidth="1"/>
    <col min="17" max="17" width="15.85546875" style="29" bestFit="1" customWidth="1"/>
    <col min="18" max="18" width="4.140625" style="29" customWidth="1"/>
    <col min="19" max="19" width="16.5703125" style="29" bestFit="1" customWidth="1"/>
    <col min="20" max="20" width="3.42578125" style="29" customWidth="1"/>
    <col min="21" max="21" width="16.5703125" style="29" customWidth="1"/>
    <col min="22" max="23" width="11.42578125" style="29" customWidth="1"/>
    <col min="24" max="24" width="11.140625" style="29" bestFit="1" customWidth="1"/>
    <col min="25" max="25" width="9.85546875" style="29" bestFit="1" customWidth="1"/>
    <col min="26" max="26" width="10.5703125" style="29" bestFit="1" customWidth="1"/>
    <col min="27" max="27" width="10.85546875" style="29" bestFit="1" customWidth="1"/>
    <col min="28" max="28" width="10.42578125" style="29" bestFit="1" customWidth="1"/>
    <col min="29" max="256" width="11.42578125" style="29"/>
    <col min="257" max="257" width="4.140625" style="29" customWidth="1"/>
    <col min="258" max="258" width="5.85546875" style="29" bestFit="1" customWidth="1"/>
    <col min="259" max="259" width="2" style="29" customWidth="1"/>
    <col min="260" max="260" width="62.5703125" style="29" customWidth="1"/>
    <col min="261" max="261" width="18.85546875" style="29" customWidth="1"/>
    <col min="262" max="262" width="8.5703125" style="29" customWidth="1"/>
    <col min="263" max="263" width="18.5703125" style="29" customWidth="1"/>
    <col min="264" max="264" width="4.42578125" style="29" customWidth="1"/>
    <col min="265" max="265" width="20.85546875" style="29" customWidth="1"/>
    <col min="266" max="266" width="3.140625" style="29" customWidth="1"/>
    <col min="267" max="267" width="18.42578125" style="29" bestFit="1" customWidth="1"/>
    <col min="268" max="268" width="3.42578125" style="29" customWidth="1"/>
    <col min="269" max="269" width="18.28515625" style="29" bestFit="1" customWidth="1"/>
    <col min="270" max="270" width="3.85546875" style="29" customWidth="1"/>
    <col min="271" max="271" width="16.5703125" style="29" bestFit="1" customWidth="1"/>
    <col min="272" max="272" width="4.85546875" style="29" customWidth="1"/>
    <col min="273" max="273" width="15.85546875" style="29" bestFit="1" customWidth="1"/>
    <col min="274" max="274" width="4.140625" style="29" customWidth="1"/>
    <col min="275" max="275" width="16.5703125" style="29" bestFit="1" customWidth="1"/>
    <col min="276" max="276" width="3.42578125" style="29" customWidth="1"/>
    <col min="277" max="277" width="16.5703125" style="29" customWidth="1"/>
    <col min="278" max="279" width="11.42578125" style="29"/>
    <col min="280" max="280" width="11.140625" style="29" bestFit="1" customWidth="1"/>
    <col min="281" max="281" width="9.85546875" style="29" bestFit="1" customWidth="1"/>
    <col min="282" max="282" width="10.5703125" style="29" bestFit="1" customWidth="1"/>
    <col min="283" max="283" width="10.85546875" style="29" bestFit="1" customWidth="1"/>
    <col min="284" max="284" width="10.42578125" style="29" bestFit="1" customWidth="1"/>
    <col min="285" max="512" width="11.42578125" style="29"/>
    <col min="513" max="513" width="4.140625" style="29" customWidth="1"/>
    <col min="514" max="514" width="5.85546875" style="29" bestFit="1" customWidth="1"/>
    <col min="515" max="515" width="2" style="29" customWidth="1"/>
    <col min="516" max="516" width="62.5703125" style="29" customWidth="1"/>
    <col min="517" max="517" width="18.85546875" style="29" customWidth="1"/>
    <col min="518" max="518" width="8.5703125" style="29" customWidth="1"/>
    <col min="519" max="519" width="18.5703125" style="29" customWidth="1"/>
    <col min="520" max="520" width="4.42578125" style="29" customWidth="1"/>
    <col min="521" max="521" width="20.85546875" style="29" customWidth="1"/>
    <col min="522" max="522" width="3.140625" style="29" customWidth="1"/>
    <col min="523" max="523" width="18.42578125" style="29" bestFit="1" customWidth="1"/>
    <col min="524" max="524" width="3.42578125" style="29" customWidth="1"/>
    <col min="525" max="525" width="18.28515625" style="29" bestFit="1" customWidth="1"/>
    <col min="526" max="526" width="3.85546875" style="29" customWidth="1"/>
    <col min="527" max="527" width="16.5703125" style="29" bestFit="1" customWidth="1"/>
    <col min="528" max="528" width="4.85546875" style="29" customWidth="1"/>
    <col min="529" max="529" width="15.85546875" style="29" bestFit="1" customWidth="1"/>
    <col min="530" max="530" width="4.140625" style="29" customWidth="1"/>
    <col min="531" max="531" width="16.5703125" style="29" bestFit="1" customWidth="1"/>
    <col min="532" max="532" width="3.42578125" style="29" customWidth="1"/>
    <col min="533" max="533" width="16.5703125" style="29" customWidth="1"/>
    <col min="534" max="535" width="11.42578125" style="29"/>
    <col min="536" max="536" width="11.140625" style="29" bestFit="1" customWidth="1"/>
    <col min="537" max="537" width="9.85546875" style="29" bestFit="1" customWidth="1"/>
    <col min="538" max="538" width="10.5703125" style="29" bestFit="1" customWidth="1"/>
    <col min="539" max="539" width="10.85546875" style="29" bestFit="1" customWidth="1"/>
    <col min="540" max="540" width="10.42578125" style="29" bestFit="1" customWidth="1"/>
    <col min="541" max="768" width="11.42578125" style="29"/>
    <col min="769" max="769" width="4.140625" style="29" customWidth="1"/>
    <col min="770" max="770" width="5.85546875" style="29" bestFit="1" customWidth="1"/>
    <col min="771" max="771" width="2" style="29" customWidth="1"/>
    <col min="772" max="772" width="62.5703125" style="29" customWidth="1"/>
    <col min="773" max="773" width="18.85546875" style="29" customWidth="1"/>
    <col min="774" max="774" width="8.5703125" style="29" customWidth="1"/>
    <col min="775" max="775" width="18.5703125" style="29" customWidth="1"/>
    <col min="776" max="776" width="4.42578125" style="29" customWidth="1"/>
    <col min="777" max="777" width="20.85546875" style="29" customWidth="1"/>
    <col min="778" max="778" width="3.140625" style="29" customWidth="1"/>
    <col min="779" max="779" width="18.42578125" style="29" bestFit="1" customWidth="1"/>
    <col min="780" max="780" width="3.42578125" style="29" customWidth="1"/>
    <col min="781" max="781" width="18.28515625" style="29" bestFit="1" customWidth="1"/>
    <col min="782" max="782" width="3.85546875" style="29" customWidth="1"/>
    <col min="783" max="783" width="16.5703125" style="29" bestFit="1" customWidth="1"/>
    <col min="784" max="784" width="4.85546875" style="29" customWidth="1"/>
    <col min="785" max="785" width="15.85546875" style="29" bestFit="1" customWidth="1"/>
    <col min="786" max="786" width="4.140625" style="29" customWidth="1"/>
    <col min="787" max="787" width="16.5703125" style="29" bestFit="1" customWidth="1"/>
    <col min="788" max="788" width="3.42578125" style="29" customWidth="1"/>
    <col min="789" max="789" width="16.5703125" style="29" customWidth="1"/>
    <col min="790" max="791" width="11.42578125" style="29"/>
    <col min="792" max="792" width="11.140625" style="29" bestFit="1" customWidth="1"/>
    <col min="793" max="793" width="9.85546875" style="29" bestFit="1" customWidth="1"/>
    <col min="794" max="794" width="10.5703125" style="29" bestFit="1" customWidth="1"/>
    <col min="795" max="795" width="10.85546875" style="29" bestFit="1" customWidth="1"/>
    <col min="796" max="796" width="10.42578125" style="29" bestFit="1" customWidth="1"/>
    <col min="797" max="1024" width="11.42578125" style="29"/>
    <col min="1025" max="1025" width="4.140625" style="29" customWidth="1"/>
    <col min="1026" max="1026" width="5.85546875" style="29" bestFit="1" customWidth="1"/>
    <col min="1027" max="1027" width="2" style="29" customWidth="1"/>
    <col min="1028" max="1028" width="62.5703125" style="29" customWidth="1"/>
    <col min="1029" max="1029" width="18.85546875" style="29" customWidth="1"/>
    <col min="1030" max="1030" width="8.5703125" style="29" customWidth="1"/>
    <col min="1031" max="1031" width="18.5703125" style="29" customWidth="1"/>
    <col min="1032" max="1032" width="4.42578125" style="29" customWidth="1"/>
    <col min="1033" max="1033" width="20.85546875" style="29" customWidth="1"/>
    <col min="1034" max="1034" width="3.140625" style="29" customWidth="1"/>
    <col min="1035" max="1035" width="18.42578125" style="29" bestFit="1" customWidth="1"/>
    <col min="1036" max="1036" width="3.42578125" style="29" customWidth="1"/>
    <col min="1037" max="1037" width="18.28515625" style="29" bestFit="1" customWidth="1"/>
    <col min="1038" max="1038" width="3.85546875" style="29" customWidth="1"/>
    <col min="1039" max="1039" width="16.5703125" style="29" bestFit="1" customWidth="1"/>
    <col min="1040" max="1040" width="4.85546875" style="29" customWidth="1"/>
    <col min="1041" max="1041" width="15.85546875" style="29" bestFit="1" customWidth="1"/>
    <col min="1042" max="1042" width="4.140625" style="29" customWidth="1"/>
    <col min="1043" max="1043" width="16.5703125" style="29" bestFit="1" customWidth="1"/>
    <col min="1044" max="1044" width="3.42578125" style="29" customWidth="1"/>
    <col min="1045" max="1045" width="16.5703125" style="29" customWidth="1"/>
    <col min="1046" max="1047" width="11.42578125" style="29"/>
    <col min="1048" max="1048" width="11.140625" style="29" bestFit="1" customWidth="1"/>
    <col min="1049" max="1049" width="9.85546875" style="29" bestFit="1" customWidth="1"/>
    <col min="1050" max="1050" width="10.5703125" style="29" bestFit="1" customWidth="1"/>
    <col min="1051" max="1051" width="10.85546875" style="29" bestFit="1" customWidth="1"/>
    <col min="1052" max="1052" width="10.42578125" style="29" bestFit="1" customWidth="1"/>
    <col min="1053" max="1280" width="11.42578125" style="29"/>
    <col min="1281" max="1281" width="4.140625" style="29" customWidth="1"/>
    <col min="1282" max="1282" width="5.85546875" style="29" bestFit="1" customWidth="1"/>
    <col min="1283" max="1283" width="2" style="29" customWidth="1"/>
    <col min="1284" max="1284" width="62.5703125" style="29" customWidth="1"/>
    <col min="1285" max="1285" width="18.85546875" style="29" customWidth="1"/>
    <col min="1286" max="1286" width="8.5703125" style="29" customWidth="1"/>
    <col min="1287" max="1287" width="18.5703125" style="29" customWidth="1"/>
    <col min="1288" max="1288" width="4.42578125" style="29" customWidth="1"/>
    <col min="1289" max="1289" width="20.85546875" style="29" customWidth="1"/>
    <col min="1290" max="1290" width="3.140625" style="29" customWidth="1"/>
    <col min="1291" max="1291" width="18.42578125" style="29" bestFit="1" customWidth="1"/>
    <col min="1292" max="1292" width="3.42578125" style="29" customWidth="1"/>
    <col min="1293" max="1293" width="18.28515625" style="29" bestFit="1" customWidth="1"/>
    <col min="1294" max="1294" width="3.85546875" style="29" customWidth="1"/>
    <col min="1295" max="1295" width="16.5703125" style="29" bestFit="1" customWidth="1"/>
    <col min="1296" max="1296" width="4.85546875" style="29" customWidth="1"/>
    <col min="1297" max="1297" width="15.85546875" style="29" bestFit="1" customWidth="1"/>
    <col min="1298" max="1298" width="4.140625" style="29" customWidth="1"/>
    <col min="1299" max="1299" width="16.5703125" style="29" bestFit="1" customWidth="1"/>
    <col min="1300" max="1300" width="3.42578125" style="29" customWidth="1"/>
    <col min="1301" max="1301" width="16.5703125" style="29" customWidth="1"/>
    <col min="1302" max="1303" width="11.42578125" style="29"/>
    <col min="1304" max="1304" width="11.140625" style="29" bestFit="1" customWidth="1"/>
    <col min="1305" max="1305" width="9.85546875" style="29" bestFit="1" customWidth="1"/>
    <col min="1306" max="1306" width="10.5703125" style="29" bestFit="1" customWidth="1"/>
    <col min="1307" max="1307" width="10.85546875" style="29" bestFit="1" customWidth="1"/>
    <col min="1308" max="1308" width="10.42578125" style="29" bestFit="1" customWidth="1"/>
    <col min="1309" max="1536" width="11.42578125" style="29"/>
    <col min="1537" max="1537" width="4.140625" style="29" customWidth="1"/>
    <col min="1538" max="1538" width="5.85546875" style="29" bestFit="1" customWidth="1"/>
    <col min="1539" max="1539" width="2" style="29" customWidth="1"/>
    <col min="1540" max="1540" width="62.5703125" style="29" customWidth="1"/>
    <col min="1541" max="1541" width="18.85546875" style="29" customWidth="1"/>
    <col min="1542" max="1542" width="8.5703125" style="29" customWidth="1"/>
    <col min="1543" max="1543" width="18.5703125" style="29" customWidth="1"/>
    <col min="1544" max="1544" width="4.42578125" style="29" customWidth="1"/>
    <col min="1545" max="1545" width="20.85546875" style="29" customWidth="1"/>
    <col min="1546" max="1546" width="3.140625" style="29" customWidth="1"/>
    <col min="1547" max="1547" width="18.42578125" style="29" bestFit="1" customWidth="1"/>
    <col min="1548" max="1548" width="3.42578125" style="29" customWidth="1"/>
    <col min="1549" max="1549" width="18.28515625" style="29" bestFit="1" customWidth="1"/>
    <col min="1550" max="1550" width="3.85546875" style="29" customWidth="1"/>
    <col min="1551" max="1551" width="16.5703125" style="29" bestFit="1" customWidth="1"/>
    <col min="1552" max="1552" width="4.85546875" style="29" customWidth="1"/>
    <col min="1553" max="1553" width="15.85546875" style="29" bestFit="1" customWidth="1"/>
    <col min="1554" max="1554" width="4.140625" style="29" customWidth="1"/>
    <col min="1555" max="1555" width="16.5703125" style="29" bestFit="1" customWidth="1"/>
    <col min="1556" max="1556" width="3.42578125" style="29" customWidth="1"/>
    <col min="1557" max="1557" width="16.5703125" style="29" customWidth="1"/>
    <col min="1558" max="1559" width="11.42578125" style="29"/>
    <col min="1560" max="1560" width="11.140625" style="29" bestFit="1" customWidth="1"/>
    <col min="1561" max="1561" width="9.85546875" style="29" bestFit="1" customWidth="1"/>
    <col min="1562" max="1562" width="10.5703125" style="29" bestFit="1" customWidth="1"/>
    <col min="1563" max="1563" width="10.85546875" style="29" bestFit="1" customWidth="1"/>
    <col min="1564" max="1564" width="10.42578125" style="29" bestFit="1" customWidth="1"/>
    <col min="1565" max="1792" width="11.42578125" style="29"/>
    <col min="1793" max="1793" width="4.140625" style="29" customWidth="1"/>
    <col min="1794" max="1794" width="5.85546875" style="29" bestFit="1" customWidth="1"/>
    <col min="1795" max="1795" width="2" style="29" customWidth="1"/>
    <col min="1796" max="1796" width="62.5703125" style="29" customWidth="1"/>
    <col min="1797" max="1797" width="18.85546875" style="29" customWidth="1"/>
    <col min="1798" max="1798" width="8.5703125" style="29" customWidth="1"/>
    <col min="1799" max="1799" width="18.5703125" style="29" customWidth="1"/>
    <col min="1800" max="1800" width="4.42578125" style="29" customWidth="1"/>
    <col min="1801" max="1801" width="20.85546875" style="29" customWidth="1"/>
    <col min="1802" max="1802" width="3.140625" style="29" customWidth="1"/>
    <col min="1803" max="1803" width="18.42578125" style="29" bestFit="1" customWidth="1"/>
    <col min="1804" max="1804" width="3.42578125" style="29" customWidth="1"/>
    <col min="1805" max="1805" width="18.28515625" style="29" bestFit="1" customWidth="1"/>
    <col min="1806" max="1806" width="3.85546875" style="29" customWidth="1"/>
    <col min="1807" max="1807" width="16.5703125" style="29" bestFit="1" customWidth="1"/>
    <col min="1808" max="1808" width="4.85546875" style="29" customWidth="1"/>
    <col min="1809" max="1809" width="15.85546875" style="29" bestFit="1" customWidth="1"/>
    <col min="1810" max="1810" width="4.140625" style="29" customWidth="1"/>
    <col min="1811" max="1811" width="16.5703125" style="29" bestFit="1" customWidth="1"/>
    <col min="1812" max="1812" width="3.42578125" style="29" customWidth="1"/>
    <col min="1813" max="1813" width="16.5703125" style="29" customWidth="1"/>
    <col min="1814" max="1815" width="11.42578125" style="29"/>
    <col min="1816" max="1816" width="11.140625" style="29" bestFit="1" customWidth="1"/>
    <col min="1817" max="1817" width="9.85546875" style="29" bestFit="1" customWidth="1"/>
    <col min="1818" max="1818" width="10.5703125" style="29" bestFit="1" customWidth="1"/>
    <col min="1819" max="1819" width="10.85546875" style="29" bestFit="1" customWidth="1"/>
    <col min="1820" max="1820" width="10.42578125" style="29" bestFit="1" customWidth="1"/>
    <col min="1821" max="2048" width="11.42578125" style="29"/>
    <col min="2049" max="2049" width="4.140625" style="29" customWidth="1"/>
    <col min="2050" max="2050" width="5.85546875" style="29" bestFit="1" customWidth="1"/>
    <col min="2051" max="2051" width="2" style="29" customWidth="1"/>
    <col min="2052" max="2052" width="62.5703125" style="29" customWidth="1"/>
    <col min="2053" max="2053" width="18.85546875" style="29" customWidth="1"/>
    <col min="2054" max="2054" width="8.5703125" style="29" customWidth="1"/>
    <col min="2055" max="2055" width="18.5703125" style="29" customWidth="1"/>
    <col min="2056" max="2056" width="4.42578125" style="29" customWidth="1"/>
    <col min="2057" max="2057" width="20.85546875" style="29" customWidth="1"/>
    <col min="2058" max="2058" width="3.140625" style="29" customWidth="1"/>
    <col min="2059" max="2059" width="18.42578125" style="29" bestFit="1" customWidth="1"/>
    <col min="2060" max="2060" width="3.42578125" style="29" customWidth="1"/>
    <col min="2061" max="2061" width="18.28515625" style="29" bestFit="1" customWidth="1"/>
    <col min="2062" max="2062" width="3.85546875" style="29" customWidth="1"/>
    <col min="2063" max="2063" width="16.5703125" style="29" bestFit="1" customWidth="1"/>
    <col min="2064" max="2064" width="4.85546875" style="29" customWidth="1"/>
    <col min="2065" max="2065" width="15.85546875" style="29" bestFit="1" customWidth="1"/>
    <col min="2066" max="2066" width="4.140625" style="29" customWidth="1"/>
    <col min="2067" max="2067" width="16.5703125" style="29" bestFit="1" customWidth="1"/>
    <col min="2068" max="2068" width="3.42578125" style="29" customWidth="1"/>
    <col min="2069" max="2069" width="16.5703125" style="29" customWidth="1"/>
    <col min="2070" max="2071" width="11.42578125" style="29"/>
    <col min="2072" max="2072" width="11.140625" style="29" bestFit="1" customWidth="1"/>
    <col min="2073" max="2073" width="9.85546875" style="29" bestFit="1" customWidth="1"/>
    <col min="2074" max="2074" width="10.5703125" style="29" bestFit="1" customWidth="1"/>
    <col min="2075" max="2075" width="10.85546875" style="29" bestFit="1" customWidth="1"/>
    <col min="2076" max="2076" width="10.42578125" style="29" bestFit="1" customWidth="1"/>
    <col min="2077" max="2304" width="11.42578125" style="29"/>
    <col min="2305" max="2305" width="4.140625" style="29" customWidth="1"/>
    <col min="2306" max="2306" width="5.85546875" style="29" bestFit="1" customWidth="1"/>
    <col min="2307" max="2307" width="2" style="29" customWidth="1"/>
    <col min="2308" max="2308" width="62.5703125" style="29" customWidth="1"/>
    <col min="2309" max="2309" width="18.85546875" style="29" customWidth="1"/>
    <col min="2310" max="2310" width="8.5703125" style="29" customWidth="1"/>
    <col min="2311" max="2311" width="18.5703125" style="29" customWidth="1"/>
    <col min="2312" max="2312" width="4.42578125" style="29" customWidth="1"/>
    <col min="2313" max="2313" width="20.85546875" style="29" customWidth="1"/>
    <col min="2314" max="2314" width="3.140625" style="29" customWidth="1"/>
    <col min="2315" max="2315" width="18.42578125" style="29" bestFit="1" customWidth="1"/>
    <col min="2316" max="2316" width="3.42578125" style="29" customWidth="1"/>
    <col min="2317" max="2317" width="18.28515625" style="29" bestFit="1" customWidth="1"/>
    <col min="2318" max="2318" width="3.85546875" style="29" customWidth="1"/>
    <col min="2319" max="2319" width="16.5703125" style="29" bestFit="1" customWidth="1"/>
    <col min="2320" max="2320" width="4.85546875" style="29" customWidth="1"/>
    <col min="2321" max="2321" width="15.85546875" style="29" bestFit="1" customWidth="1"/>
    <col min="2322" max="2322" width="4.140625" style="29" customWidth="1"/>
    <col min="2323" max="2323" width="16.5703125" style="29" bestFit="1" customWidth="1"/>
    <col min="2324" max="2324" width="3.42578125" style="29" customWidth="1"/>
    <col min="2325" max="2325" width="16.5703125" style="29" customWidth="1"/>
    <col min="2326" max="2327" width="11.42578125" style="29"/>
    <col min="2328" max="2328" width="11.140625" style="29" bestFit="1" customWidth="1"/>
    <col min="2329" max="2329" width="9.85546875" style="29" bestFit="1" customWidth="1"/>
    <col min="2330" max="2330" width="10.5703125" style="29" bestFit="1" customWidth="1"/>
    <col min="2331" max="2331" width="10.85546875" style="29" bestFit="1" customWidth="1"/>
    <col min="2332" max="2332" width="10.42578125" style="29" bestFit="1" customWidth="1"/>
    <col min="2333" max="2560" width="11.42578125" style="29"/>
    <col min="2561" max="2561" width="4.140625" style="29" customWidth="1"/>
    <col min="2562" max="2562" width="5.85546875" style="29" bestFit="1" customWidth="1"/>
    <col min="2563" max="2563" width="2" style="29" customWidth="1"/>
    <col min="2564" max="2564" width="62.5703125" style="29" customWidth="1"/>
    <col min="2565" max="2565" width="18.85546875" style="29" customWidth="1"/>
    <col min="2566" max="2566" width="8.5703125" style="29" customWidth="1"/>
    <col min="2567" max="2567" width="18.5703125" style="29" customWidth="1"/>
    <col min="2568" max="2568" width="4.42578125" style="29" customWidth="1"/>
    <col min="2569" max="2569" width="20.85546875" style="29" customWidth="1"/>
    <col min="2570" max="2570" width="3.140625" style="29" customWidth="1"/>
    <col min="2571" max="2571" width="18.42578125" style="29" bestFit="1" customWidth="1"/>
    <col min="2572" max="2572" width="3.42578125" style="29" customWidth="1"/>
    <col min="2573" max="2573" width="18.28515625" style="29" bestFit="1" customWidth="1"/>
    <col min="2574" max="2574" width="3.85546875" style="29" customWidth="1"/>
    <col min="2575" max="2575" width="16.5703125" style="29" bestFit="1" customWidth="1"/>
    <col min="2576" max="2576" width="4.85546875" style="29" customWidth="1"/>
    <col min="2577" max="2577" width="15.85546875" style="29" bestFit="1" customWidth="1"/>
    <col min="2578" max="2578" width="4.140625" style="29" customWidth="1"/>
    <col min="2579" max="2579" width="16.5703125" style="29" bestFit="1" customWidth="1"/>
    <col min="2580" max="2580" width="3.42578125" style="29" customWidth="1"/>
    <col min="2581" max="2581" width="16.5703125" style="29" customWidth="1"/>
    <col min="2582" max="2583" width="11.42578125" style="29"/>
    <col min="2584" max="2584" width="11.140625" style="29" bestFit="1" customWidth="1"/>
    <col min="2585" max="2585" width="9.85546875" style="29" bestFit="1" customWidth="1"/>
    <col min="2586" max="2586" width="10.5703125" style="29" bestFit="1" customWidth="1"/>
    <col min="2587" max="2587" width="10.85546875" style="29" bestFit="1" customWidth="1"/>
    <col min="2588" max="2588" width="10.42578125" style="29" bestFit="1" customWidth="1"/>
    <col min="2589" max="2816" width="11.42578125" style="29"/>
    <col min="2817" max="2817" width="4.140625" style="29" customWidth="1"/>
    <col min="2818" max="2818" width="5.85546875" style="29" bestFit="1" customWidth="1"/>
    <col min="2819" max="2819" width="2" style="29" customWidth="1"/>
    <col min="2820" max="2820" width="62.5703125" style="29" customWidth="1"/>
    <col min="2821" max="2821" width="18.85546875" style="29" customWidth="1"/>
    <col min="2822" max="2822" width="8.5703125" style="29" customWidth="1"/>
    <col min="2823" max="2823" width="18.5703125" style="29" customWidth="1"/>
    <col min="2824" max="2824" width="4.42578125" style="29" customWidth="1"/>
    <col min="2825" max="2825" width="20.85546875" style="29" customWidth="1"/>
    <col min="2826" max="2826" width="3.140625" style="29" customWidth="1"/>
    <col min="2827" max="2827" width="18.42578125" style="29" bestFit="1" customWidth="1"/>
    <col min="2828" max="2828" width="3.42578125" style="29" customWidth="1"/>
    <col min="2829" max="2829" width="18.28515625" style="29" bestFit="1" customWidth="1"/>
    <col min="2830" max="2830" width="3.85546875" style="29" customWidth="1"/>
    <col min="2831" max="2831" width="16.5703125" style="29" bestFit="1" customWidth="1"/>
    <col min="2832" max="2832" width="4.85546875" style="29" customWidth="1"/>
    <col min="2833" max="2833" width="15.85546875" style="29" bestFit="1" customWidth="1"/>
    <col min="2834" max="2834" width="4.140625" style="29" customWidth="1"/>
    <col min="2835" max="2835" width="16.5703125" style="29" bestFit="1" customWidth="1"/>
    <col min="2836" max="2836" width="3.42578125" style="29" customWidth="1"/>
    <col min="2837" max="2837" width="16.5703125" style="29" customWidth="1"/>
    <col min="2838" max="2839" width="11.42578125" style="29"/>
    <col min="2840" max="2840" width="11.140625" style="29" bestFit="1" customWidth="1"/>
    <col min="2841" max="2841" width="9.85546875" style="29" bestFit="1" customWidth="1"/>
    <col min="2842" max="2842" width="10.5703125" style="29" bestFit="1" customWidth="1"/>
    <col min="2843" max="2843" width="10.85546875" style="29" bestFit="1" customWidth="1"/>
    <col min="2844" max="2844" width="10.42578125" style="29" bestFit="1" customWidth="1"/>
    <col min="2845" max="3072" width="11.42578125" style="29"/>
    <col min="3073" max="3073" width="4.140625" style="29" customWidth="1"/>
    <col min="3074" max="3074" width="5.85546875" style="29" bestFit="1" customWidth="1"/>
    <col min="3075" max="3075" width="2" style="29" customWidth="1"/>
    <col min="3076" max="3076" width="62.5703125" style="29" customWidth="1"/>
    <col min="3077" max="3077" width="18.85546875" style="29" customWidth="1"/>
    <col min="3078" max="3078" width="8.5703125" style="29" customWidth="1"/>
    <col min="3079" max="3079" width="18.5703125" style="29" customWidth="1"/>
    <col min="3080" max="3080" width="4.42578125" style="29" customWidth="1"/>
    <col min="3081" max="3081" width="20.85546875" style="29" customWidth="1"/>
    <col min="3082" max="3082" width="3.140625" style="29" customWidth="1"/>
    <col min="3083" max="3083" width="18.42578125" style="29" bestFit="1" customWidth="1"/>
    <col min="3084" max="3084" width="3.42578125" style="29" customWidth="1"/>
    <col min="3085" max="3085" width="18.28515625" style="29" bestFit="1" customWidth="1"/>
    <col min="3086" max="3086" width="3.85546875" style="29" customWidth="1"/>
    <col min="3087" max="3087" width="16.5703125" style="29" bestFit="1" customWidth="1"/>
    <col min="3088" max="3088" width="4.85546875" style="29" customWidth="1"/>
    <col min="3089" max="3089" width="15.85546875" style="29" bestFit="1" customWidth="1"/>
    <col min="3090" max="3090" width="4.140625" style="29" customWidth="1"/>
    <col min="3091" max="3091" width="16.5703125" style="29" bestFit="1" customWidth="1"/>
    <col min="3092" max="3092" width="3.42578125" style="29" customWidth="1"/>
    <col min="3093" max="3093" width="16.5703125" style="29" customWidth="1"/>
    <col min="3094" max="3095" width="11.42578125" style="29"/>
    <col min="3096" max="3096" width="11.140625" style="29" bestFit="1" customWidth="1"/>
    <col min="3097" max="3097" width="9.85546875" style="29" bestFit="1" customWidth="1"/>
    <col min="3098" max="3098" width="10.5703125" style="29" bestFit="1" customWidth="1"/>
    <col min="3099" max="3099" width="10.85546875" style="29" bestFit="1" customWidth="1"/>
    <col min="3100" max="3100" width="10.42578125" style="29" bestFit="1" customWidth="1"/>
    <col min="3101" max="3328" width="11.42578125" style="29"/>
    <col min="3329" max="3329" width="4.140625" style="29" customWidth="1"/>
    <col min="3330" max="3330" width="5.85546875" style="29" bestFit="1" customWidth="1"/>
    <col min="3331" max="3331" width="2" style="29" customWidth="1"/>
    <col min="3332" max="3332" width="62.5703125" style="29" customWidth="1"/>
    <col min="3333" max="3333" width="18.85546875" style="29" customWidth="1"/>
    <col min="3334" max="3334" width="8.5703125" style="29" customWidth="1"/>
    <col min="3335" max="3335" width="18.5703125" style="29" customWidth="1"/>
    <col min="3336" max="3336" width="4.42578125" style="29" customWidth="1"/>
    <col min="3337" max="3337" width="20.85546875" style="29" customWidth="1"/>
    <col min="3338" max="3338" width="3.140625" style="29" customWidth="1"/>
    <col min="3339" max="3339" width="18.42578125" style="29" bestFit="1" customWidth="1"/>
    <col min="3340" max="3340" width="3.42578125" style="29" customWidth="1"/>
    <col min="3341" max="3341" width="18.28515625" style="29" bestFit="1" customWidth="1"/>
    <col min="3342" max="3342" width="3.85546875" style="29" customWidth="1"/>
    <col min="3343" max="3343" width="16.5703125" style="29" bestFit="1" customWidth="1"/>
    <col min="3344" max="3344" width="4.85546875" style="29" customWidth="1"/>
    <col min="3345" max="3345" width="15.85546875" style="29" bestFit="1" customWidth="1"/>
    <col min="3346" max="3346" width="4.140625" style="29" customWidth="1"/>
    <col min="3347" max="3347" width="16.5703125" style="29" bestFit="1" customWidth="1"/>
    <col min="3348" max="3348" width="3.42578125" style="29" customWidth="1"/>
    <col min="3349" max="3349" width="16.5703125" style="29" customWidth="1"/>
    <col min="3350" max="3351" width="11.42578125" style="29"/>
    <col min="3352" max="3352" width="11.140625" style="29" bestFit="1" customWidth="1"/>
    <col min="3353" max="3353" width="9.85546875" style="29" bestFit="1" customWidth="1"/>
    <col min="3354" max="3354" width="10.5703125" style="29" bestFit="1" customWidth="1"/>
    <col min="3355" max="3355" width="10.85546875" style="29" bestFit="1" customWidth="1"/>
    <col min="3356" max="3356" width="10.42578125" style="29" bestFit="1" customWidth="1"/>
    <col min="3357" max="3584" width="11.42578125" style="29"/>
    <col min="3585" max="3585" width="4.140625" style="29" customWidth="1"/>
    <col min="3586" max="3586" width="5.85546875" style="29" bestFit="1" customWidth="1"/>
    <col min="3587" max="3587" width="2" style="29" customWidth="1"/>
    <col min="3588" max="3588" width="62.5703125" style="29" customWidth="1"/>
    <col min="3589" max="3589" width="18.85546875" style="29" customWidth="1"/>
    <col min="3590" max="3590" width="8.5703125" style="29" customWidth="1"/>
    <col min="3591" max="3591" width="18.5703125" style="29" customWidth="1"/>
    <col min="3592" max="3592" width="4.42578125" style="29" customWidth="1"/>
    <col min="3593" max="3593" width="20.85546875" style="29" customWidth="1"/>
    <col min="3594" max="3594" width="3.140625" style="29" customWidth="1"/>
    <col min="3595" max="3595" width="18.42578125" style="29" bestFit="1" customWidth="1"/>
    <col min="3596" max="3596" width="3.42578125" style="29" customWidth="1"/>
    <col min="3597" max="3597" width="18.28515625" style="29" bestFit="1" customWidth="1"/>
    <col min="3598" max="3598" width="3.85546875" style="29" customWidth="1"/>
    <col min="3599" max="3599" width="16.5703125" style="29" bestFit="1" customWidth="1"/>
    <col min="3600" max="3600" width="4.85546875" style="29" customWidth="1"/>
    <col min="3601" max="3601" width="15.85546875" style="29" bestFit="1" customWidth="1"/>
    <col min="3602" max="3602" width="4.140625" style="29" customWidth="1"/>
    <col min="3603" max="3603" width="16.5703125" style="29" bestFit="1" customWidth="1"/>
    <col min="3604" max="3604" width="3.42578125" style="29" customWidth="1"/>
    <col min="3605" max="3605" width="16.5703125" style="29" customWidth="1"/>
    <col min="3606" max="3607" width="11.42578125" style="29"/>
    <col min="3608" max="3608" width="11.140625" style="29" bestFit="1" customWidth="1"/>
    <col min="3609" max="3609" width="9.85546875" style="29" bestFit="1" customWidth="1"/>
    <col min="3610" max="3610" width="10.5703125" style="29" bestFit="1" customWidth="1"/>
    <col min="3611" max="3611" width="10.85546875" style="29" bestFit="1" customWidth="1"/>
    <col min="3612" max="3612" width="10.42578125" style="29" bestFit="1" customWidth="1"/>
    <col min="3613" max="3840" width="11.42578125" style="29"/>
    <col min="3841" max="3841" width="4.140625" style="29" customWidth="1"/>
    <col min="3842" max="3842" width="5.85546875" style="29" bestFit="1" customWidth="1"/>
    <col min="3843" max="3843" width="2" style="29" customWidth="1"/>
    <col min="3844" max="3844" width="62.5703125" style="29" customWidth="1"/>
    <col min="3845" max="3845" width="18.85546875" style="29" customWidth="1"/>
    <col min="3846" max="3846" width="8.5703125" style="29" customWidth="1"/>
    <col min="3847" max="3847" width="18.5703125" style="29" customWidth="1"/>
    <col min="3848" max="3848" width="4.42578125" style="29" customWidth="1"/>
    <col min="3849" max="3849" width="20.85546875" style="29" customWidth="1"/>
    <col min="3850" max="3850" width="3.140625" style="29" customWidth="1"/>
    <col min="3851" max="3851" width="18.42578125" style="29" bestFit="1" customWidth="1"/>
    <col min="3852" max="3852" width="3.42578125" style="29" customWidth="1"/>
    <col min="3853" max="3853" width="18.28515625" style="29" bestFit="1" customWidth="1"/>
    <col min="3854" max="3854" width="3.85546875" style="29" customWidth="1"/>
    <col min="3855" max="3855" width="16.5703125" style="29" bestFit="1" customWidth="1"/>
    <col min="3856" max="3856" width="4.85546875" style="29" customWidth="1"/>
    <col min="3857" max="3857" width="15.85546875" style="29" bestFit="1" customWidth="1"/>
    <col min="3858" max="3858" width="4.140625" style="29" customWidth="1"/>
    <col min="3859" max="3859" width="16.5703125" style="29" bestFit="1" customWidth="1"/>
    <col min="3860" max="3860" width="3.42578125" style="29" customWidth="1"/>
    <col min="3861" max="3861" width="16.5703125" style="29" customWidth="1"/>
    <col min="3862" max="3863" width="11.42578125" style="29"/>
    <col min="3864" max="3864" width="11.140625" style="29" bestFit="1" customWidth="1"/>
    <col min="3865" max="3865" width="9.85546875" style="29" bestFit="1" customWidth="1"/>
    <col min="3866" max="3866" width="10.5703125" style="29" bestFit="1" customWidth="1"/>
    <col min="3867" max="3867" width="10.85546875" style="29" bestFit="1" customWidth="1"/>
    <col min="3868" max="3868" width="10.42578125" style="29" bestFit="1" customWidth="1"/>
    <col min="3869" max="4096" width="11.42578125" style="29"/>
    <col min="4097" max="4097" width="4.140625" style="29" customWidth="1"/>
    <col min="4098" max="4098" width="5.85546875" style="29" bestFit="1" customWidth="1"/>
    <col min="4099" max="4099" width="2" style="29" customWidth="1"/>
    <col min="4100" max="4100" width="62.5703125" style="29" customWidth="1"/>
    <col min="4101" max="4101" width="18.85546875" style="29" customWidth="1"/>
    <col min="4102" max="4102" width="8.5703125" style="29" customWidth="1"/>
    <col min="4103" max="4103" width="18.5703125" style="29" customWidth="1"/>
    <col min="4104" max="4104" width="4.42578125" style="29" customWidth="1"/>
    <col min="4105" max="4105" width="20.85546875" style="29" customWidth="1"/>
    <col min="4106" max="4106" width="3.140625" style="29" customWidth="1"/>
    <col min="4107" max="4107" width="18.42578125" style="29" bestFit="1" customWidth="1"/>
    <col min="4108" max="4108" width="3.42578125" style="29" customWidth="1"/>
    <col min="4109" max="4109" width="18.28515625" style="29" bestFit="1" customWidth="1"/>
    <col min="4110" max="4110" width="3.85546875" style="29" customWidth="1"/>
    <col min="4111" max="4111" width="16.5703125" style="29" bestFit="1" customWidth="1"/>
    <col min="4112" max="4112" width="4.85546875" style="29" customWidth="1"/>
    <col min="4113" max="4113" width="15.85546875" style="29" bestFit="1" customWidth="1"/>
    <col min="4114" max="4114" width="4.140625" style="29" customWidth="1"/>
    <col min="4115" max="4115" width="16.5703125" style="29" bestFit="1" customWidth="1"/>
    <col min="4116" max="4116" width="3.42578125" style="29" customWidth="1"/>
    <col min="4117" max="4117" width="16.5703125" style="29" customWidth="1"/>
    <col min="4118" max="4119" width="11.42578125" style="29"/>
    <col min="4120" max="4120" width="11.140625" style="29" bestFit="1" customWidth="1"/>
    <col min="4121" max="4121" width="9.85546875" style="29" bestFit="1" customWidth="1"/>
    <col min="4122" max="4122" width="10.5703125" style="29" bestFit="1" customWidth="1"/>
    <col min="4123" max="4123" width="10.85546875" style="29" bestFit="1" customWidth="1"/>
    <col min="4124" max="4124" width="10.42578125" style="29" bestFit="1" customWidth="1"/>
    <col min="4125" max="4352" width="11.42578125" style="29"/>
    <col min="4353" max="4353" width="4.140625" style="29" customWidth="1"/>
    <col min="4354" max="4354" width="5.85546875" style="29" bestFit="1" customWidth="1"/>
    <col min="4355" max="4355" width="2" style="29" customWidth="1"/>
    <col min="4356" max="4356" width="62.5703125" style="29" customWidth="1"/>
    <col min="4357" max="4357" width="18.85546875" style="29" customWidth="1"/>
    <col min="4358" max="4358" width="8.5703125" style="29" customWidth="1"/>
    <col min="4359" max="4359" width="18.5703125" style="29" customWidth="1"/>
    <col min="4360" max="4360" width="4.42578125" style="29" customWidth="1"/>
    <col min="4361" max="4361" width="20.85546875" style="29" customWidth="1"/>
    <col min="4362" max="4362" width="3.140625" style="29" customWidth="1"/>
    <col min="4363" max="4363" width="18.42578125" style="29" bestFit="1" customWidth="1"/>
    <col min="4364" max="4364" width="3.42578125" style="29" customWidth="1"/>
    <col min="4365" max="4365" width="18.28515625" style="29" bestFit="1" customWidth="1"/>
    <col min="4366" max="4366" width="3.85546875" style="29" customWidth="1"/>
    <col min="4367" max="4367" width="16.5703125" style="29" bestFit="1" customWidth="1"/>
    <col min="4368" max="4368" width="4.85546875" style="29" customWidth="1"/>
    <col min="4369" max="4369" width="15.85546875" style="29" bestFit="1" customWidth="1"/>
    <col min="4370" max="4370" width="4.140625" style="29" customWidth="1"/>
    <col min="4371" max="4371" width="16.5703125" style="29" bestFit="1" customWidth="1"/>
    <col min="4372" max="4372" width="3.42578125" style="29" customWidth="1"/>
    <col min="4373" max="4373" width="16.5703125" style="29" customWidth="1"/>
    <col min="4374" max="4375" width="11.42578125" style="29"/>
    <col min="4376" max="4376" width="11.140625" style="29" bestFit="1" customWidth="1"/>
    <col min="4377" max="4377" width="9.85546875" style="29" bestFit="1" customWidth="1"/>
    <col min="4378" max="4378" width="10.5703125" style="29" bestFit="1" customWidth="1"/>
    <col min="4379" max="4379" width="10.85546875" style="29" bestFit="1" customWidth="1"/>
    <col min="4380" max="4380" width="10.42578125" style="29" bestFit="1" customWidth="1"/>
    <col min="4381" max="4608" width="11.42578125" style="29"/>
    <col min="4609" max="4609" width="4.140625" style="29" customWidth="1"/>
    <col min="4610" max="4610" width="5.85546875" style="29" bestFit="1" customWidth="1"/>
    <col min="4611" max="4611" width="2" style="29" customWidth="1"/>
    <col min="4612" max="4612" width="62.5703125" style="29" customWidth="1"/>
    <col min="4613" max="4613" width="18.85546875" style="29" customWidth="1"/>
    <col min="4614" max="4614" width="8.5703125" style="29" customWidth="1"/>
    <col min="4615" max="4615" width="18.5703125" style="29" customWidth="1"/>
    <col min="4616" max="4616" width="4.42578125" style="29" customWidth="1"/>
    <col min="4617" max="4617" width="20.85546875" style="29" customWidth="1"/>
    <col min="4618" max="4618" width="3.140625" style="29" customWidth="1"/>
    <col min="4619" max="4619" width="18.42578125" style="29" bestFit="1" customWidth="1"/>
    <col min="4620" max="4620" width="3.42578125" style="29" customWidth="1"/>
    <col min="4621" max="4621" width="18.28515625" style="29" bestFit="1" customWidth="1"/>
    <col min="4622" max="4622" width="3.85546875" style="29" customWidth="1"/>
    <col min="4623" max="4623" width="16.5703125" style="29" bestFit="1" customWidth="1"/>
    <col min="4624" max="4624" width="4.85546875" style="29" customWidth="1"/>
    <col min="4625" max="4625" width="15.85546875" style="29" bestFit="1" customWidth="1"/>
    <col min="4626" max="4626" width="4.140625" style="29" customWidth="1"/>
    <col min="4627" max="4627" width="16.5703125" style="29" bestFit="1" customWidth="1"/>
    <col min="4628" max="4628" width="3.42578125" style="29" customWidth="1"/>
    <col min="4629" max="4629" width="16.5703125" style="29" customWidth="1"/>
    <col min="4630" max="4631" width="11.42578125" style="29"/>
    <col min="4632" max="4632" width="11.140625" style="29" bestFit="1" customWidth="1"/>
    <col min="4633" max="4633" width="9.85546875" style="29" bestFit="1" customWidth="1"/>
    <col min="4634" max="4634" width="10.5703125" style="29" bestFit="1" customWidth="1"/>
    <col min="4635" max="4635" width="10.85546875" style="29" bestFit="1" customWidth="1"/>
    <col min="4636" max="4636" width="10.42578125" style="29" bestFit="1" customWidth="1"/>
    <col min="4637" max="4864" width="11.42578125" style="29"/>
    <col min="4865" max="4865" width="4.140625" style="29" customWidth="1"/>
    <col min="4866" max="4866" width="5.85546875" style="29" bestFit="1" customWidth="1"/>
    <col min="4867" max="4867" width="2" style="29" customWidth="1"/>
    <col min="4868" max="4868" width="62.5703125" style="29" customWidth="1"/>
    <col min="4869" max="4869" width="18.85546875" style="29" customWidth="1"/>
    <col min="4870" max="4870" width="8.5703125" style="29" customWidth="1"/>
    <col min="4871" max="4871" width="18.5703125" style="29" customWidth="1"/>
    <col min="4872" max="4872" width="4.42578125" style="29" customWidth="1"/>
    <col min="4873" max="4873" width="20.85546875" style="29" customWidth="1"/>
    <col min="4874" max="4874" width="3.140625" style="29" customWidth="1"/>
    <col min="4875" max="4875" width="18.42578125" style="29" bestFit="1" customWidth="1"/>
    <col min="4876" max="4876" width="3.42578125" style="29" customWidth="1"/>
    <col min="4877" max="4877" width="18.28515625" style="29" bestFit="1" customWidth="1"/>
    <col min="4878" max="4878" width="3.85546875" style="29" customWidth="1"/>
    <col min="4879" max="4879" width="16.5703125" style="29" bestFit="1" customWidth="1"/>
    <col min="4880" max="4880" width="4.85546875" style="29" customWidth="1"/>
    <col min="4881" max="4881" width="15.85546875" style="29" bestFit="1" customWidth="1"/>
    <col min="4882" max="4882" width="4.140625" style="29" customWidth="1"/>
    <col min="4883" max="4883" width="16.5703125" style="29" bestFit="1" customWidth="1"/>
    <col min="4884" max="4884" width="3.42578125" style="29" customWidth="1"/>
    <col min="4885" max="4885" width="16.5703125" style="29" customWidth="1"/>
    <col min="4886" max="4887" width="11.42578125" style="29"/>
    <col min="4888" max="4888" width="11.140625" style="29" bestFit="1" customWidth="1"/>
    <col min="4889" max="4889" width="9.85546875" style="29" bestFit="1" customWidth="1"/>
    <col min="4890" max="4890" width="10.5703125" style="29" bestFit="1" customWidth="1"/>
    <col min="4891" max="4891" width="10.85546875" style="29" bestFit="1" customWidth="1"/>
    <col min="4892" max="4892" width="10.42578125" style="29" bestFit="1" customWidth="1"/>
    <col min="4893" max="5120" width="11.42578125" style="29"/>
    <col min="5121" max="5121" width="4.140625" style="29" customWidth="1"/>
    <col min="5122" max="5122" width="5.85546875" style="29" bestFit="1" customWidth="1"/>
    <col min="5123" max="5123" width="2" style="29" customWidth="1"/>
    <col min="5124" max="5124" width="62.5703125" style="29" customWidth="1"/>
    <col min="5125" max="5125" width="18.85546875" style="29" customWidth="1"/>
    <col min="5126" max="5126" width="8.5703125" style="29" customWidth="1"/>
    <col min="5127" max="5127" width="18.5703125" style="29" customWidth="1"/>
    <col min="5128" max="5128" width="4.42578125" style="29" customWidth="1"/>
    <col min="5129" max="5129" width="20.85546875" style="29" customWidth="1"/>
    <col min="5130" max="5130" width="3.140625" style="29" customWidth="1"/>
    <col min="5131" max="5131" width="18.42578125" style="29" bestFit="1" customWidth="1"/>
    <col min="5132" max="5132" width="3.42578125" style="29" customWidth="1"/>
    <col min="5133" max="5133" width="18.28515625" style="29" bestFit="1" customWidth="1"/>
    <col min="5134" max="5134" width="3.85546875" style="29" customWidth="1"/>
    <col min="5135" max="5135" width="16.5703125" style="29" bestFit="1" customWidth="1"/>
    <col min="5136" max="5136" width="4.85546875" style="29" customWidth="1"/>
    <col min="5137" max="5137" width="15.85546875" style="29" bestFit="1" customWidth="1"/>
    <col min="5138" max="5138" width="4.140625" style="29" customWidth="1"/>
    <col min="5139" max="5139" width="16.5703125" style="29" bestFit="1" customWidth="1"/>
    <col min="5140" max="5140" width="3.42578125" style="29" customWidth="1"/>
    <col min="5141" max="5141" width="16.5703125" style="29" customWidth="1"/>
    <col min="5142" max="5143" width="11.42578125" style="29"/>
    <col min="5144" max="5144" width="11.140625" style="29" bestFit="1" customWidth="1"/>
    <col min="5145" max="5145" width="9.85546875" style="29" bestFit="1" customWidth="1"/>
    <col min="5146" max="5146" width="10.5703125" style="29" bestFit="1" customWidth="1"/>
    <col min="5147" max="5147" width="10.85546875" style="29" bestFit="1" customWidth="1"/>
    <col min="5148" max="5148" width="10.42578125" style="29" bestFit="1" customWidth="1"/>
    <col min="5149" max="5376" width="11.42578125" style="29"/>
    <col min="5377" max="5377" width="4.140625" style="29" customWidth="1"/>
    <col min="5378" max="5378" width="5.85546875" style="29" bestFit="1" customWidth="1"/>
    <col min="5379" max="5379" width="2" style="29" customWidth="1"/>
    <col min="5380" max="5380" width="62.5703125" style="29" customWidth="1"/>
    <col min="5381" max="5381" width="18.85546875" style="29" customWidth="1"/>
    <col min="5382" max="5382" width="8.5703125" style="29" customWidth="1"/>
    <col min="5383" max="5383" width="18.5703125" style="29" customWidth="1"/>
    <col min="5384" max="5384" width="4.42578125" style="29" customWidth="1"/>
    <col min="5385" max="5385" width="20.85546875" style="29" customWidth="1"/>
    <col min="5386" max="5386" width="3.140625" style="29" customWidth="1"/>
    <col min="5387" max="5387" width="18.42578125" style="29" bestFit="1" customWidth="1"/>
    <col min="5388" max="5388" width="3.42578125" style="29" customWidth="1"/>
    <col min="5389" max="5389" width="18.28515625" style="29" bestFit="1" customWidth="1"/>
    <col min="5390" max="5390" width="3.85546875" style="29" customWidth="1"/>
    <col min="5391" max="5391" width="16.5703125" style="29" bestFit="1" customWidth="1"/>
    <col min="5392" max="5392" width="4.85546875" style="29" customWidth="1"/>
    <col min="5393" max="5393" width="15.85546875" style="29" bestFit="1" customWidth="1"/>
    <col min="5394" max="5394" width="4.140625" style="29" customWidth="1"/>
    <col min="5395" max="5395" width="16.5703125" style="29" bestFit="1" customWidth="1"/>
    <col min="5396" max="5396" width="3.42578125" style="29" customWidth="1"/>
    <col min="5397" max="5397" width="16.5703125" style="29" customWidth="1"/>
    <col min="5398" max="5399" width="11.42578125" style="29"/>
    <col min="5400" max="5400" width="11.140625" style="29" bestFit="1" customWidth="1"/>
    <col min="5401" max="5401" width="9.85546875" style="29" bestFit="1" customWidth="1"/>
    <col min="5402" max="5402" width="10.5703125" style="29" bestFit="1" customWidth="1"/>
    <col min="5403" max="5403" width="10.85546875" style="29" bestFit="1" customWidth="1"/>
    <col min="5404" max="5404" width="10.42578125" style="29" bestFit="1" customWidth="1"/>
    <col min="5405" max="5632" width="11.42578125" style="29"/>
    <col min="5633" max="5633" width="4.140625" style="29" customWidth="1"/>
    <col min="5634" max="5634" width="5.85546875" style="29" bestFit="1" customWidth="1"/>
    <col min="5635" max="5635" width="2" style="29" customWidth="1"/>
    <col min="5636" max="5636" width="62.5703125" style="29" customWidth="1"/>
    <col min="5637" max="5637" width="18.85546875" style="29" customWidth="1"/>
    <col min="5638" max="5638" width="8.5703125" style="29" customWidth="1"/>
    <col min="5639" max="5639" width="18.5703125" style="29" customWidth="1"/>
    <col min="5640" max="5640" width="4.42578125" style="29" customWidth="1"/>
    <col min="5641" max="5641" width="20.85546875" style="29" customWidth="1"/>
    <col min="5642" max="5642" width="3.140625" style="29" customWidth="1"/>
    <col min="5643" max="5643" width="18.42578125" style="29" bestFit="1" customWidth="1"/>
    <col min="5644" max="5644" width="3.42578125" style="29" customWidth="1"/>
    <col min="5645" max="5645" width="18.28515625" style="29" bestFit="1" customWidth="1"/>
    <col min="5646" max="5646" width="3.85546875" style="29" customWidth="1"/>
    <col min="5647" max="5647" width="16.5703125" style="29" bestFit="1" customWidth="1"/>
    <col min="5648" max="5648" width="4.85546875" style="29" customWidth="1"/>
    <col min="5649" max="5649" width="15.85546875" style="29" bestFit="1" customWidth="1"/>
    <col min="5650" max="5650" width="4.140625" style="29" customWidth="1"/>
    <col min="5651" max="5651" width="16.5703125" style="29" bestFit="1" customWidth="1"/>
    <col min="5652" max="5652" width="3.42578125" style="29" customWidth="1"/>
    <col min="5653" max="5653" width="16.5703125" style="29" customWidth="1"/>
    <col min="5654" max="5655" width="11.42578125" style="29"/>
    <col min="5656" max="5656" width="11.140625" style="29" bestFit="1" customWidth="1"/>
    <col min="5657" max="5657" width="9.85546875" style="29" bestFit="1" customWidth="1"/>
    <col min="5658" max="5658" width="10.5703125" style="29" bestFit="1" customWidth="1"/>
    <col min="5659" max="5659" width="10.85546875" style="29" bestFit="1" customWidth="1"/>
    <col min="5660" max="5660" width="10.42578125" style="29" bestFit="1" customWidth="1"/>
    <col min="5661" max="5888" width="11.42578125" style="29"/>
    <col min="5889" max="5889" width="4.140625" style="29" customWidth="1"/>
    <col min="5890" max="5890" width="5.85546875" style="29" bestFit="1" customWidth="1"/>
    <col min="5891" max="5891" width="2" style="29" customWidth="1"/>
    <col min="5892" max="5892" width="62.5703125" style="29" customWidth="1"/>
    <col min="5893" max="5893" width="18.85546875" style="29" customWidth="1"/>
    <col min="5894" max="5894" width="8.5703125" style="29" customWidth="1"/>
    <col min="5895" max="5895" width="18.5703125" style="29" customWidth="1"/>
    <col min="5896" max="5896" width="4.42578125" style="29" customWidth="1"/>
    <col min="5897" max="5897" width="20.85546875" style="29" customWidth="1"/>
    <col min="5898" max="5898" width="3.140625" style="29" customWidth="1"/>
    <col min="5899" max="5899" width="18.42578125" style="29" bestFit="1" customWidth="1"/>
    <col min="5900" max="5900" width="3.42578125" style="29" customWidth="1"/>
    <col min="5901" max="5901" width="18.28515625" style="29" bestFit="1" customWidth="1"/>
    <col min="5902" max="5902" width="3.85546875" style="29" customWidth="1"/>
    <col min="5903" max="5903" width="16.5703125" style="29" bestFit="1" customWidth="1"/>
    <col min="5904" max="5904" width="4.85546875" style="29" customWidth="1"/>
    <col min="5905" max="5905" width="15.85546875" style="29" bestFit="1" customWidth="1"/>
    <col min="5906" max="5906" width="4.140625" style="29" customWidth="1"/>
    <col min="5907" max="5907" width="16.5703125" style="29" bestFit="1" customWidth="1"/>
    <col min="5908" max="5908" width="3.42578125" style="29" customWidth="1"/>
    <col min="5909" max="5909" width="16.5703125" style="29" customWidth="1"/>
    <col min="5910" max="5911" width="11.42578125" style="29"/>
    <col min="5912" max="5912" width="11.140625" style="29" bestFit="1" customWidth="1"/>
    <col min="5913" max="5913" width="9.85546875" style="29" bestFit="1" customWidth="1"/>
    <col min="5914" max="5914" width="10.5703125" style="29" bestFit="1" customWidth="1"/>
    <col min="5915" max="5915" width="10.85546875" style="29" bestFit="1" customWidth="1"/>
    <col min="5916" max="5916" width="10.42578125" style="29" bestFit="1" customWidth="1"/>
    <col min="5917" max="6144" width="11.42578125" style="29"/>
    <col min="6145" max="6145" width="4.140625" style="29" customWidth="1"/>
    <col min="6146" max="6146" width="5.85546875" style="29" bestFit="1" customWidth="1"/>
    <col min="6147" max="6147" width="2" style="29" customWidth="1"/>
    <col min="6148" max="6148" width="62.5703125" style="29" customWidth="1"/>
    <col min="6149" max="6149" width="18.85546875" style="29" customWidth="1"/>
    <col min="6150" max="6150" width="8.5703125" style="29" customWidth="1"/>
    <col min="6151" max="6151" width="18.5703125" style="29" customWidth="1"/>
    <col min="6152" max="6152" width="4.42578125" style="29" customWidth="1"/>
    <col min="6153" max="6153" width="20.85546875" style="29" customWidth="1"/>
    <col min="6154" max="6154" width="3.140625" style="29" customWidth="1"/>
    <col min="6155" max="6155" width="18.42578125" style="29" bestFit="1" customWidth="1"/>
    <col min="6156" max="6156" width="3.42578125" style="29" customWidth="1"/>
    <col min="6157" max="6157" width="18.28515625" style="29" bestFit="1" customWidth="1"/>
    <col min="6158" max="6158" width="3.85546875" style="29" customWidth="1"/>
    <col min="6159" max="6159" width="16.5703125" style="29" bestFit="1" customWidth="1"/>
    <col min="6160" max="6160" width="4.85546875" style="29" customWidth="1"/>
    <col min="6161" max="6161" width="15.85546875" style="29" bestFit="1" customWidth="1"/>
    <col min="6162" max="6162" width="4.140625" style="29" customWidth="1"/>
    <col min="6163" max="6163" width="16.5703125" style="29" bestFit="1" customWidth="1"/>
    <col min="6164" max="6164" width="3.42578125" style="29" customWidth="1"/>
    <col min="6165" max="6165" width="16.5703125" style="29" customWidth="1"/>
    <col min="6166" max="6167" width="11.42578125" style="29"/>
    <col min="6168" max="6168" width="11.140625" style="29" bestFit="1" customWidth="1"/>
    <col min="6169" max="6169" width="9.85546875" style="29" bestFit="1" customWidth="1"/>
    <col min="6170" max="6170" width="10.5703125" style="29" bestFit="1" customWidth="1"/>
    <col min="6171" max="6171" width="10.85546875" style="29" bestFit="1" customWidth="1"/>
    <col min="6172" max="6172" width="10.42578125" style="29" bestFit="1" customWidth="1"/>
    <col min="6173" max="6400" width="11.42578125" style="29"/>
    <col min="6401" max="6401" width="4.140625" style="29" customWidth="1"/>
    <col min="6402" max="6402" width="5.85546875" style="29" bestFit="1" customWidth="1"/>
    <col min="6403" max="6403" width="2" style="29" customWidth="1"/>
    <col min="6404" max="6404" width="62.5703125" style="29" customWidth="1"/>
    <col min="6405" max="6405" width="18.85546875" style="29" customWidth="1"/>
    <col min="6406" max="6406" width="8.5703125" style="29" customWidth="1"/>
    <col min="6407" max="6407" width="18.5703125" style="29" customWidth="1"/>
    <col min="6408" max="6408" width="4.42578125" style="29" customWidth="1"/>
    <col min="6409" max="6409" width="20.85546875" style="29" customWidth="1"/>
    <col min="6410" max="6410" width="3.140625" style="29" customWidth="1"/>
    <col min="6411" max="6411" width="18.42578125" style="29" bestFit="1" customWidth="1"/>
    <col min="6412" max="6412" width="3.42578125" style="29" customWidth="1"/>
    <col min="6413" max="6413" width="18.28515625" style="29" bestFit="1" customWidth="1"/>
    <col min="6414" max="6414" width="3.85546875" style="29" customWidth="1"/>
    <col min="6415" max="6415" width="16.5703125" style="29" bestFit="1" customWidth="1"/>
    <col min="6416" max="6416" width="4.85546875" style="29" customWidth="1"/>
    <col min="6417" max="6417" width="15.85546875" style="29" bestFit="1" customWidth="1"/>
    <col min="6418" max="6418" width="4.140625" style="29" customWidth="1"/>
    <col min="6419" max="6419" width="16.5703125" style="29" bestFit="1" customWidth="1"/>
    <col min="6420" max="6420" width="3.42578125" style="29" customWidth="1"/>
    <col min="6421" max="6421" width="16.5703125" style="29" customWidth="1"/>
    <col min="6422" max="6423" width="11.42578125" style="29"/>
    <col min="6424" max="6424" width="11.140625" style="29" bestFit="1" customWidth="1"/>
    <col min="6425" max="6425" width="9.85546875" style="29" bestFit="1" customWidth="1"/>
    <col min="6426" max="6426" width="10.5703125" style="29" bestFit="1" customWidth="1"/>
    <col min="6427" max="6427" width="10.85546875" style="29" bestFit="1" customWidth="1"/>
    <col min="6428" max="6428" width="10.42578125" style="29" bestFit="1" customWidth="1"/>
    <col min="6429" max="6656" width="11.42578125" style="29"/>
    <col min="6657" max="6657" width="4.140625" style="29" customWidth="1"/>
    <col min="6658" max="6658" width="5.85546875" style="29" bestFit="1" customWidth="1"/>
    <col min="6659" max="6659" width="2" style="29" customWidth="1"/>
    <col min="6660" max="6660" width="62.5703125" style="29" customWidth="1"/>
    <col min="6661" max="6661" width="18.85546875" style="29" customWidth="1"/>
    <col min="6662" max="6662" width="8.5703125" style="29" customWidth="1"/>
    <col min="6663" max="6663" width="18.5703125" style="29" customWidth="1"/>
    <col min="6664" max="6664" width="4.42578125" style="29" customWidth="1"/>
    <col min="6665" max="6665" width="20.85546875" style="29" customWidth="1"/>
    <col min="6666" max="6666" width="3.140625" style="29" customWidth="1"/>
    <col min="6667" max="6667" width="18.42578125" style="29" bestFit="1" customWidth="1"/>
    <col min="6668" max="6668" width="3.42578125" style="29" customWidth="1"/>
    <col min="6669" max="6669" width="18.28515625" style="29" bestFit="1" customWidth="1"/>
    <col min="6670" max="6670" width="3.85546875" style="29" customWidth="1"/>
    <col min="6671" max="6671" width="16.5703125" style="29" bestFit="1" customWidth="1"/>
    <col min="6672" max="6672" width="4.85546875" style="29" customWidth="1"/>
    <col min="6673" max="6673" width="15.85546875" style="29" bestFit="1" customWidth="1"/>
    <col min="6674" max="6674" width="4.140625" style="29" customWidth="1"/>
    <col min="6675" max="6675" width="16.5703125" style="29" bestFit="1" customWidth="1"/>
    <col min="6676" max="6676" width="3.42578125" style="29" customWidth="1"/>
    <col min="6677" max="6677" width="16.5703125" style="29" customWidth="1"/>
    <col min="6678" max="6679" width="11.42578125" style="29"/>
    <col min="6680" max="6680" width="11.140625" style="29" bestFit="1" customWidth="1"/>
    <col min="6681" max="6681" width="9.85546875" style="29" bestFit="1" customWidth="1"/>
    <col min="6682" max="6682" width="10.5703125" style="29" bestFit="1" customWidth="1"/>
    <col min="6683" max="6683" width="10.85546875" style="29" bestFit="1" customWidth="1"/>
    <col min="6684" max="6684" width="10.42578125" style="29" bestFit="1" customWidth="1"/>
    <col min="6685" max="6912" width="11.42578125" style="29"/>
    <col min="6913" max="6913" width="4.140625" style="29" customWidth="1"/>
    <col min="6914" max="6914" width="5.85546875" style="29" bestFit="1" customWidth="1"/>
    <col min="6915" max="6915" width="2" style="29" customWidth="1"/>
    <col min="6916" max="6916" width="62.5703125" style="29" customWidth="1"/>
    <col min="6917" max="6917" width="18.85546875" style="29" customWidth="1"/>
    <col min="6918" max="6918" width="8.5703125" style="29" customWidth="1"/>
    <col min="6919" max="6919" width="18.5703125" style="29" customWidth="1"/>
    <col min="6920" max="6920" width="4.42578125" style="29" customWidth="1"/>
    <col min="6921" max="6921" width="20.85546875" style="29" customWidth="1"/>
    <col min="6922" max="6922" width="3.140625" style="29" customWidth="1"/>
    <col min="6923" max="6923" width="18.42578125" style="29" bestFit="1" customWidth="1"/>
    <col min="6924" max="6924" width="3.42578125" style="29" customWidth="1"/>
    <col min="6925" max="6925" width="18.28515625" style="29" bestFit="1" customWidth="1"/>
    <col min="6926" max="6926" width="3.85546875" style="29" customWidth="1"/>
    <col min="6927" max="6927" width="16.5703125" style="29" bestFit="1" customWidth="1"/>
    <col min="6928" max="6928" width="4.85546875" style="29" customWidth="1"/>
    <col min="6929" max="6929" width="15.85546875" style="29" bestFit="1" customWidth="1"/>
    <col min="6930" max="6930" width="4.140625" style="29" customWidth="1"/>
    <col min="6931" max="6931" width="16.5703125" style="29" bestFit="1" customWidth="1"/>
    <col min="6932" max="6932" width="3.42578125" style="29" customWidth="1"/>
    <col min="6933" max="6933" width="16.5703125" style="29" customWidth="1"/>
    <col min="6934" max="6935" width="11.42578125" style="29"/>
    <col min="6936" max="6936" width="11.140625" style="29" bestFit="1" customWidth="1"/>
    <col min="6937" max="6937" width="9.85546875" style="29" bestFit="1" customWidth="1"/>
    <col min="6938" max="6938" width="10.5703125" style="29" bestFit="1" customWidth="1"/>
    <col min="6939" max="6939" width="10.85546875" style="29" bestFit="1" customWidth="1"/>
    <col min="6940" max="6940" width="10.42578125" style="29" bestFit="1" customWidth="1"/>
    <col min="6941" max="7168" width="11.42578125" style="29"/>
    <col min="7169" max="7169" width="4.140625" style="29" customWidth="1"/>
    <col min="7170" max="7170" width="5.85546875" style="29" bestFit="1" customWidth="1"/>
    <col min="7171" max="7171" width="2" style="29" customWidth="1"/>
    <col min="7172" max="7172" width="62.5703125" style="29" customWidth="1"/>
    <col min="7173" max="7173" width="18.85546875" style="29" customWidth="1"/>
    <col min="7174" max="7174" width="8.5703125" style="29" customWidth="1"/>
    <col min="7175" max="7175" width="18.5703125" style="29" customWidth="1"/>
    <col min="7176" max="7176" width="4.42578125" style="29" customWidth="1"/>
    <col min="7177" max="7177" width="20.85546875" style="29" customWidth="1"/>
    <col min="7178" max="7178" width="3.140625" style="29" customWidth="1"/>
    <col min="7179" max="7179" width="18.42578125" style="29" bestFit="1" customWidth="1"/>
    <col min="7180" max="7180" width="3.42578125" style="29" customWidth="1"/>
    <col min="7181" max="7181" width="18.28515625" style="29" bestFit="1" customWidth="1"/>
    <col min="7182" max="7182" width="3.85546875" style="29" customWidth="1"/>
    <col min="7183" max="7183" width="16.5703125" style="29" bestFit="1" customWidth="1"/>
    <col min="7184" max="7184" width="4.85546875" style="29" customWidth="1"/>
    <col min="7185" max="7185" width="15.85546875" style="29" bestFit="1" customWidth="1"/>
    <col min="7186" max="7186" width="4.140625" style="29" customWidth="1"/>
    <col min="7187" max="7187" width="16.5703125" style="29" bestFit="1" customWidth="1"/>
    <col min="7188" max="7188" width="3.42578125" style="29" customWidth="1"/>
    <col min="7189" max="7189" width="16.5703125" style="29" customWidth="1"/>
    <col min="7190" max="7191" width="11.42578125" style="29"/>
    <col min="7192" max="7192" width="11.140625" style="29" bestFit="1" customWidth="1"/>
    <col min="7193" max="7193" width="9.85546875" style="29" bestFit="1" customWidth="1"/>
    <col min="7194" max="7194" width="10.5703125" style="29" bestFit="1" customWidth="1"/>
    <col min="7195" max="7195" width="10.85546875" style="29" bestFit="1" customWidth="1"/>
    <col min="7196" max="7196" width="10.42578125" style="29" bestFit="1" customWidth="1"/>
    <col min="7197" max="7424" width="11.42578125" style="29"/>
    <col min="7425" max="7425" width="4.140625" style="29" customWidth="1"/>
    <col min="7426" max="7426" width="5.85546875" style="29" bestFit="1" customWidth="1"/>
    <col min="7427" max="7427" width="2" style="29" customWidth="1"/>
    <col min="7428" max="7428" width="62.5703125" style="29" customWidth="1"/>
    <col min="7429" max="7429" width="18.85546875" style="29" customWidth="1"/>
    <col min="7430" max="7430" width="8.5703125" style="29" customWidth="1"/>
    <col min="7431" max="7431" width="18.5703125" style="29" customWidth="1"/>
    <col min="7432" max="7432" width="4.42578125" style="29" customWidth="1"/>
    <col min="7433" max="7433" width="20.85546875" style="29" customWidth="1"/>
    <col min="7434" max="7434" width="3.140625" style="29" customWidth="1"/>
    <col min="7435" max="7435" width="18.42578125" style="29" bestFit="1" customWidth="1"/>
    <col min="7436" max="7436" width="3.42578125" style="29" customWidth="1"/>
    <col min="7437" max="7437" width="18.28515625" style="29" bestFit="1" customWidth="1"/>
    <col min="7438" max="7438" width="3.85546875" style="29" customWidth="1"/>
    <col min="7439" max="7439" width="16.5703125" style="29" bestFit="1" customWidth="1"/>
    <col min="7440" max="7440" width="4.85546875" style="29" customWidth="1"/>
    <col min="7441" max="7441" width="15.85546875" style="29" bestFit="1" customWidth="1"/>
    <col min="7442" max="7442" width="4.140625" style="29" customWidth="1"/>
    <col min="7443" max="7443" width="16.5703125" style="29" bestFit="1" customWidth="1"/>
    <col min="7444" max="7444" width="3.42578125" style="29" customWidth="1"/>
    <col min="7445" max="7445" width="16.5703125" style="29" customWidth="1"/>
    <col min="7446" max="7447" width="11.42578125" style="29"/>
    <col min="7448" max="7448" width="11.140625" style="29" bestFit="1" customWidth="1"/>
    <col min="7449" max="7449" width="9.85546875" style="29" bestFit="1" customWidth="1"/>
    <col min="7450" max="7450" width="10.5703125" style="29" bestFit="1" customWidth="1"/>
    <col min="7451" max="7451" width="10.85546875" style="29" bestFit="1" customWidth="1"/>
    <col min="7452" max="7452" width="10.42578125" style="29" bestFit="1" customWidth="1"/>
    <col min="7453" max="7680" width="11.42578125" style="29"/>
    <col min="7681" max="7681" width="4.140625" style="29" customWidth="1"/>
    <col min="7682" max="7682" width="5.85546875" style="29" bestFit="1" customWidth="1"/>
    <col min="7683" max="7683" width="2" style="29" customWidth="1"/>
    <col min="7684" max="7684" width="62.5703125" style="29" customWidth="1"/>
    <col min="7685" max="7685" width="18.85546875" style="29" customWidth="1"/>
    <col min="7686" max="7686" width="8.5703125" style="29" customWidth="1"/>
    <col min="7687" max="7687" width="18.5703125" style="29" customWidth="1"/>
    <col min="7688" max="7688" width="4.42578125" style="29" customWidth="1"/>
    <col min="7689" max="7689" width="20.85546875" style="29" customWidth="1"/>
    <col min="7690" max="7690" width="3.140625" style="29" customWidth="1"/>
    <col min="7691" max="7691" width="18.42578125" style="29" bestFit="1" customWidth="1"/>
    <col min="7692" max="7692" width="3.42578125" style="29" customWidth="1"/>
    <col min="7693" max="7693" width="18.28515625" style="29" bestFit="1" customWidth="1"/>
    <col min="7694" max="7694" width="3.85546875" style="29" customWidth="1"/>
    <col min="7695" max="7695" width="16.5703125" style="29" bestFit="1" customWidth="1"/>
    <col min="7696" max="7696" width="4.85546875" style="29" customWidth="1"/>
    <col min="7697" max="7697" width="15.85546875" style="29" bestFit="1" customWidth="1"/>
    <col min="7698" max="7698" width="4.140625" style="29" customWidth="1"/>
    <col min="7699" max="7699" width="16.5703125" style="29" bestFit="1" customWidth="1"/>
    <col min="7700" max="7700" width="3.42578125" style="29" customWidth="1"/>
    <col min="7701" max="7701" width="16.5703125" style="29" customWidth="1"/>
    <col min="7702" max="7703" width="11.42578125" style="29"/>
    <col min="7704" max="7704" width="11.140625" style="29" bestFit="1" customWidth="1"/>
    <col min="7705" max="7705" width="9.85546875" style="29" bestFit="1" customWidth="1"/>
    <col min="7706" max="7706" width="10.5703125" style="29" bestFit="1" customWidth="1"/>
    <col min="7707" max="7707" width="10.85546875" style="29" bestFit="1" customWidth="1"/>
    <col min="7708" max="7708" width="10.42578125" style="29" bestFit="1" customWidth="1"/>
    <col min="7709" max="7936" width="11.42578125" style="29"/>
    <col min="7937" max="7937" width="4.140625" style="29" customWidth="1"/>
    <col min="7938" max="7938" width="5.85546875" style="29" bestFit="1" customWidth="1"/>
    <col min="7939" max="7939" width="2" style="29" customWidth="1"/>
    <col min="7940" max="7940" width="62.5703125" style="29" customWidth="1"/>
    <col min="7941" max="7941" width="18.85546875" style="29" customWidth="1"/>
    <col min="7942" max="7942" width="8.5703125" style="29" customWidth="1"/>
    <col min="7943" max="7943" width="18.5703125" style="29" customWidth="1"/>
    <col min="7944" max="7944" width="4.42578125" style="29" customWidth="1"/>
    <col min="7945" max="7945" width="20.85546875" style="29" customWidth="1"/>
    <col min="7946" max="7946" width="3.140625" style="29" customWidth="1"/>
    <col min="7947" max="7947" width="18.42578125" style="29" bestFit="1" customWidth="1"/>
    <col min="7948" max="7948" width="3.42578125" style="29" customWidth="1"/>
    <col min="7949" max="7949" width="18.28515625" style="29" bestFit="1" customWidth="1"/>
    <col min="7950" max="7950" width="3.85546875" style="29" customWidth="1"/>
    <col min="7951" max="7951" width="16.5703125" style="29" bestFit="1" customWidth="1"/>
    <col min="7952" max="7952" width="4.85546875" style="29" customWidth="1"/>
    <col min="7953" max="7953" width="15.85546875" style="29" bestFit="1" customWidth="1"/>
    <col min="7954" max="7954" width="4.140625" style="29" customWidth="1"/>
    <col min="7955" max="7955" width="16.5703125" style="29" bestFit="1" customWidth="1"/>
    <col min="7956" max="7956" width="3.42578125" style="29" customWidth="1"/>
    <col min="7957" max="7957" width="16.5703125" style="29" customWidth="1"/>
    <col min="7958" max="7959" width="11.42578125" style="29"/>
    <col min="7960" max="7960" width="11.140625" style="29" bestFit="1" customWidth="1"/>
    <col min="7961" max="7961" width="9.85546875" style="29" bestFit="1" customWidth="1"/>
    <col min="7962" max="7962" width="10.5703125" style="29" bestFit="1" customWidth="1"/>
    <col min="7963" max="7963" width="10.85546875" style="29" bestFit="1" customWidth="1"/>
    <col min="7964" max="7964" width="10.42578125" style="29" bestFit="1" customWidth="1"/>
    <col min="7965" max="8192" width="11.42578125" style="29"/>
    <col min="8193" max="8193" width="4.140625" style="29" customWidth="1"/>
    <col min="8194" max="8194" width="5.85546875" style="29" bestFit="1" customWidth="1"/>
    <col min="8195" max="8195" width="2" style="29" customWidth="1"/>
    <col min="8196" max="8196" width="62.5703125" style="29" customWidth="1"/>
    <col min="8197" max="8197" width="18.85546875" style="29" customWidth="1"/>
    <col min="8198" max="8198" width="8.5703125" style="29" customWidth="1"/>
    <col min="8199" max="8199" width="18.5703125" style="29" customWidth="1"/>
    <col min="8200" max="8200" width="4.42578125" style="29" customWidth="1"/>
    <col min="8201" max="8201" width="20.85546875" style="29" customWidth="1"/>
    <col min="8202" max="8202" width="3.140625" style="29" customWidth="1"/>
    <col min="8203" max="8203" width="18.42578125" style="29" bestFit="1" customWidth="1"/>
    <col min="8204" max="8204" width="3.42578125" style="29" customWidth="1"/>
    <col min="8205" max="8205" width="18.28515625" style="29" bestFit="1" customWidth="1"/>
    <col min="8206" max="8206" width="3.85546875" style="29" customWidth="1"/>
    <col min="8207" max="8207" width="16.5703125" style="29" bestFit="1" customWidth="1"/>
    <col min="8208" max="8208" width="4.85546875" style="29" customWidth="1"/>
    <col min="8209" max="8209" width="15.85546875" style="29" bestFit="1" customWidth="1"/>
    <col min="8210" max="8210" width="4.140625" style="29" customWidth="1"/>
    <col min="8211" max="8211" width="16.5703125" style="29" bestFit="1" customWidth="1"/>
    <col min="8212" max="8212" width="3.42578125" style="29" customWidth="1"/>
    <col min="8213" max="8213" width="16.5703125" style="29" customWidth="1"/>
    <col min="8214" max="8215" width="11.42578125" style="29"/>
    <col min="8216" max="8216" width="11.140625" style="29" bestFit="1" customWidth="1"/>
    <col min="8217" max="8217" width="9.85546875" style="29" bestFit="1" customWidth="1"/>
    <col min="8218" max="8218" width="10.5703125" style="29" bestFit="1" customWidth="1"/>
    <col min="8219" max="8219" width="10.85546875" style="29" bestFit="1" customWidth="1"/>
    <col min="8220" max="8220" width="10.42578125" style="29" bestFit="1" customWidth="1"/>
    <col min="8221" max="8448" width="11.42578125" style="29"/>
    <col min="8449" max="8449" width="4.140625" style="29" customWidth="1"/>
    <col min="8450" max="8450" width="5.85546875" style="29" bestFit="1" customWidth="1"/>
    <col min="8451" max="8451" width="2" style="29" customWidth="1"/>
    <col min="8452" max="8452" width="62.5703125" style="29" customWidth="1"/>
    <col min="8453" max="8453" width="18.85546875" style="29" customWidth="1"/>
    <col min="8454" max="8454" width="8.5703125" style="29" customWidth="1"/>
    <col min="8455" max="8455" width="18.5703125" style="29" customWidth="1"/>
    <col min="8456" max="8456" width="4.42578125" style="29" customWidth="1"/>
    <col min="8457" max="8457" width="20.85546875" style="29" customWidth="1"/>
    <col min="8458" max="8458" width="3.140625" style="29" customWidth="1"/>
    <col min="8459" max="8459" width="18.42578125" style="29" bestFit="1" customWidth="1"/>
    <col min="8460" max="8460" width="3.42578125" style="29" customWidth="1"/>
    <col min="8461" max="8461" width="18.28515625" style="29" bestFit="1" customWidth="1"/>
    <col min="8462" max="8462" width="3.85546875" style="29" customWidth="1"/>
    <col min="8463" max="8463" width="16.5703125" style="29" bestFit="1" customWidth="1"/>
    <col min="8464" max="8464" width="4.85546875" style="29" customWidth="1"/>
    <col min="8465" max="8465" width="15.85546875" style="29" bestFit="1" customWidth="1"/>
    <col min="8466" max="8466" width="4.140625" style="29" customWidth="1"/>
    <col min="8467" max="8467" width="16.5703125" style="29" bestFit="1" customWidth="1"/>
    <col min="8468" max="8468" width="3.42578125" style="29" customWidth="1"/>
    <col min="8469" max="8469" width="16.5703125" style="29" customWidth="1"/>
    <col min="8470" max="8471" width="11.42578125" style="29"/>
    <col min="8472" max="8472" width="11.140625" style="29" bestFit="1" customWidth="1"/>
    <col min="8473" max="8473" width="9.85546875" style="29" bestFit="1" customWidth="1"/>
    <col min="8474" max="8474" width="10.5703125" style="29" bestFit="1" customWidth="1"/>
    <col min="8475" max="8475" width="10.85546875" style="29" bestFit="1" customWidth="1"/>
    <col min="8476" max="8476" width="10.42578125" style="29" bestFit="1" customWidth="1"/>
    <col min="8477" max="8704" width="11.42578125" style="29"/>
    <col min="8705" max="8705" width="4.140625" style="29" customWidth="1"/>
    <col min="8706" max="8706" width="5.85546875" style="29" bestFit="1" customWidth="1"/>
    <col min="8707" max="8707" width="2" style="29" customWidth="1"/>
    <col min="8708" max="8708" width="62.5703125" style="29" customWidth="1"/>
    <col min="8709" max="8709" width="18.85546875" style="29" customWidth="1"/>
    <col min="8710" max="8710" width="8.5703125" style="29" customWidth="1"/>
    <col min="8711" max="8711" width="18.5703125" style="29" customWidth="1"/>
    <col min="8712" max="8712" width="4.42578125" style="29" customWidth="1"/>
    <col min="8713" max="8713" width="20.85546875" style="29" customWidth="1"/>
    <col min="8714" max="8714" width="3.140625" style="29" customWidth="1"/>
    <col min="8715" max="8715" width="18.42578125" style="29" bestFit="1" customWidth="1"/>
    <col min="8716" max="8716" width="3.42578125" style="29" customWidth="1"/>
    <col min="8717" max="8717" width="18.28515625" style="29" bestFit="1" customWidth="1"/>
    <col min="8718" max="8718" width="3.85546875" style="29" customWidth="1"/>
    <col min="8719" max="8719" width="16.5703125" style="29" bestFit="1" customWidth="1"/>
    <col min="8720" max="8720" width="4.85546875" style="29" customWidth="1"/>
    <col min="8721" max="8721" width="15.85546875" style="29" bestFit="1" customWidth="1"/>
    <col min="8722" max="8722" width="4.140625" style="29" customWidth="1"/>
    <col min="8723" max="8723" width="16.5703125" style="29" bestFit="1" customWidth="1"/>
    <col min="8724" max="8724" width="3.42578125" style="29" customWidth="1"/>
    <col min="8725" max="8725" width="16.5703125" style="29" customWidth="1"/>
    <col min="8726" max="8727" width="11.42578125" style="29"/>
    <col min="8728" max="8728" width="11.140625" style="29" bestFit="1" customWidth="1"/>
    <col min="8729" max="8729" width="9.85546875" style="29" bestFit="1" customWidth="1"/>
    <col min="8730" max="8730" width="10.5703125" style="29" bestFit="1" customWidth="1"/>
    <col min="8731" max="8731" width="10.85546875" style="29" bestFit="1" customWidth="1"/>
    <col min="8732" max="8732" width="10.42578125" style="29" bestFit="1" customWidth="1"/>
    <col min="8733" max="8960" width="11.42578125" style="29"/>
    <col min="8961" max="8961" width="4.140625" style="29" customWidth="1"/>
    <col min="8962" max="8962" width="5.85546875" style="29" bestFit="1" customWidth="1"/>
    <col min="8963" max="8963" width="2" style="29" customWidth="1"/>
    <col min="8964" max="8964" width="62.5703125" style="29" customWidth="1"/>
    <col min="8965" max="8965" width="18.85546875" style="29" customWidth="1"/>
    <col min="8966" max="8966" width="8.5703125" style="29" customWidth="1"/>
    <col min="8967" max="8967" width="18.5703125" style="29" customWidth="1"/>
    <col min="8968" max="8968" width="4.42578125" style="29" customWidth="1"/>
    <col min="8969" max="8969" width="20.85546875" style="29" customWidth="1"/>
    <col min="8970" max="8970" width="3.140625" style="29" customWidth="1"/>
    <col min="8971" max="8971" width="18.42578125" style="29" bestFit="1" customWidth="1"/>
    <col min="8972" max="8972" width="3.42578125" style="29" customWidth="1"/>
    <col min="8973" max="8973" width="18.28515625" style="29" bestFit="1" customWidth="1"/>
    <col min="8974" max="8974" width="3.85546875" style="29" customWidth="1"/>
    <col min="8975" max="8975" width="16.5703125" style="29" bestFit="1" customWidth="1"/>
    <col min="8976" max="8976" width="4.85546875" style="29" customWidth="1"/>
    <col min="8977" max="8977" width="15.85546875" style="29" bestFit="1" customWidth="1"/>
    <col min="8978" max="8978" width="4.140625" style="29" customWidth="1"/>
    <col min="8979" max="8979" width="16.5703125" style="29" bestFit="1" customWidth="1"/>
    <col min="8980" max="8980" width="3.42578125" style="29" customWidth="1"/>
    <col min="8981" max="8981" width="16.5703125" style="29" customWidth="1"/>
    <col min="8982" max="8983" width="11.42578125" style="29"/>
    <col min="8984" max="8984" width="11.140625" style="29" bestFit="1" customWidth="1"/>
    <col min="8985" max="8985" width="9.85546875" style="29" bestFit="1" customWidth="1"/>
    <col min="8986" max="8986" width="10.5703125" style="29" bestFit="1" customWidth="1"/>
    <col min="8987" max="8987" width="10.85546875" style="29" bestFit="1" customWidth="1"/>
    <col min="8988" max="8988" width="10.42578125" style="29" bestFit="1" customWidth="1"/>
    <col min="8989" max="9216" width="11.42578125" style="29"/>
    <col min="9217" max="9217" width="4.140625" style="29" customWidth="1"/>
    <col min="9218" max="9218" width="5.85546875" style="29" bestFit="1" customWidth="1"/>
    <col min="9219" max="9219" width="2" style="29" customWidth="1"/>
    <col min="9220" max="9220" width="62.5703125" style="29" customWidth="1"/>
    <col min="9221" max="9221" width="18.85546875" style="29" customWidth="1"/>
    <col min="9222" max="9222" width="8.5703125" style="29" customWidth="1"/>
    <col min="9223" max="9223" width="18.5703125" style="29" customWidth="1"/>
    <col min="9224" max="9224" width="4.42578125" style="29" customWidth="1"/>
    <col min="9225" max="9225" width="20.85546875" style="29" customWidth="1"/>
    <col min="9226" max="9226" width="3.140625" style="29" customWidth="1"/>
    <col min="9227" max="9227" width="18.42578125" style="29" bestFit="1" customWidth="1"/>
    <col min="9228" max="9228" width="3.42578125" style="29" customWidth="1"/>
    <col min="9229" max="9229" width="18.28515625" style="29" bestFit="1" customWidth="1"/>
    <col min="9230" max="9230" width="3.85546875" style="29" customWidth="1"/>
    <col min="9231" max="9231" width="16.5703125" style="29" bestFit="1" customWidth="1"/>
    <col min="9232" max="9232" width="4.85546875" style="29" customWidth="1"/>
    <col min="9233" max="9233" width="15.85546875" style="29" bestFit="1" customWidth="1"/>
    <col min="9234" max="9234" width="4.140625" style="29" customWidth="1"/>
    <col min="9235" max="9235" width="16.5703125" style="29" bestFit="1" customWidth="1"/>
    <col min="9236" max="9236" width="3.42578125" style="29" customWidth="1"/>
    <col min="9237" max="9237" width="16.5703125" style="29" customWidth="1"/>
    <col min="9238" max="9239" width="11.42578125" style="29"/>
    <col min="9240" max="9240" width="11.140625" style="29" bestFit="1" customWidth="1"/>
    <col min="9241" max="9241" width="9.85546875" style="29" bestFit="1" customWidth="1"/>
    <col min="9242" max="9242" width="10.5703125" style="29" bestFit="1" customWidth="1"/>
    <col min="9243" max="9243" width="10.85546875" style="29" bestFit="1" customWidth="1"/>
    <col min="9244" max="9244" width="10.42578125" style="29" bestFit="1" customWidth="1"/>
    <col min="9245" max="9472" width="11.42578125" style="29"/>
    <col min="9473" max="9473" width="4.140625" style="29" customWidth="1"/>
    <col min="9474" max="9474" width="5.85546875" style="29" bestFit="1" customWidth="1"/>
    <col min="9475" max="9475" width="2" style="29" customWidth="1"/>
    <col min="9476" max="9476" width="62.5703125" style="29" customWidth="1"/>
    <col min="9477" max="9477" width="18.85546875" style="29" customWidth="1"/>
    <col min="9478" max="9478" width="8.5703125" style="29" customWidth="1"/>
    <col min="9479" max="9479" width="18.5703125" style="29" customWidth="1"/>
    <col min="9480" max="9480" width="4.42578125" style="29" customWidth="1"/>
    <col min="9481" max="9481" width="20.85546875" style="29" customWidth="1"/>
    <col min="9482" max="9482" width="3.140625" style="29" customWidth="1"/>
    <col min="9483" max="9483" width="18.42578125" style="29" bestFit="1" customWidth="1"/>
    <col min="9484" max="9484" width="3.42578125" style="29" customWidth="1"/>
    <col min="9485" max="9485" width="18.28515625" style="29" bestFit="1" customWidth="1"/>
    <col min="9486" max="9486" width="3.85546875" style="29" customWidth="1"/>
    <col min="9487" max="9487" width="16.5703125" style="29" bestFit="1" customWidth="1"/>
    <col min="9488" max="9488" width="4.85546875" style="29" customWidth="1"/>
    <col min="9489" max="9489" width="15.85546875" style="29" bestFit="1" customWidth="1"/>
    <col min="9490" max="9490" width="4.140625" style="29" customWidth="1"/>
    <col min="9491" max="9491" width="16.5703125" style="29" bestFit="1" customWidth="1"/>
    <col min="9492" max="9492" width="3.42578125" style="29" customWidth="1"/>
    <col min="9493" max="9493" width="16.5703125" style="29" customWidth="1"/>
    <col min="9494" max="9495" width="11.42578125" style="29"/>
    <col min="9496" max="9496" width="11.140625" style="29" bestFit="1" customWidth="1"/>
    <col min="9497" max="9497" width="9.85546875" style="29" bestFit="1" customWidth="1"/>
    <col min="9498" max="9498" width="10.5703125" style="29" bestFit="1" customWidth="1"/>
    <col min="9499" max="9499" width="10.85546875" style="29" bestFit="1" customWidth="1"/>
    <col min="9500" max="9500" width="10.42578125" style="29" bestFit="1" customWidth="1"/>
    <col min="9501" max="9728" width="11.42578125" style="29"/>
    <col min="9729" max="9729" width="4.140625" style="29" customWidth="1"/>
    <col min="9730" max="9730" width="5.85546875" style="29" bestFit="1" customWidth="1"/>
    <col min="9731" max="9731" width="2" style="29" customWidth="1"/>
    <col min="9732" max="9732" width="62.5703125" style="29" customWidth="1"/>
    <col min="9733" max="9733" width="18.85546875" style="29" customWidth="1"/>
    <col min="9734" max="9734" width="8.5703125" style="29" customWidth="1"/>
    <col min="9735" max="9735" width="18.5703125" style="29" customWidth="1"/>
    <col min="9736" max="9736" width="4.42578125" style="29" customWidth="1"/>
    <col min="9737" max="9737" width="20.85546875" style="29" customWidth="1"/>
    <col min="9738" max="9738" width="3.140625" style="29" customWidth="1"/>
    <col min="9739" max="9739" width="18.42578125" style="29" bestFit="1" customWidth="1"/>
    <col min="9740" max="9740" width="3.42578125" style="29" customWidth="1"/>
    <col min="9741" max="9741" width="18.28515625" style="29" bestFit="1" customWidth="1"/>
    <col min="9742" max="9742" width="3.85546875" style="29" customWidth="1"/>
    <col min="9743" max="9743" width="16.5703125" style="29" bestFit="1" customWidth="1"/>
    <col min="9744" max="9744" width="4.85546875" style="29" customWidth="1"/>
    <col min="9745" max="9745" width="15.85546875" style="29" bestFit="1" customWidth="1"/>
    <col min="9746" max="9746" width="4.140625" style="29" customWidth="1"/>
    <col min="9747" max="9747" width="16.5703125" style="29" bestFit="1" customWidth="1"/>
    <col min="9748" max="9748" width="3.42578125" style="29" customWidth="1"/>
    <col min="9749" max="9749" width="16.5703125" style="29" customWidth="1"/>
    <col min="9750" max="9751" width="11.42578125" style="29"/>
    <col min="9752" max="9752" width="11.140625" style="29" bestFit="1" customWidth="1"/>
    <col min="9753" max="9753" width="9.85546875" style="29" bestFit="1" customWidth="1"/>
    <col min="9754" max="9754" width="10.5703125" style="29" bestFit="1" customWidth="1"/>
    <col min="9755" max="9755" width="10.85546875" style="29" bestFit="1" customWidth="1"/>
    <col min="9756" max="9756" width="10.42578125" style="29" bestFit="1" customWidth="1"/>
    <col min="9757" max="9984" width="11.42578125" style="29"/>
    <col min="9985" max="9985" width="4.140625" style="29" customWidth="1"/>
    <col min="9986" max="9986" width="5.85546875" style="29" bestFit="1" customWidth="1"/>
    <col min="9987" max="9987" width="2" style="29" customWidth="1"/>
    <col min="9988" max="9988" width="62.5703125" style="29" customWidth="1"/>
    <col min="9989" max="9989" width="18.85546875" style="29" customWidth="1"/>
    <col min="9990" max="9990" width="8.5703125" style="29" customWidth="1"/>
    <col min="9991" max="9991" width="18.5703125" style="29" customWidth="1"/>
    <col min="9992" max="9992" width="4.42578125" style="29" customWidth="1"/>
    <col min="9993" max="9993" width="20.85546875" style="29" customWidth="1"/>
    <col min="9994" max="9994" width="3.140625" style="29" customWidth="1"/>
    <col min="9995" max="9995" width="18.42578125" style="29" bestFit="1" customWidth="1"/>
    <col min="9996" max="9996" width="3.42578125" style="29" customWidth="1"/>
    <col min="9997" max="9997" width="18.28515625" style="29" bestFit="1" customWidth="1"/>
    <col min="9998" max="9998" width="3.85546875" style="29" customWidth="1"/>
    <col min="9999" max="9999" width="16.5703125" style="29" bestFit="1" customWidth="1"/>
    <col min="10000" max="10000" width="4.85546875" style="29" customWidth="1"/>
    <col min="10001" max="10001" width="15.85546875" style="29" bestFit="1" customWidth="1"/>
    <col min="10002" max="10002" width="4.140625" style="29" customWidth="1"/>
    <col min="10003" max="10003" width="16.5703125" style="29" bestFit="1" customWidth="1"/>
    <col min="10004" max="10004" width="3.42578125" style="29" customWidth="1"/>
    <col min="10005" max="10005" width="16.5703125" style="29" customWidth="1"/>
    <col min="10006" max="10007" width="11.42578125" style="29"/>
    <col min="10008" max="10008" width="11.140625" style="29" bestFit="1" customWidth="1"/>
    <col min="10009" max="10009" width="9.85546875" style="29" bestFit="1" customWidth="1"/>
    <col min="10010" max="10010" width="10.5703125" style="29" bestFit="1" customWidth="1"/>
    <col min="10011" max="10011" width="10.85546875" style="29" bestFit="1" customWidth="1"/>
    <col min="10012" max="10012" width="10.42578125" style="29" bestFit="1" customWidth="1"/>
    <col min="10013" max="10240" width="11.42578125" style="29"/>
    <col min="10241" max="10241" width="4.140625" style="29" customWidth="1"/>
    <col min="10242" max="10242" width="5.85546875" style="29" bestFit="1" customWidth="1"/>
    <col min="10243" max="10243" width="2" style="29" customWidth="1"/>
    <col min="10244" max="10244" width="62.5703125" style="29" customWidth="1"/>
    <col min="10245" max="10245" width="18.85546875" style="29" customWidth="1"/>
    <col min="10246" max="10246" width="8.5703125" style="29" customWidth="1"/>
    <col min="10247" max="10247" width="18.5703125" style="29" customWidth="1"/>
    <col min="10248" max="10248" width="4.42578125" style="29" customWidth="1"/>
    <col min="10249" max="10249" width="20.85546875" style="29" customWidth="1"/>
    <col min="10250" max="10250" width="3.140625" style="29" customWidth="1"/>
    <col min="10251" max="10251" width="18.42578125" style="29" bestFit="1" customWidth="1"/>
    <col min="10252" max="10252" width="3.42578125" style="29" customWidth="1"/>
    <col min="10253" max="10253" width="18.28515625" style="29" bestFit="1" customWidth="1"/>
    <col min="10254" max="10254" width="3.85546875" style="29" customWidth="1"/>
    <col min="10255" max="10255" width="16.5703125" style="29" bestFit="1" customWidth="1"/>
    <col min="10256" max="10256" width="4.85546875" style="29" customWidth="1"/>
    <col min="10257" max="10257" width="15.85546875" style="29" bestFit="1" customWidth="1"/>
    <col min="10258" max="10258" width="4.140625" style="29" customWidth="1"/>
    <col min="10259" max="10259" width="16.5703125" style="29" bestFit="1" customWidth="1"/>
    <col min="10260" max="10260" width="3.42578125" style="29" customWidth="1"/>
    <col min="10261" max="10261" width="16.5703125" style="29" customWidth="1"/>
    <col min="10262" max="10263" width="11.42578125" style="29"/>
    <col min="10264" max="10264" width="11.140625" style="29" bestFit="1" customWidth="1"/>
    <col min="10265" max="10265" width="9.85546875" style="29" bestFit="1" customWidth="1"/>
    <col min="10266" max="10266" width="10.5703125" style="29" bestFit="1" customWidth="1"/>
    <col min="10267" max="10267" width="10.85546875" style="29" bestFit="1" customWidth="1"/>
    <col min="10268" max="10268" width="10.42578125" style="29" bestFit="1" customWidth="1"/>
    <col min="10269" max="10496" width="11.42578125" style="29"/>
    <col min="10497" max="10497" width="4.140625" style="29" customWidth="1"/>
    <col min="10498" max="10498" width="5.85546875" style="29" bestFit="1" customWidth="1"/>
    <col min="10499" max="10499" width="2" style="29" customWidth="1"/>
    <col min="10500" max="10500" width="62.5703125" style="29" customWidth="1"/>
    <col min="10501" max="10501" width="18.85546875" style="29" customWidth="1"/>
    <col min="10502" max="10502" width="8.5703125" style="29" customWidth="1"/>
    <col min="10503" max="10503" width="18.5703125" style="29" customWidth="1"/>
    <col min="10504" max="10504" width="4.42578125" style="29" customWidth="1"/>
    <col min="10505" max="10505" width="20.85546875" style="29" customWidth="1"/>
    <col min="10506" max="10506" width="3.140625" style="29" customWidth="1"/>
    <col min="10507" max="10507" width="18.42578125" style="29" bestFit="1" customWidth="1"/>
    <col min="10508" max="10508" width="3.42578125" style="29" customWidth="1"/>
    <col min="10509" max="10509" width="18.28515625" style="29" bestFit="1" customWidth="1"/>
    <col min="10510" max="10510" width="3.85546875" style="29" customWidth="1"/>
    <col min="10511" max="10511" width="16.5703125" style="29" bestFit="1" customWidth="1"/>
    <col min="10512" max="10512" width="4.85546875" style="29" customWidth="1"/>
    <col min="10513" max="10513" width="15.85546875" style="29" bestFit="1" customWidth="1"/>
    <col min="10514" max="10514" width="4.140625" style="29" customWidth="1"/>
    <col min="10515" max="10515" width="16.5703125" style="29" bestFit="1" customWidth="1"/>
    <col min="10516" max="10516" width="3.42578125" style="29" customWidth="1"/>
    <col min="10517" max="10517" width="16.5703125" style="29" customWidth="1"/>
    <col min="10518" max="10519" width="11.42578125" style="29"/>
    <col min="10520" max="10520" width="11.140625" style="29" bestFit="1" customWidth="1"/>
    <col min="10521" max="10521" width="9.85546875" style="29" bestFit="1" customWidth="1"/>
    <col min="10522" max="10522" width="10.5703125" style="29" bestFit="1" customWidth="1"/>
    <col min="10523" max="10523" width="10.85546875" style="29" bestFit="1" customWidth="1"/>
    <col min="10524" max="10524" width="10.42578125" style="29" bestFit="1" customWidth="1"/>
    <col min="10525" max="10752" width="11.42578125" style="29"/>
    <col min="10753" max="10753" width="4.140625" style="29" customWidth="1"/>
    <col min="10754" max="10754" width="5.85546875" style="29" bestFit="1" customWidth="1"/>
    <col min="10755" max="10755" width="2" style="29" customWidth="1"/>
    <col min="10756" max="10756" width="62.5703125" style="29" customWidth="1"/>
    <col min="10757" max="10757" width="18.85546875" style="29" customWidth="1"/>
    <col min="10758" max="10758" width="8.5703125" style="29" customWidth="1"/>
    <col min="10759" max="10759" width="18.5703125" style="29" customWidth="1"/>
    <col min="10760" max="10760" width="4.42578125" style="29" customWidth="1"/>
    <col min="10761" max="10761" width="20.85546875" style="29" customWidth="1"/>
    <col min="10762" max="10762" width="3.140625" style="29" customWidth="1"/>
    <col min="10763" max="10763" width="18.42578125" style="29" bestFit="1" customWidth="1"/>
    <col min="10764" max="10764" width="3.42578125" style="29" customWidth="1"/>
    <col min="10765" max="10765" width="18.28515625" style="29" bestFit="1" customWidth="1"/>
    <col min="10766" max="10766" width="3.85546875" style="29" customWidth="1"/>
    <col min="10767" max="10767" width="16.5703125" style="29" bestFit="1" customWidth="1"/>
    <col min="10768" max="10768" width="4.85546875" style="29" customWidth="1"/>
    <col min="10769" max="10769" width="15.85546875" style="29" bestFit="1" customWidth="1"/>
    <col min="10770" max="10770" width="4.140625" style="29" customWidth="1"/>
    <col min="10771" max="10771" width="16.5703125" style="29" bestFit="1" customWidth="1"/>
    <col min="10772" max="10772" width="3.42578125" style="29" customWidth="1"/>
    <col min="10773" max="10773" width="16.5703125" style="29" customWidth="1"/>
    <col min="10774" max="10775" width="11.42578125" style="29"/>
    <col min="10776" max="10776" width="11.140625" style="29" bestFit="1" customWidth="1"/>
    <col min="10777" max="10777" width="9.85546875" style="29" bestFit="1" customWidth="1"/>
    <col min="10778" max="10778" width="10.5703125" style="29" bestFit="1" customWidth="1"/>
    <col min="10779" max="10779" width="10.85546875" style="29" bestFit="1" customWidth="1"/>
    <col min="10780" max="10780" width="10.42578125" style="29" bestFit="1" customWidth="1"/>
    <col min="10781" max="11008" width="11.42578125" style="29"/>
    <col min="11009" max="11009" width="4.140625" style="29" customWidth="1"/>
    <col min="11010" max="11010" width="5.85546875" style="29" bestFit="1" customWidth="1"/>
    <col min="11011" max="11011" width="2" style="29" customWidth="1"/>
    <col min="11012" max="11012" width="62.5703125" style="29" customWidth="1"/>
    <col min="11013" max="11013" width="18.85546875" style="29" customWidth="1"/>
    <col min="11014" max="11014" width="8.5703125" style="29" customWidth="1"/>
    <col min="11015" max="11015" width="18.5703125" style="29" customWidth="1"/>
    <col min="11016" max="11016" width="4.42578125" style="29" customWidth="1"/>
    <col min="11017" max="11017" width="20.85546875" style="29" customWidth="1"/>
    <col min="11018" max="11018" width="3.140625" style="29" customWidth="1"/>
    <col min="11019" max="11019" width="18.42578125" style="29" bestFit="1" customWidth="1"/>
    <col min="11020" max="11020" width="3.42578125" style="29" customWidth="1"/>
    <col min="11021" max="11021" width="18.28515625" style="29" bestFit="1" customWidth="1"/>
    <col min="11022" max="11022" width="3.85546875" style="29" customWidth="1"/>
    <col min="11023" max="11023" width="16.5703125" style="29" bestFit="1" customWidth="1"/>
    <col min="11024" max="11024" width="4.85546875" style="29" customWidth="1"/>
    <col min="11025" max="11025" width="15.85546875" style="29" bestFit="1" customWidth="1"/>
    <col min="11026" max="11026" width="4.140625" style="29" customWidth="1"/>
    <col min="11027" max="11027" width="16.5703125" style="29" bestFit="1" customWidth="1"/>
    <col min="11028" max="11028" width="3.42578125" style="29" customWidth="1"/>
    <col min="11029" max="11029" width="16.5703125" style="29" customWidth="1"/>
    <col min="11030" max="11031" width="11.42578125" style="29"/>
    <col min="11032" max="11032" width="11.140625" style="29" bestFit="1" customWidth="1"/>
    <col min="11033" max="11033" width="9.85546875" style="29" bestFit="1" customWidth="1"/>
    <col min="11034" max="11034" width="10.5703125" style="29" bestFit="1" customWidth="1"/>
    <col min="11035" max="11035" width="10.85546875" style="29" bestFit="1" customWidth="1"/>
    <col min="11036" max="11036" width="10.42578125" style="29" bestFit="1" customWidth="1"/>
    <col min="11037" max="11264" width="11.42578125" style="29"/>
    <col min="11265" max="11265" width="4.140625" style="29" customWidth="1"/>
    <col min="11266" max="11266" width="5.85546875" style="29" bestFit="1" customWidth="1"/>
    <col min="11267" max="11267" width="2" style="29" customWidth="1"/>
    <col min="11268" max="11268" width="62.5703125" style="29" customWidth="1"/>
    <col min="11269" max="11269" width="18.85546875" style="29" customWidth="1"/>
    <col min="11270" max="11270" width="8.5703125" style="29" customWidth="1"/>
    <col min="11271" max="11271" width="18.5703125" style="29" customWidth="1"/>
    <col min="11272" max="11272" width="4.42578125" style="29" customWidth="1"/>
    <col min="11273" max="11273" width="20.85546875" style="29" customWidth="1"/>
    <col min="11274" max="11274" width="3.140625" style="29" customWidth="1"/>
    <col min="11275" max="11275" width="18.42578125" style="29" bestFit="1" customWidth="1"/>
    <col min="11276" max="11276" width="3.42578125" style="29" customWidth="1"/>
    <col min="11277" max="11277" width="18.28515625" style="29" bestFit="1" customWidth="1"/>
    <col min="11278" max="11278" width="3.85546875" style="29" customWidth="1"/>
    <col min="11279" max="11279" width="16.5703125" style="29" bestFit="1" customWidth="1"/>
    <col min="11280" max="11280" width="4.85546875" style="29" customWidth="1"/>
    <col min="11281" max="11281" width="15.85546875" style="29" bestFit="1" customWidth="1"/>
    <col min="11282" max="11282" width="4.140625" style="29" customWidth="1"/>
    <col min="11283" max="11283" width="16.5703125" style="29" bestFit="1" customWidth="1"/>
    <col min="11284" max="11284" width="3.42578125" style="29" customWidth="1"/>
    <col min="11285" max="11285" width="16.5703125" style="29" customWidth="1"/>
    <col min="11286" max="11287" width="11.42578125" style="29"/>
    <col min="11288" max="11288" width="11.140625" style="29" bestFit="1" customWidth="1"/>
    <col min="11289" max="11289" width="9.85546875" style="29" bestFit="1" customWidth="1"/>
    <col min="11290" max="11290" width="10.5703125" style="29" bestFit="1" customWidth="1"/>
    <col min="11291" max="11291" width="10.85546875" style="29" bestFit="1" customWidth="1"/>
    <col min="11292" max="11292" width="10.42578125" style="29" bestFit="1" customWidth="1"/>
    <col min="11293" max="11520" width="11.42578125" style="29"/>
    <col min="11521" max="11521" width="4.140625" style="29" customWidth="1"/>
    <col min="11522" max="11522" width="5.85546875" style="29" bestFit="1" customWidth="1"/>
    <col min="11523" max="11523" width="2" style="29" customWidth="1"/>
    <col min="11524" max="11524" width="62.5703125" style="29" customWidth="1"/>
    <col min="11525" max="11525" width="18.85546875" style="29" customWidth="1"/>
    <col min="11526" max="11526" width="8.5703125" style="29" customWidth="1"/>
    <col min="11527" max="11527" width="18.5703125" style="29" customWidth="1"/>
    <col min="11528" max="11528" width="4.42578125" style="29" customWidth="1"/>
    <col min="11529" max="11529" width="20.85546875" style="29" customWidth="1"/>
    <col min="11530" max="11530" width="3.140625" style="29" customWidth="1"/>
    <col min="11531" max="11531" width="18.42578125" style="29" bestFit="1" customWidth="1"/>
    <col min="11532" max="11532" width="3.42578125" style="29" customWidth="1"/>
    <col min="11533" max="11533" width="18.28515625" style="29" bestFit="1" customWidth="1"/>
    <col min="11534" max="11534" width="3.85546875" style="29" customWidth="1"/>
    <col min="11535" max="11535" width="16.5703125" style="29" bestFit="1" customWidth="1"/>
    <col min="11536" max="11536" width="4.85546875" style="29" customWidth="1"/>
    <col min="11537" max="11537" width="15.85546875" style="29" bestFit="1" customWidth="1"/>
    <col min="11538" max="11538" width="4.140625" style="29" customWidth="1"/>
    <col min="11539" max="11539" width="16.5703125" style="29" bestFit="1" customWidth="1"/>
    <col min="11540" max="11540" width="3.42578125" style="29" customWidth="1"/>
    <col min="11541" max="11541" width="16.5703125" style="29" customWidth="1"/>
    <col min="11542" max="11543" width="11.42578125" style="29"/>
    <col min="11544" max="11544" width="11.140625" style="29" bestFit="1" customWidth="1"/>
    <col min="11545" max="11545" width="9.85546875" style="29" bestFit="1" customWidth="1"/>
    <col min="11546" max="11546" width="10.5703125" style="29" bestFit="1" customWidth="1"/>
    <col min="11547" max="11547" width="10.85546875" style="29" bestFit="1" customWidth="1"/>
    <col min="11548" max="11548" width="10.42578125" style="29" bestFit="1" customWidth="1"/>
    <col min="11549" max="11776" width="11.42578125" style="29"/>
    <col min="11777" max="11777" width="4.140625" style="29" customWidth="1"/>
    <col min="11778" max="11778" width="5.85546875" style="29" bestFit="1" customWidth="1"/>
    <col min="11779" max="11779" width="2" style="29" customWidth="1"/>
    <col min="11780" max="11780" width="62.5703125" style="29" customWidth="1"/>
    <col min="11781" max="11781" width="18.85546875" style="29" customWidth="1"/>
    <col min="11782" max="11782" width="8.5703125" style="29" customWidth="1"/>
    <col min="11783" max="11783" width="18.5703125" style="29" customWidth="1"/>
    <col min="11784" max="11784" width="4.42578125" style="29" customWidth="1"/>
    <col min="11785" max="11785" width="20.85546875" style="29" customWidth="1"/>
    <col min="11786" max="11786" width="3.140625" style="29" customWidth="1"/>
    <col min="11787" max="11787" width="18.42578125" style="29" bestFit="1" customWidth="1"/>
    <col min="11788" max="11788" width="3.42578125" style="29" customWidth="1"/>
    <col min="11789" max="11789" width="18.28515625" style="29" bestFit="1" customWidth="1"/>
    <col min="11790" max="11790" width="3.85546875" style="29" customWidth="1"/>
    <col min="11791" max="11791" width="16.5703125" style="29" bestFit="1" customWidth="1"/>
    <col min="11792" max="11792" width="4.85546875" style="29" customWidth="1"/>
    <col min="11793" max="11793" width="15.85546875" style="29" bestFit="1" customWidth="1"/>
    <col min="11794" max="11794" width="4.140625" style="29" customWidth="1"/>
    <col min="11795" max="11795" width="16.5703125" style="29" bestFit="1" customWidth="1"/>
    <col min="11796" max="11796" width="3.42578125" style="29" customWidth="1"/>
    <col min="11797" max="11797" width="16.5703125" style="29" customWidth="1"/>
    <col min="11798" max="11799" width="11.42578125" style="29"/>
    <col min="11800" max="11800" width="11.140625" style="29" bestFit="1" customWidth="1"/>
    <col min="11801" max="11801" width="9.85546875" style="29" bestFit="1" customWidth="1"/>
    <col min="11802" max="11802" width="10.5703125" style="29" bestFit="1" customWidth="1"/>
    <col min="11803" max="11803" width="10.85546875" style="29" bestFit="1" customWidth="1"/>
    <col min="11804" max="11804" width="10.42578125" style="29" bestFit="1" customWidth="1"/>
    <col min="11805" max="12032" width="11.42578125" style="29"/>
    <col min="12033" max="12033" width="4.140625" style="29" customWidth="1"/>
    <col min="12034" max="12034" width="5.85546875" style="29" bestFit="1" customWidth="1"/>
    <col min="12035" max="12035" width="2" style="29" customWidth="1"/>
    <col min="12036" max="12036" width="62.5703125" style="29" customWidth="1"/>
    <col min="12037" max="12037" width="18.85546875" style="29" customWidth="1"/>
    <col min="12038" max="12038" width="8.5703125" style="29" customWidth="1"/>
    <col min="12039" max="12039" width="18.5703125" style="29" customWidth="1"/>
    <col min="12040" max="12040" width="4.42578125" style="29" customWidth="1"/>
    <col min="12041" max="12041" width="20.85546875" style="29" customWidth="1"/>
    <col min="12042" max="12042" width="3.140625" style="29" customWidth="1"/>
    <col min="12043" max="12043" width="18.42578125" style="29" bestFit="1" customWidth="1"/>
    <col min="12044" max="12044" width="3.42578125" style="29" customWidth="1"/>
    <col min="12045" max="12045" width="18.28515625" style="29" bestFit="1" customWidth="1"/>
    <col min="12046" max="12046" width="3.85546875" style="29" customWidth="1"/>
    <col min="12047" max="12047" width="16.5703125" style="29" bestFit="1" customWidth="1"/>
    <col min="12048" max="12048" width="4.85546875" style="29" customWidth="1"/>
    <col min="12049" max="12049" width="15.85546875" style="29" bestFit="1" customWidth="1"/>
    <col min="12050" max="12050" width="4.140625" style="29" customWidth="1"/>
    <col min="12051" max="12051" width="16.5703125" style="29" bestFit="1" customWidth="1"/>
    <col min="12052" max="12052" width="3.42578125" style="29" customWidth="1"/>
    <col min="12053" max="12053" width="16.5703125" style="29" customWidth="1"/>
    <col min="12054" max="12055" width="11.42578125" style="29"/>
    <col min="12056" max="12056" width="11.140625" style="29" bestFit="1" customWidth="1"/>
    <col min="12057" max="12057" width="9.85546875" style="29" bestFit="1" customWidth="1"/>
    <col min="12058" max="12058" width="10.5703125" style="29" bestFit="1" customWidth="1"/>
    <col min="12059" max="12059" width="10.85546875" style="29" bestFit="1" customWidth="1"/>
    <col min="12060" max="12060" width="10.42578125" style="29" bestFit="1" customWidth="1"/>
    <col min="12061" max="12288" width="11.42578125" style="29"/>
    <col min="12289" max="12289" width="4.140625" style="29" customWidth="1"/>
    <col min="12290" max="12290" width="5.85546875" style="29" bestFit="1" customWidth="1"/>
    <col min="12291" max="12291" width="2" style="29" customWidth="1"/>
    <col min="12292" max="12292" width="62.5703125" style="29" customWidth="1"/>
    <col min="12293" max="12293" width="18.85546875" style="29" customWidth="1"/>
    <col min="12294" max="12294" width="8.5703125" style="29" customWidth="1"/>
    <col min="12295" max="12295" width="18.5703125" style="29" customWidth="1"/>
    <col min="12296" max="12296" width="4.42578125" style="29" customWidth="1"/>
    <col min="12297" max="12297" width="20.85546875" style="29" customWidth="1"/>
    <col min="12298" max="12298" width="3.140625" style="29" customWidth="1"/>
    <col min="12299" max="12299" width="18.42578125" style="29" bestFit="1" customWidth="1"/>
    <col min="12300" max="12300" width="3.42578125" style="29" customWidth="1"/>
    <col min="12301" max="12301" width="18.28515625" style="29" bestFit="1" customWidth="1"/>
    <col min="12302" max="12302" width="3.85546875" style="29" customWidth="1"/>
    <col min="12303" max="12303" width="16.5703125" style="29" bestFit="1" customWidth="1"/>
    <col min="12304" max="12304" width="4.85546875" style="29" customWidth="1"/>
    <col min="12305" max="12305" width="15.85546875" style="29" bestFit="1" customWidth="1"/>
    <col min="12306" max="12306" width="4.140625" style="29" customWidth="1"/>
    <col min="12307" max="12307" width="16.5703125" style="29" bestFit="1" customWidth="1"/>
    <col min="12308" max="12308" width="3.42578125" style="29" customWidth="1"/>
    <col min="12309" max="12309" width="16.5703125" style="29" customWidth="1"/>
    <col min="12310" max="12311" width="11.42578125" style="29"/>
    <col min="12312" max="12312" width="11.140625" style="29" bestFit="1" customWidth="1"/>
    <col min="12313" max="12313" width="9.85546875" style="29" bestFit="1" customWidth="1"/>
    <col min="12314" max="12314" width="10.5703125" style="29" bestFit="1" customWidth="1"/>
    <col min="12315" max="12315" width="10.85546875" style="29" bestFit="1" customWidth="1"/>
    <col min="12316" max="12316" width="10.42578125" style="29" bestFit="1" customWidth="1"/>
    <col min="12317" max="12544" width="11.42578125" style="29"/>
    <col min="12545" max="12545" width="4.140625" style="29" customWidth="1"/>
    <col min="12546" max="12546" width="5.85546875" style="29" bestFit="1" customWidth="1"/>
    <col min="12547" max="12547" width="2" style="29" customWidth="1"/>
    <col min="12548" max="12548" width="62.5703125" style="29" customWidth="1"/>
    <col min="12549" max="12549" width="18.85546875" style="29" customWidth="1"/>
    <col min="12550" max="12550" width="8.5703125" style="29" customWidth="1"/>
    <col min="12551" max="12551" width="18.5703125" style="29" customWidth="1"/>
    <col min="12552" max="12552" width="4.42578125" style="29" customWidth="1"/>
    <col min="12553" max="12553" width="20.85546875" style="29" customWidth="1"/>
    <col min="12554" max="12554" width="3.140625" style="29" customWidth="1"/>
    <col min="12555" max="12555" width="18.42578125" style="29" bestFit="1" customWidth="1"/>
    <col min="12556" max="12556" width="3.42578125" style="29" customWidth="1"/>
    <col min="12557" max="12557" width="18.28515625" style="29" bestFit="1" customWidth="1"/>
    <col min="12558" max="12558" width="3.85546875" style="29" customWidth="1"/>
    <col min="12559" max="12559" width="16.5703125" style="29" bestFit="1" customWidth="1"/>
    <col min="12560" max="12560" width="4.85546875" style="29" customWidth="1"/>
    <col min="12561" max="12561" width="15.85546875" style="29" bestFit="1" customWidth="1"/>
    <col min="12562" max="12562" width="4.140625" style="29" customWidth="1"/>
    <col min="12563" max="12563" width="16.5703125" style="29" bestFit="1" customWidth="1"/>
    <col min="12564" max="12564" width="3.42578125" style="29" customWidth="1"/>
    <col min="12565" max="12565" width="16.5703125" style="29" customWidth="1"/>
    <col min="12566" max="12567" width="11.42578125" style="29"/>
    <col min="12568" max="12568" width="11.140625" style="29" bestFit="1" customWidth="1"/>
    <col min="12569" max="12569" width="9.85546875" style="29" bestFit="1" customWidth="1"/>
    <col min="12570" max="12570" width="10.5703125" style="29" bestFit="1" customWidth="1"/>
    <col min="12571" max="12571" width="10.85546875" style="29" bestFit="1" customWidth="1"/>
    <col min="12572" max="12572" width="10.42578125" style="29" bestFit="1" customWidth="1"/>
    <col min="12573" max="12800" width="11.42578125" style="29"/>
    <col min="12801" max="12801" width="4.140625" style="29" customWidth="1"/>
    <col min="12802" max="12802" width="5.85546875" style="29" bestFit="1" customWidth="1"/>
    <col min="12803" max="12803" width="2" style="29" customWidth="1"/>
    <col min="12804" max="12804" width="62.5703125" style="29" customWidth="1"/>
    <col min="12805" max="12805" width="18.85546875" style="29" customWidth="1"/>
    <col min="12806" max="12806" width="8.5703125" style="29" customWidth="1"/>
    <col min="12807" max="12807" width="18.5703125" style="29" customWidth="1"/>
    <col min="12808" max="12808" width="4.42578125" style="29" customWidth="1"/>
    <col min="12809" max="12809" width="20.85546875" style="29" customWidth="1"/>
    <col min="12810" max="12810" width="3.140625" style="29" customWidth="1"/>
    <col min="12811" max="12811" width="18.42578125" style="29" bestFit="1" customWidth="1"/>
    <col min="12812" max="12812" width="3.42578125" style="29" customWidth="1"/>
    <col min="12813" max="12813" width="18.28515625" style="29" bestFit="1" customWidth="1"/>
    <col min="12814" max="12814" width="3.85546875" style="29" customWidth="1"/>
    <col min="12815" max="12815" width="16.5703125" style="29" bestFit="1" customWidth="1"/>
    <col min="12816" max="12816" width="4.85546875" style="29" customWidth="1"/>
    <col min="12817" max="12817" width="15.85546875" style="29" bestFit="1" customWidth="1"/>
    <col min="12818" max="12818" width="4.140625" style="29" customWidth="1"/>
    <col min="12819" max="12819" width="16.5703125" style="29" bestFit="1" customWidth="1"/>
    <col min="12820" max="12820" width="3.42578125" style="29" customWidth="1"/>
    <col min="12821" max="12821" width="16.5703125" style="29" customWidth="1"/>
    <col min="12822" max="12823" width="11.42578125" style="29"/>
    <col min="12824" max="12824" width="11.140625" style="29" bestFit="1" customWidth="1"/>
    <col min="12825" max="12825" width="9.85546875" style="29" bestFit="1" customWidth="1"/>
    <col min="12826" max="12826" width="10.5703125" style="29" bestFit="1" customWidth="1"/>
    <col min="12827" max="12827" width="10.85546875" style="29" bestFit="1" customWidth="1"/>
    <col min="12828" max="12828" width="10.42578125" style="29" bestFit="1" customWidth="1"/>
    <col min="12829" max="13056" width="11.42578125" style="29"/>
    <col min="13057" max="13057" width="4.140625" style="29" customWidth="1"/>
    <col min="13058" max="13058" width="5.85546875" style="29" bestFit="1" customWidth="1"/>
    <col min="13059" max="13059" width="2" style="29" customWidth="1"/>
    <col min="13060" max="13060" width="62.5703125" style="29" customWidth="1"/>
    <col min="13061" max="13061" width="18.85546875" style="29" customWidth="1"/>
    <col min="13062" max="13062" width="8.5703125" style="29" customWidth="1"/>
    <col min="13063" max="13063" width="18.5703125" style="29" customWidth="1"/>
    <col min="13064" max="13064" width="4.42578125" style="29" customWidth="1"/>
    <col min="13065" max="13065" width="20.85546875" style="29" customWidth="1"/>
    <col min="13066" max="13066" width="3.140625" style="29" customWidth="1"/>
    <col min="13067" max="13067" width="18.42578125" style="29" bestFit="1" customWidth="1"/>
    <col min="13068" max="13068" width="3.42578125" style="29" customWidth="1"/>
    <col min="13069" max="13069" width="18.28515625" style="29" bestFit="1" customWidth="1"/>
    <col min="13070" max="13070" width="3.85546875" style="29" customWidth="1"/>
    <col min="13071" max="13071" width="16.5703125" style="29" bestFit="1" customWidth="1"/>
    <col min="13072" max="13072" width="4.85546875" style="29" customWidth="1"/>
    <col min="13073" max="13073" width="15.85546875" style="29" bestFit="1" customWidth="1"/>
    <col min="13074" max="13074" width="4.140625" style="29" customWidth="1"/>
    <col min="13075" max="13075" width="16.5703125" style="29" bestFit="1" customWidth="1"/>
    <col min="13076" max="13076" width="3.42578125" style="29" customWidth="1"/>
    <col min="13077" max="13077" width="16.5703125" style="29" customWidth="1"/>
    <col min="13078" max="13079" width="11.42578125" style="29"/>
    <col min="13080" max="13080" width="11.140625" style="29" bestFit="1" customWidth="1"/>
    <col min="13081" max="13081" width="9.85546875" style="29" bestFit="1" customWidth="1"/>
    <col min="13082" max="13082" width="10.5703125" style="29" bestFit="1" customWidth="1"/>
    <col min="13083" max="13083" width="10.85546875" style="29" bestFit="1" customWidth="1"/>
    <col min="13084" max="13084" width="10.42578125" style="29" bestFit="1" customWidth="1"/>
    <col min="13085" max="13312" width="11.42578125" style="29"/>
    <col min="13313" max="13313" width="4.140625" style="29" customWidth="1"/>
    <col min="13314" max="13314" width="5.85546875" style="29" bestFit="1" customWidth="1"/>
    <col min="13315" max="13315" width="2" style="29" customWidth="1"/>
    <col min="13316" max="13316" width="62.5703125" style="29" customWidth="1"/>
    <col min="13317" max="13317" width="18.85546875" style="29" customWidth="1"/>
    <col min="13318" max="13318" width="8.5703125" style="29" customWidth="1"/>
    <col min="13319" max="13319" width="18.5703125" style="29" customWidth="1"/>
    <col min="13320" max="13320" width="4.42578125" style="29" customWidth="1"/>
    <col min="13321" max="13321" width="20.85546875" style="29" customWidth="1"/>
    <col min="13322" max="13322" width="3.140625" style="29" customWidth="1"/>
    <col min="13323" max="13323" width="18.42578125" style="29" bestFit="1" customWidth="1"/>
    <col min="13324" max="13324" width="3.42578125" style="29" customWidth="1"/>
    <col min="13325" max="13325" width="18.28515625" style="29" bestFit="1" customWidth="1"/>
    <col min="13326" max="13326" width="3.85546875" style="29" customWidth="1"/>
    <col min="13327" max="13327" width="16.5703125" style="29" bestFit="1" customWidth="1"/>
    <col min="13328" max="13328" width="4.85546875" style="29" customWidth="1"/>
    <col min="13329" max="13329" width="15.85546875" style="29" bestFit="1" customWidth="1"/>
    <col min="13330" max="13330" width="4.140625" style="29" customWidth="1"/>
    <col min="13331" max="13331" width="16.5703125" style="29" bestFit="1" customWidth="1"/>
    <col min="13332" max="13332" width="3.42578125" style="29" customWidth="1"/>
    <col min="13333" max="13333" width="16.5703125" style="29" customWidth="1"/>
    <col min="13334" max="13335" width="11.42578125" style="29"/>
    <col min="13336" max="13336" width="11.140625" style="29" bestFit="1" customWidth="1"/>
    <col min="13337" max="13337" width="9.85546875" style="29" bestFit="1" customWidth="1"/>
    <col min="13338" max="13338" width="10.5703125" style="29" bestFit="1" customWidth="1"/>
    <col min="13339" max="13339" width="10.85546875" style="29" bestFit="1" customWidth="1"/>
    <col min="13340" max="13340" width="10.42578125" style="29" bestFit="1" customWidth="1"/>
    <col min="13341" max="13568" width="11.42578125" style="29"/>
    <col min="13569" max="13569" width="4.140625" style="29" customWidth="1"/>
    <col min="13570" max="13570" width="5.85546875" style="29" bestFit="1" customWidth="1"/>
    <col min="13571" max="13571" width="2" style="29" customWidth="1"/>
    <col min="13572" max="13572" width="62.5703125" style="29" customWidth="1"/>
    <col min="13573" max="13573" width="18.85546875" style="29" customWidth="1"/>
    <col min="13574" max="13574" width="8.5703125" style="29" customWidth="1"/>
    <col min="13575" max="13575" width="18.5703125" style="29" customWidth="1"/>
    <col min="13576" max="13576" width="4.42578125" style="29" customWidth="1"/>
    <col min="13577" max="13577" width="20.85546875" style="29" customWidth="1"/>
    <col min="13578" max="13578" width="3.140625" style="29" customWidth="1"/>
    <col min="13579" max="13579" width="18.42578125" style="29" bestFit="1" customWidth="1"/>
    <col min="13580" max="13580" width="3.42578125" style="29" customWidth="1"/>
    <col min="13581" max="13581" width="18.28515625" style="29" bestFit="1" customWidth="1"/>
    <col min="13582" max="13582" width="3.85546875" style="29" customWidth="1"/>
    <col min="13583" max="13583" width="16.5703125" style="29" bestFit="1" customWidth="1"/>
    <col min="13584" max="13584" width="4.85546875" style="29" customWidth="1"/>
    <col min="13585" max="13585" width="15.85546875" style="29" bestFit="1" customWidth="1"/>
    <col min="13586" max="13586" width="4.140625" style="29" customWidth="1"/>
    <col min="13587" max="13587" width="16.5703125" style="29" bestFit="1" customWidth="1"/>
    <col min="13588" max="13588" width="3.42578125" style="29" customWidth="1"/>
    <col min="13589" max="13589" width="16.5703125" style="29" customWidth="1"/>
    <col min="13590" max="13591" width="11.42578125" style="29"/>
    <col min="13592" max="13592" width="11.140625" style="29" bestFit="1" customWidth="1"/>
    <col min="13593" max="13593" width="9.85546875" style="29" bestFit="1" customWidth="1"/>
    <col min="13594" max="13594" width="10.5703125" style="29" bestFit="1" customWidth="1"/>
    <col min="13595" max="13595" width="10.85546875" style="29" bestFit="1" customWidth="1"/>
    <col min="13596" max="13596" width="10.42578125" style="29" bestFit="1" customWidth="1"/>
    <col min="13597" max="13824" width="11.42578125" style="29"/>
    <col min="13825" max="13825" width="4.140625" style="29" customWidth="1"/>
    <col min="13826" max="13826" width="5.85546875" style="29" bestFit="1" customWidth="1"/>
    <col min="13827" max="13827" width="2" style="29" customWidth="1"/>
    <col min="13828" max="13828" width="62.5703125" style="29" customWidth="1"/>
    <col min="13829" max="13829" width="18.85546875" style="29" customWidth="1"/>
    <col min="13830" max="13830" width="8.5703125" style="29" customWidth="1"/>
    <col min="13831" max="13831" width="18.5703125" style="29" customWidth="1"/>
    <col min="13832" max="13832" width="4.42578125" style="29" customWidth="1"/>
    <col min="13833" max="13833" width="20.85546875" style="29" customWidth="1"/>
    <col min="13834" max="13834" width="3.140625" style="29" customWidth="1"/>
    <col min="13835" max="13835" width="18.42578125" style="29" bestFit="1" customWidth="1"/>
    <col min="13836" max="13836" width="3.42578125" style="29" customWidth="1"/>
    <col min="13837" max="13837" width="18.28515625" style="29" bestFit="1" customWidth="1"/>
    <col min="13838" max="13838" width="3.85546875" style="29" customWidth="1"/>
    <col min="13839" max="13839" width="16.5703125" style="29" bestFit="1" customWidth="1"/>
    <col min="13840" max="13840" width="4.85546875" style="29" customWidth="1"/>
    <col min="13841" max="13841" width="15.85546875" style="29" bestFit="1" customWidth="1"/>
    <col min="13842" max="13842" width="4.140625" style="29" customWidth="1"/>
    <col min="13843" max="13843" width="16.5703125" style="29" bestFit="1" customWidth="1"/>
    <col min="13844" max="13844" width="3.42578125" style="29" customWidth="1"/>
    <col min="13845" max="13845" width="16.5703125" style="29" customWidth="1"/>
    <col min="13846" max="13847" width="11.42578125" style="29"/>
    <col min="13848" max="13848" width="11.140625" style="29" bestFit="1" customWidth="1"/>
    <col min="13849" max="13849" width="9.85546875" style="29" bestFit="1" customWidth="1"/>
    <col min="13850" max="13850" width="10.5703125" style="29" bestFit="1" customWidth="1"/>
    <col min="13851" max="13851" width="10.85546875" style="29" bestFit="1" customWidth="1"/>
    <col min="13852" max="13852" width="10.42578125" style="29" bestFit="1" customWidth="1"/>
    <col min="13853" max="14080" width="11.42578125" style="29"/>
    <col min="14081" max="14081" width="4.140625" style="29" customWidth="1"/>
    <col min="14082" max="14082" width="5.85546875" style="29" bestFit="1" customWidth="1"/>
    <col min="14083" max="14083" width="2" style="29" customWidth="1"/>
    <col min="14084" max="14084" width="62.5703125" style="29" customWidth="1"/>
    <col min="14085" max="14085" width="18.85546875" style="29" customWidth="1"/>
    <col min="14086" max="14086" width="8.5703125" style="29" customWidth="1"/>
    <col min="14087" max="14087" width="18.5703125" style="29" customWidth="1"/>
    <col min="14088" max="14088" width="4.42578125" style="29" customWidth="1"/>
    <col min="14089" max="14089" width="20.85546875" style="29" customWidth="1"/>
    <col min="14090" max="14090" width="3.140625" style="29" customWidth="1"/>
    <col min="14091" max="14091" width="18.42578125" style="29" bestFit="1" customWidth="1"/>
    <col min="14092" max="14092" width="3.42578125" style="29" customWidth="1"/>
    <col min="14093" max="14093" width="18.28515625" style="29" bestFit="1" customWidth="1"/>
    <col min="14094" max="14094" width="3.85546875" style="29" customWidth="1"/>
    <col min="14095" max="14095" width="16.5703125" style="29" bestFit="1" customWidth="1"/>
    <col min="14096" max="14096" width="4.85546875" style="29" customWidth="1"/>
    <col min="14097" max="14097" width="15.85546875" style="29" bestFit="1" customWidth="1"/>
    <col min="14098" max="14098" width="4.140625" style="29" customWidth="1"/>
    <col min="14099" max="14099" width="16.5703125" style="29" bestFit="1" customWidth="1"/>
    <col min="14100" max="14100" width="3.42578125" style="29" customWidth="1"/>
    <col min="14101" max="14101" width="16.5703125" style="29" customWidth="1"/>
    <col min="14102" max="14103" width="11.42578125" style="29"/>
    <col min="14104" max="14104" width="11.140625" style="29" bestFit="1" customWidth="1"/>
    <col min="14105" max="14105" width="9.85546875" style="29" bestFit="1" customWidth="1"/>
    <col min="14106" max="14106" width="10.5703125" style="29" bestFit="1" customWidth="1"/>
    <col min="14107" max="14107" width="10.85546875" style="29" bestFit="1" customWidth="1"/>
    <col min="14108" max="14108" width="10.42578125" style="29" bestFit="1" customWidth="1"/>
    <col min="14109" max="14336" width="11.42578125" style="29"/>
    <col min="14337" max="14337" width="4.140625" style="29" customWidth="1"/>
    <col min="14338" max="14338" width="5.85546875" style="29" bestFit="1" customWidth="1"/>
    <col min="14339" max="14339" width="2" style="29" customWidth="1"/>
    <col min="14340" max="14340" width="62.5703125" style="29" customWidth="1"/>
    <col min="14341" max="14341" width="18.85546875" style="29" customWidth="1"/>
    <col min="14342" max="14342" width="8.5703125" style="29" customWidth="1"/>
    <col min="14343" max="14343" width="18.5703125" style="29" customWidth="1"/>
    <col min="14344" max="14344" width="4.42578125" style="29" customWidth="1"/>
    <col min="14345" max="14345" width="20.85546875" style="29" customWidth="1"/>
    <col min="14346" max="14346" width="3.140625" style="29" customWidth="1"/>
    <col min="14347" max="14347" width="18.42578125" style="29" bestFit="1" customWidth="1"/>
    <col min="14348" max="14348" width="3.42578125" style="29" customWidth="1"/>
    <col min="14349" max="14349" width="18.28515625" style="29" bestFit="1" customWidth="1"/>
    <col min="14350" max="14350" width="3.85546875" style="29" customWidth="1"/>
    <col min="14351" max="14351" width="16.5703125" style="29" bestFit="1" customWidth="1"/>
    <col min="14352" max="14352" width="4.85546875" style="29" customWidth="1"/>
    <col min="14353" max="14353" width="15.85546875" style="29" bestFit="1" customWidth="1"/>
    <col min="14354" max="14354" width="4.140625" style="29" customWidth="1"/>
    <col min="14355" max="14355" width="16.5703125" style="29" bestFit="1" customWidth="1"/>
    <col min="14356" max="14356" width="3.42578125" style="29" customWidth="1"/>
    <col min="14357" max="14357" width="16.5703125" style="29" customWidth="1"/>
    <col min="14358" max="14359" width="11.42578125" style="29"/>
    <col min="14360" max="14360" width="11.140625" style="29" bestFit="1" customWidth="1"/>
    <col min="14361" max="14361" width="9.85546875" style="29" bestFit="1" customWidth="1"/>
    <col min="14362" max="14362" width="10.5703125" style="29" bestFit="1" customWidth="1"/>
    <col min="14363" max="14363" width="10.85546875" style="29" bestFit="1" customWidth="1"/>
    <col min="14364" max="14364" width="10.42578125" style="29" bestFit="1" customWidth="1"/>
    <col min="14365" max="14592" width="11.42578125" style="29"/>
    <col min="14593" max="14593" width="4.140625" style="29" customWidth="1"/>
    <col min="14594" max="14594" width="5.85546875" style="29" bestFit="1" customWidth="1"/>
    <col min="14595" max="14595" width="2" style="29" customWidth="1"/>
    <col min="14596" max="14596" width="62.5703125" style="29" customWidth="1"/>
    <col min="14597" max="14597" width="18.85546875" style="29" customWidth="1"/>
    <col min="14598" max="14598" width="8.5703125" style="29" customWidth="1"/>
    <col min="14599" max="14599" width="18.5703125" style="29" customWidth="1"/>
    <col min="14600" max="14600" width="4.42578125" style="29" customWidth="1"/>
    <col min="14601" max="14601" width="20.85546875" style="29" customWidth="1"/>
    <col min="14602" max="14602" width="3.140625" style="29" customWidth="1"/>
    <col min="14603" max="14603" width="18.42578125" style="29" bestFit="1" customWidth="1"/>
    <col min="14604" max="14604" width="3.42578125" style="29" customWidth="1"/>
    <col min="14605" max="14605" width="18.28515625" style="29" bestFit="1" customWidth="1"/>
    <col min="14606" max="14606" width="3.85546875" style="29" customWidth="1"/>
    <col min="14607" max="14607" width="16.5703125" style="29" bestFit="1" customWidth="1"/>
    <col min="14608" max="14608" width="4.85546875" style="29" customWidth="1"/>
    <col min="14609" max="14609" width="15.85546875" style="29" bestFit="1" customWidth="1"/>
    <col min="14610" max="14610" width="4.140625" style="29" customWidth="1"/>
    <col min="14611" max="14611" width="16.5703125" style="29" bestFit="1" customWidth="1"/>
    <col min="14612" max="14612" width="3.42578125" style="29" customWidth="1"/>
    <col min="14613" max="14613" width="16.5703125" style="29" customWidth="1"/>
    <col min="14614" max="14615" width="11.42578125" style="29"/>
    <col min="14616" max="14616" width="11.140625" style="29" bestFit="1" customWidth="1"/>
    <col min="14617" max="14617" width="9.85546875" style="29" bestFit="1" customWidth="1"/>
    <col min="14618" max="14618" width="10.5703125" style="29" bestFit="1" customWidth="1"/>
    <col min="14619" max="14619" width="10.85546875" style="29" bestFit="1" customWidth="1"/>
    <col min="14620" max="14620" width="10.42578125" style="29" bestFit="1" customWidth="1"/>
    <col min="14621" max="14848" width="11.42578125" style="29"/>
    <col min="14849" max="14849" width="4.140625" style="29" customWidth="1"/>
    <col min="14850" max="14850" width="5.85546875" style="29" bestFit="1" customWidth="1"/>
    <col min="14851" max="14851" width="2" style="29" customWidth="1"/>
    <col min="14852" max="14852" width="62.5703125" style="29" customWidth="1"/>
    <col min="14853" max="14853" width="18.85546875" style="29" customWidth="1"/>
    <col min="14854" max="14854" width="8.5703125" style="29" customWidth="1"/>
    <col min="14855" max="14855" width="18.5703125" style="29" customWidth="1"/>
    <col min="14856" max="14856" width="4.42578125" style="29" customWidth="1"/>
    <col min="14857" max="14857" width="20.85546875" style="29" customWidth="1"/>
    <col min="14858" max="14858" width="3.140625" style="29" customWidth="1"/>
    <col min="14859" max="14859" width="18.42578125" style="29" bestFit="1" customWidth="1"/>
    <col min="14860" max="14860" width="3.42578125" style="29" customWidth="1"/>
    <col min="14861" max="14861" width="18.28515625" style="29" bestFit="1" customWidth="1"/>
    <col min="14862" max="14862" width="3.85546875" style="29" customWidth="1"/>
    <col min="14863" max="14863" width="16.5703125" style="29" bestFit="1" customWidth="1"/>
    <col min="14864" max="14864" width="4.85546875" style="29" customWidth="1"/>
    <col min="14865" max="14865" width="15.85546875" style="29" bestFit="1" customWidth="1"/>
    <col min="14866" max="14866" width="4.140625" style="29" customWidth="1"/>
    <col min="14867" max="14867" width="16.5703125" style="29" bestFit="1" customWidth="1"/>
    <col min="14868" max="14868" width="3.42578125" style="29" customWidth="1"/>
    <col min="14869" max="14869" width="16.5703125" style="29" customWidth="1"/>
    <col min="14870" max="14871" width="11.42578125" style="29"/>
    <col min="14872" max="14872" width="11.140625" style="29" bestFit="1" customWidth="1"/>
    <col min="14873" max="14873" width="9.85546875" style="29" bestFit="1" customWidth="1"/>
    <col min="14874" max="14874" width="10.5703125" style="29" bestFit="1" customWidth="1"/>
    <col min="14875" max="14875" width="10.85546875" style="29" bestFit="1" customWidth="1"/>
    <col min="14876" max="14876" width="10.42578125" style="29" bestFit="1" customWidth="1"/>
    <col min="14877" max="15104" width="11.42578125" style="29"/>
    <col min="15105" max="15105" width="4.140625" style="29" customWidth="1"/>
    <col min="15106" max="15106" width="5.85546875" style="29" bestFit="1" customWidth="1"/>
    <col min="15107" max="15107" width="2" style="29" customWidth="1"/>
    <col min="15108" max="15108" width="62.5703125" style="29" customWidth="1"/>
    <col min="15109" max="15109" width="18.85546875" style="29" customWidth="1"/>
    <col min="15110" max="15110" width="8.5703125" style="29" customWidth="1"/>
    <col min="15111" max="15111" width="18.5703125" style="29" customWidth="1"/>
    <col min="15112" max="15112" width="4.42578125" style="29" customWidth="1"/>
    <col min="15113" max="15113" width="20.85546875" style="29" customWidth="1"/>
    <col min="15114" max="15114" width="3.140625" style="29" customWidth="1"/>
    <col min="15115" max="15115" width="18.42578125" style="29" bestFit="1" customWidth="1"/>
    <col min="15116" max="15116" width="3.42578125" style="29" customWidth="1"/>
    <col min="15117" max="15117" width="18.28515625" style="29" bestFit="1" customWidth="1"/>
    <col min="15118" max="15118" width="3.85546875" style="29" customWidth="1"/>
    <col min="15119" max="15119" width="16.5703125" style="29" bestFit="1" customWidth="1"/>
    <col min="15120" max="15120" width="4.85546875" style="29" customWidth="1"/>
    <col min="15121" max="15121" width="15.85546875" style="29" bestFit="1" customWidth="1"/>
    <col min="15122" max="15122" width="4.140625" style="29" customWidth="1"/>
    <col min="15123" max="15123" width="16.5703125" style="29" bestFit="1" customWidth="1"/>
    <col min="15124" max="15124" width="3.42578125" style="29" customWidth="1"/>
    <col min="15125" max="15125" width="16.5703125" style="29" customWidth="1"/>
    <col min="15126" max="15127" width="11.42578125" style="29"/>
    <col min="15128" max="15128" width="11.140625" style="29" bestFit="1" customWidth="1"/>
    <col min="15129" max="15129" width="9.85546875" style="29" bestFit="1" customWidth="1"/>
    <col min="15130" max="15130" width="10.5703125" style="29" bestFit="1" customWidth="1"/>
    <col min="15131" max="15131" width="10.85546875" style="29" bestFit="1" customWidth="1"/>
    <col min="15132" max="15132" width="10.42578125" style="29" bestFit="1" customWidth="1"/>
    <col min="15133" max="15360" width="11.42578125" style="29"/>
    <col min="15361" max="15361" width="4.140625" style="29" customWidth="1"/>
    <col min="15362" max="15362" width="5.85546875" style="29" bestFit="1" customWidth="1"/>
    <col min="15363" max="15363" width="2" style="29" customWidth="1"/>
    <col min="15364" max="15364" width="62.5703125" style="29" customWidth="1"/>
    <col min="15365" max="15365" width="18.85546875" style="29" customWidth="1"/>
    <col min="15366" max="15366" width="8.5703125" style="29" customWidth="1"/>
    <col min="15367" max="15367" width="18.5703125" style="29" customWidth="1"/>
    <col min="15368" max="15368" width="4.42578125" style="29" customWidth="1"/>
    <col min="15369" max="15369" width="20.85546875" style="29" customWidth="1"/>
    <col min="15370" max="15370" width="3.140625" style="29" customWidth="1"/>
    <col min="15371" max="15371" width="18.42578125" style="29" bestFit="1" customWidth="1"/>
    <col min="15372" max="15372" width="3.42578125" style="29" customWidth="1"/>
    <col min="15373" max="15373" width="18.28515625" style="29" bestFit="1" customWidth="1"/>
    <col min="15374" max="15374" width="3.85546875" style="29" customWidth="1"/>
    <col min="15375" max="15375" width="16.5703125" style="29" bestFit="1" customWidth="1"/>
    <col min="15376" max="15376" width="4.85546875" style="29" customWidth="1"/>
    <col min="15377" max="15377" width="15.85546875" style="29" bestFit="1" customWidth="1"/>
    <col min="15378" max="15378" width="4.140625" style="29" customWidth="1"/>
    <col min="15379" max="15379" width="16.5703125" style="29" bestFit="1" customWidth="1"/>
    <col min="15380" max="15380" width="3.42578125" style="29" customWidth="1"/>
    <col min="15381" max="15381" width="16.5703125" style="29" customWidth="1"/>
    <col min="15382" max="15383" width="11.42578125" style="29"/>
    <col min="15384" max="15384" width="11.140625" style="29" bestFit="1" customWidth="1"/>
    <col min="15385" max="15385" width="9.85546875" style="29" bestFit="1" customWidth="1"/>
    <col min="15386" max="15386" width="10.5703125" style="29" bestFit="1" customWidth="1"/>
    <col min="15387" max="15387" width="10.85546875" style="29" bestFit="1" customWidth="1"/>
    <col min="15388" max="15388" width="10.42578125" style="29" bestFit="1" customWidth="1"/>
    <col min="15389" max="15616" width="11.42578125" style="29"/>
    <col min="15617" max="15617" width="4.140625" style="29" customWidth="1"/>
    <col min="15618" max="15618" width="5.85546875" style="29" bestFit="1" customWidth="1"/>
    <col min="15619" max="15619" width="2" style="29" customWidth="1"/>
    <col min="15620" max="15620" width="62.5703125" style="29" customWidth="1"/>
    <col min="15621" max="15621" width="18.85546875" style="29" customWidth="1"/>
    <col min="15622" max="15622" width="8.5703125" style="29" customWidth="1"/>
    <col min="15623" max="15623" width="18.5703125" style="29" customWidth="1"/>
    <col min="15624" max="15624" width="4.42578125" style="29" customWidth="1"/>
    <col min="15625" max="15625" width="20.85546875" style="29" customWidth="1"/>
    <col min="15626" max="15626" width="3.140625" style="29" customWidth="1"/>
    <col min="15627" max="15627" width="18.42578125" style="29" bestFit="1" customWidth="1"/>
    <col min="15628" max="15628" width="3.42578125" style="29" customWidth="1"/>
    <col min="15629" max="15629" width="18.28515625" style="29" bestFit="1" customWidth="1"/>
    <col min="15630" max="15630" width="3.85546875" style="29" customWidth="1"/>
    <col min="15631" max="15631" width="16.5703125" style="29" bestFit="1" customWidth="1"/>
    <col min="15632" max="15632" width="4.85546875" style="29" customWidth="1"/>
    <col min="15633" max="15633" width="15.85546875" style="29" bestFit="1" customWidth="1"/>
    <col min="15634" max="15634" width="4.140625" style="29" customWidth="1"/>
    <col min="15635" max="15635" width="16.5703125" style="29" bestFit="1" customWidth="1"/>
    <col min="15636" max="15636" width="3.42578125" style="29" customWidth="1"/>
    <col min="15637" max="15637" width="16.5703125" style="29" customWidth="1"/>
    <col min="15638" max="15639" width="11.42578125" style="29"/>
    <col min="15640" max="15640" width="11.140625" style="29" bestFit="1" customWidth="1"/>
    <col min="15641" max="15641" width="9.85546875" style="29" bestFit="1" customWidth="1"/>
    <col min="15642" max="15642" width="10.5703125" style="29" bestFit="1" customWidth="1"/>
    <col min="15643" max="15643" width="10.85546875" style="29" bestFit="1" customWidth="1"/>
    <col min="15644" max="15644" width="10.42578125" style="29" bestFit="1" customWidth="1"/>
    <col min="15645" max="15872" width="11.42578125" style="29"/>
    <col min="15873" max="15873" width="4.140625" style="29" customWidth="1"/>
    <col min="15874" max="15874" width="5.85546875" style="29" bestFit="1" customWidth="1"/>
    <col min="15875" max="15875" width="2" style="29" customWidth="1"/>
    <col min="15876" max="15876" width="62.5703125" style="29" customWidth="1"/>
    <col min="15877" max="15877" width="18.85546875" style="29" customWidth="1"/>
    <col min="15878" max="15878" width="8.5703125" style="29" customWidth="1"/>
    <col min="15879" max="15879" width="18.5703125" style="29" customWidth="1"/>
    <col min="15880" max="15880" width="4.42578125" style="29" customWidth="1"/>
    <col min="15881" max="15881" width="20.85546875" style="29" customWidth="1"/>
    <col min="15882" max="15882" width="3.140625" style="29" customWidth="1"/>
    <col min="15883" max="15883" width="18.42578125" style="29" bestFit="1" customWidth="1"/>
    <col min="15884" max="15884" width="3.42578125" style="29" customWidth="1"/>
    <col min="15885" max="15885" width="18.28515625" style="29" bestFit="1" customWidth="1"/>
    <col min="15886" max="15886" width="3.85546875" style="29" customWidth="1"/>
    <col min="15887" max="15887" width="16.5703125" style="29" bestFit="1" customWidth="1"/>
    <col min="15888" max="15888" width="4.85546875" style="29" customWidth="1"/>
    <col min="15889" max="15889" width="15.85546875" style="29" bestFit="1" customWidth="1"/>
    <col min="15890" max="15890" width="4.140625" style="29" customWidth="1"/>
    <col min="15891" max="15891" width="16.5703125" style="29" bestFit="1" customWidth="1"/>
    <col min="15892" max="15892" width="3.42578125" style="29" customWidth="1"/>
    <col min="15893" max="15893" width="16.5703125" style="29" customWidth="1"/>
    <col min="15894" max="15895" width="11.42578125" style="29"/>
    <col min="15896" max="15896" width="11.140625" style="29" bestFit="1" customWidth="1"/>
    <col min="15897" max="15897" width="9.85546875" style="29" bestFit="1" customWidth="1"/>
    <col min="15898" max="15898" width="10.5703125" style="29" bestFit="1" customWidth="1"/>
    <col min="15899" max="15899" width="10.85546875" style="29" bestFit="1" customWidth="1"/>
    <col min="15900" max="15900" width="10.42578125" style="29" bestFit="1" customWidth="1"/>
    <col min="15901" max="16128" width="11.42578125" style="29"/>
    <col min="16129" max="16129" width="4.140625" style="29" customWidth="1"/>
    <col min="16130" max="16130" width="5.85546875" style="29" bestFit="1" customWidth="1"/>
    <col min="16131" max="16131" width="2" style="29" customWidth="1"/>
    <col min="16132" max="16132" width="62.5703125" style="29" customWidth="1"/>
    <col min="16133" max="16133" width="18.85546875" style="29" customWidth="1"/>
    <col min="16134" max="16134" width="8.5703125" style="29" customWidth="1"/>
    <col min="16135" max="16135" width="18.5703125" style="29" customWidth="1"/>
    <col min="16136" max="16136" width="4.42578125" style="29" customWidth="1"/>
    <col min="16137" max="16137" width="20.85546875" style="29" customWidth="1"/>
    <col min="16138" max="16138" width="3.140625" style="29" customWidth="1"/>
    <col min="16139" max="16139" width="18.42578125" style="29" bestFit="1" customWidth="1"/>
    <col min="16140" max="16140" width="3.42578125" style="29" customWidth="1"/>
    <col min="16141" max="16141" width="18.28515625" style="29" bestFit="1" customWidth="1"/>
    <col min="16142" max="16142" width="3.85546875" style="29" customWidth="1"/>
    <col min="16143" max="16143" width="16.5703125" style="29" bestFit="1" customWidth="1"/>
    <col min="16144" max="16144" width="4.85546875" style="29" customWidth="1"/>
    <col min="16145" max="16145" width="15.85546875" style="29" bestFit="1" customWidth="1"/>
    <col min="16146" max="16146" width="4.140625" style="29" customWidth="1"/>
    <col min="16147" max="16147" width="16.5703125" style="29" bestFit="1" customWidth="1"/>
    <col min="16148" max="16148" width="3.42578125" style="29" customWidth="1"/>
    <col min="16149" max="16149" width="16.5703125" style="29" customWidth="1"/>
    <col min="16150" max="16151" width="11.42578125" style="29"/>
    <col min="16152" max="16152" width="11.140625" style="29" bestFit="1" customWidth="1"/>
    <col min="16153" max="16153" width="9.85546875" style="29" bestFit="1" customWidth="1"/>
    <col min="16154" max="16154" width="10.5703125" style="29" bestFit="1" customWidth="1"/>
    <col min="16155" max="16155" width="10.85546875" style="29" bestFit="1" customWidth="1"/>
    <col min="16156" max="16156" width="10.42578125" style="29" bestFit="1" customWidth="1"/>
    <col min="16157" max="16384" width="11.42578125" style="29"/>
  </cols>
  <sheetData>
    <row r="1" spans="1:22">
      <c r="A1" s="217"/>
      <c r="B1" s="217"/>
      <c r="C1" s="217"/>
      <c r="D1" s="217"/>
      <c r="E1" s="217"/>
      <c r="F1" s="217"/>
      <c r="G1" s="217"/>
      <c r="H1" s="217"/>
      <c r="J1" s="217"/>
      <c r="K1" s="217"/>
      <c r="L1" s="217"/>
      <c r="U1" s="94"/>
      <c r="V1" s="31">
        <v>2023</v>
      </c>
    </row>
    <row r="2" spans="1:22">
      <c r="B2" s="222"/>
      <c r="C2" s="95"/>
      <c r="D2" s="95"/>
      <c r="E2" s="95"/>
      <c r="F2" s="95"/>
      <c r="G2" s="95"/>
      <c r="H2" s="95"/>
      <c r="J2" s="95"/>
      <c r="K2" s="95"/>
      <c r="L2" s="95"/>
      <c r="U2" s="94"/>
    </row>
    <row r="3" spans="1:22">
      <c r="A3" s="96" t="s">
        <v>38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</row>
    <row r="4" spans="1:22">
      <c r="A4" s="97" t="s">
        <v>123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</row>
    <row r="5" spans="1:22">
      <c r="A5" s="96" t="s">
        <v>118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</row>
    <row r="6" spans="1:22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</row>
    <row r="7" spans="1:22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</row>
    <row r="8" spans="1:22" ht="15.75">
      <c r="A8" s="223" t="s">
        <v>40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</row>
    <row r="9" spans="1:22">
      <c r="B9" s="224"/>
      <c r="C9" s="99"/>
      <c r="D9" s="93"/>
      <c r="E9" s="93"/>
      <c r="G9" s="100"/>
      <c r="H9" s="93"/>
      <c r="J9" s="93"/>
      <c r="K9" s="93"/>
      <c r="L9" s="93"/>
    </row>
    <row r="10" spans="1:22" ht="15.75">
      <c r="B10" s="224"/>
      <c r="C10" s="99"/>
      <c r="D10" s="93"/>
      <c r="E10" s="93"/>
      <c r="F10" s="101"/>
      <c r="G10" s="100"/>
      <c r="H10" s="93"/>
      <c r="I10" s="102" t="s">
        <v>41</v>
      </c>
      <c r="J10" s="93"/>
      <c r="K10" s="103" t="s">
        <v>42</v>
      </c>
      <c r="L10" s="103"/>
      <c r="M10" s="103" t="s">
        <v>43</v>
      </c>
      <c r="O10" s="103" t="s">
        <v>44</v>
      </c>
      <c r="Q10" s="103" t="s">
        <v>45</v>
      </c>
      <c r="S10" s="103" t="s">
        <v>46</v>
      </c>
      <c r="U10" s="103" t="s">
        <v>47</v>
      </c>
    </row>
    <row r="11" spans="1:22" ht="15.75">
      <c r="B11" s="224" t="s">
        <v>48</v>
      </c>
      <c r="C11" s="99"/>
      <c r="D11" s="93"/>
      <c r="E11" s="93"/>
      <c r="F11" s="93"/>
      <c r="G11" s="100"/>
      <c r="H11" s="93"/>
      <c r="I11" s="102" t="s">
        <v>49</v>
      </c>
      <c r="J11" s="93"/>
      <c r="K11" s="103" t="s">
        <v>49</v>
      </c>
      <c r="L11" s="103"/>
      <c r="M11" s="103" t="s">
        <v>49</v>
      </c>
      <c r="O11" s="103" t="s">
        <v>49</v>
      </c>
      <c r="Q11" s="103" t="s">
        <v>49</v>
      </c>
      <c r="S11" s="103" t="s">
        <v>49</v>
      </c>
      <c r="U11" s="103" t="s">
        <v>49</v>
      </c>
    </row>
    <row r="12" spans="1:22" ht="16.5" thickBot="1">
      <c r="B12" s="225" t="s">
        <v>50</v>
      </c>
      <c r="C12" s="99"/>
      <c r="D12" s="93"/>
      <c r="E12" s="99"/>
      <c r="F12" s="93"/>
      <c r="G12" s="93"/>
      <c r="H12" s="93"/>
      <c r="I12" s="102" t="s">
        <v>51</v>
      </c>
      <c r="J12" s="93"/>
      <c r="K12" s="102" t="s">
        <v>51</v>
      </c>
      <c r="L12" s="103"/>
      <c r="M12" s="102" t="s">
        <v>51</v>
      </c>
      <c r="O12" s="102" t="s">
        <v>51</v>
      </c>
      <c r="Q12" s="102" t="s">
        <v>51</v>
      </c>
      <c r="S12" s="102" t="s">
        <v>51</v>
      </c>
      <c r="U12" s="102" t="s">
        <v>51</v>
      </c>
    </row>
    <row r="13" spans="1:22">
      <c r="B13" s="224"/>
      <c r="C13" s="99"/>
      <c r="D13" s="93"/>
      <c r="E13" s="99"/>
      <c r="F13" s="93"/>
      <c r="G13" s="93"/>
      <c r="H13" s="93"/>
      <c r="J13" s="93"/>
      <c r="L13" s="93"/>
    </row>
    <row r="14" spans="1:22" ht="15.75">
      <c r="A14" s="102" t="s">
        <v>52</v>
      </c>
      <c r="B14" s="104" t="s">
        <v>53</v>
      </c>
      <c r="C14" s="99"/>
      <c r="D14" s="93"/>
      <c r="E14" s="99"/>
      <c r="F14" s="93"/>
      <c r="G14" s="93"/>
      <c r="H14" s="93"/>
      <c r="J14" s="93"/>
      <c r="L14" s="93"/>
    </row>
    <row r="15" spans="1:22" ht="15.75">
      <c r="A15" s="102"/>
      <c r="B15" s="224">
        <v>1</v>
      </c>
      <c r="C15" s="99"/>
      <c r="D15" s="37" t="s">
        <v>54</v>
      </c>
      <c r="E15" s="99"/>
      <c r="F15" s="93"/>
      <c r="G15" s="99" t="s">
        <v>55</v>
      </c>
      <c r="H15" s="93"/>
      <c r="I15" s="10">
        <f>SUM(K15,M15,O15,Q15,S15,U15)</f>
        <v>1200932551.0786579</v>
      </c>
      <c r="J15" s="105"/>
      <c r="K15" s="107">
        <v>481746848.87626934</v>
      </c>
      <c r="L15" s="105"/>
      <c r="M15" s="107">
        <v>197548307.97255805</v>
      </c>
      <c r="N15" s="107"/>
      <c r="O15" s="107">
        <v>85133657.608675897</v>
      </c>
      <c r="P15" s="107"/>
      <c r="Q15" s="107">
        <v>7347756.9913046528</v>
      </c>
      <c r="R15" s="107"/>
      <c r="S15" s="107">
        <v>413516204.13270468</v>
      </c>
      <c r="T15" s="107"/>
      <c r="U15" s="107">
        <v>15639775.497145252</v>
      </c>
    </row>
    <row r="16" spans="1:22" ht="15.75">
      <c r="A16" s="102"/>
      <c r="B16" s="224"/>
      <c r="C16" s="99"/>
      <c r="D16" s="37"/>
      <c r="E16" s="99"/>
      <c r="F16" s="93"/>
      <c r="G16" s="93"/>
      <c r="H16" s="93"/>
      <c r="I16" s="10"/>
      <c r="J16" s="105"/>
      <c r="K16" s="107"/>
      <c r="L16" s="105"/>
      <c r="M16" s="107"/>
      <c r="N16" s="107"/>
      <c r="O16" s="107"/>
      <c r="P16" s="107"/>
      <c r="Q16" s="107"/>
      <c r="R16" s="107"/>
      <c r="S16" s="107"/>
      <c r="T16" s="107"/>
      <c r="U16" s="107"/>
    </row>
    <row r="17" spans="1:21" ht="15.75">
      <c r="A17" s="102"/>
      <c r="B17" s="224">
        <f>+B15+1</f>
        <v>2</v>
      </c>
      <c r="C17" s="99"/>
      <c r="D17" s="93" t="s">
        <v>56</v>
      </c>
      <c r="E17" s="99"/>
      <c r="F17" s="93"/>
      <c r="G17" s="99" t="s">
        <v>57</v>
      </c>
      <c r="H17" s="93"/>
      <c r="I17" s="10">
        <f>SUM(K17,M17,O17,Q17,S17,U17)</f>
        <v>41334113.365999997</v>
      </c>
      <c r="J17" s="105"/>
      <c r="K17" s="107">
        <v>12021642.309999999</v>
      </c>
      <c r="L17" s="105"/>
      <c r="M17" s="107">
        <v>8042305.2799999993</v>
      </c>
      <c r="N17" s="107"/>
      <c r="O17" s="107">
        <v>508928.89999999997</v>
      </c>
      <c r="P17" s="107"/>
      <c r="Q17" s="107">
        <v>116130.97</v>
      </c>
      <c r="R17" s="107"/>
      <c r="S17" s="107">
        <v>17241777.056000002</v>
      </c>
      <c r="T17" s="107"/>
      <c r="U17" s="107">
        <v>3403328.85</v>
      </c>
    </row>
    <row r="18" spans="1:21" ht="15.75">
      <c r="A18" s="102"/>
      <c r="B18" s="104"/>
      <c r="C18" s="99"/>
      <c r="D18" s="93"/>
      <c r="E18" s="99"/>
      <c r="F18" s="93"/>
      <c r="G18" s="93"/>
      <c r="H18" s="93"/>
      <c r="I18" s="106"/>
      <c r="J18" s="105"/>
      <c r="K18" s="106"/>
      <c r="L18" s="105"/>
      <c r="M18" s="106"/>
      <c r="N18" s="107"/>
      <c r="O18" s="106"/>
      <c r="P18" s="107"/>
      <c r="Q18" s="106"/>
      <c r="R18" s="107"/>
      <c r="S18" s="106"/>
      <c r="T18" s="107"/>
      <c r="U18" s="106"/>
    </row>
    <row r="19" spans="1:21" ht="33.75" customHeight="1">
      <c r="B19" s="224">
        <f>+B17+1</f>
        <v>3</v>
      </c>
      <c r="C19" s="99"/>
      <c r="D19" s="108" t="s">
        <v>58</v>
      </c>
      <c r="E19" s="226"/>
      <c r="F19" s="109"/>
      <c r="G19" s="99" t="s">
        <v>59</v>
      </c>
      <c r="H19" s="95"/>
      <c r="I19" s="107">
        <f>SUM(K19,M19,O19,Q19,S19,U19)</f>
        <v>1159598437.7126579</v>
      </c>
      <c r="J19" s="105"/>
      <c r="K19" s="105">
        <f>+K15-K17</f>
        <v>469725206.56626934</v>
      </c>
      <c r="L19" s="105"/>
      <c r="M19" s="105">
        <f>+M15-M17</f>
        <v>189506002.69255805</v>
      </c>
      <c r="N19" s="107"/>
      <c r="O19" s="105">
        <f>+O15-O17</f>
        <v>84624728.708675891</v>
      </c>
      <c r="P19" s="107"/>
      <c r="Q19" s="105">
        <f>+Q15-Q17</f>
        <v>7231626.021304653</v>
      </c>
      <c r="R19" s="107"/>
      <c r="S19" s="105">
        <f>+S15-S17</f>
        <v>396274427.07670468</v>
      </c>
      <c r="T19" s="107"/>
      <c r="U19" s="105">
        <f>+U15-U17</f>
        <v>12236446.647145253</v>
      </c>
    </row>
    <row r="20" spans="1:21">
      <c r="B20" s="224"/>
      <c r="C20" s="99"/>
      <c r="D20" s="37"/>
      <c r="E20" s="93"/>
      <c r="F20" s="109"/>
      <c r="G20" s="95"/>
      <c r="H20" s="95"/>
      <c r="I20" s="107"/>
      <c r="J20" s="105"/>
      <c r="K20" s="105"/>
      <c r="L20" s="105"/>
      <c r="M20" s="105"/>
      <c r="N20" s="107"/>
      <c r="O20" s="105"/>
      <c r="P20" s="107"/>
      <c r="Q20" s="105"/>
      <c r="R20" s="107"/>
      <c r="S20" s="105"/>
      <c r="T20" s="107"/>
      <c r="U20" s="105"/>
    </row>
    <row r="21" spans="1:21">
      <c r="B21" s="224">
        <f>+B19+1</f>
        <v>4</v>
      </c>
      <c r="C21" s="99"/>
      <c r="D21" s="37" t="s">
        <v>60</v>
      </c>
      <c r="E21" s="93"/>
      <c r="F21" s="109"/>
      <c r="G21" s="95"/>
      <c r="H21" s="95"/>
      <c r="I21" s="107"/>
      <c r="J21" s="105"/>
      <c r="K21" s="107"/>
      <c r="L21" s="105"/>
      <c r="M21" s="107"/>
      <c r="N21" s="107"/>
      <c r="O21" s="107"/>
      <c r="P21" s="107"/>
      <c r="Q21" s="107"/>
      <c r="R21" s="107"/>
      <c r="S21" s="107"/>
      <c r="T21" s="107"/>
      <c r="U21" s="107"/>
    </row>
    <row r="22" spans="1:21">
      <c r="B22" s="224">
        <f>+B21+1</f>
        <v>5</v>
      </c>
      <c r="C22" s="99"/>
      <c r="D22" s="37" t="s">
        <v>61</v>
      </c>
      <c r="E22" s="93"/>
      <c r="F22" s="109"/>
      <c r="G22" s="99" t="s">
        <v>62</v>
      </c>
      <c r="H22" s="95"/>
      <c r="I22" s="107">
        <f>SUM(K22,M22,O22,Q22,S22,U22)</f>
        <v>42734136.716618307</v>
      </c>
      <c r="J22" s="105"/>
      <c r="K22" s="107">
        <v>27855789.953609895</v>
      </c>
      <c r="L22" s="105"/>
      <c r="M22" s="107">
        <v>5599849.5609844467</v>
      </c>
      <c r="N22" s="107"/>
      <c r="O22" s="107">
        <v>0</v>
      </c>
      <c r="P22" s="107"/>
      <c r="Q22" s="107">
        <v>0</v>
      </c>
      <c r="R22" s="107"/>
      <c r="S22" s="107">
        <v>9162605.5847886167</v>
      </c>
      <c r="T22" s="107"/>
      <c r="U22" s="107">
        <v>115891.61723534885</v>
      </c>
    </row>
    <row r="23" spans="1:21">
      <c r="B23" s="224">
        <f>+B22+1</f>
        <v>6</v>
      </c>
      <c r="C23" s="99"/>
      <c r="D23" s="37" t="s">
        <v>63</v>
      </c>
      <c r="E23" s="93"/>
      <c r="F23" s="109"/>
      <c r="G23" s="99" t="str">
        <f>"(Worksheet K)"</f>
        <v>(Worksheet K)</v>
      </c>
      <c r="H23" s="95"/>
      <c r="I23" s="106">
        <f>SUM(K23,M23,O23,Q23,S23,U23)</f>
        <v>0</v>
      </c>
      <c r="J23" s="105"/>
      <c r="K23" s="8">
        <v>0</v>
      </c>
      <c r="L23" s="9"/>
      <c r="M23" s="8">
        <v>0</v>
      </c>
      <c r="N23" s="107"/>
      <c r="O23" s="8">
        <v>0</v>
      </c>
      <c r="P23" s="107"/>
      <c r="Q23" s="8">
        <v>0</v>
      </c>
      <c r="R23" s="107"/>
      <c r="S23" s="8">
        <v>0</v>
      </c>
      <c r="T23" s="107"/>
      <c r="U23" s="8">
        <v>0</v>
      </c>
    </row>
    <row r="24" spans="1:21">
      <c r="B24" s="224">
        <f>+B23+1</f>
        <v>7</v>
      </c>
      <c r="C24" s="99"/>
      <c r="D24" s="110" t="s">
        <v>64</v>
      </c>
      <c r="E24" s="93" t="s">
        <v>65</v>
      </c>
      <c r="F24" s="109"/>
      <c r="G24" s="95"/>
      <c r="H24" s="95"/>
      <c r="I24" s="9">
        <f>+I23+I22</f>
        <v>42734136.716618307</v>
      </c>
      <c r="J24" s="105"/>
      <c r="K24" s="9">
        <f>+K23+K22</f>
        <v>27855789.953609895</v>
      </c>
      <c r="L24" s="9"/>
      <c r="M24" s="9">
        <f>+M23+M22</f>
        <v>5599849.5609844467</v>
      </c>
      <c r="N24" s="107"/>
      <c r="O24" s="9">
        <f>+O23+O22</f>
        <v>0</v>
      </c>
      <c r="P24" s="107"/>
      <c r="Q24" s="9">
        <f>+Q23+Q22</f>
        <v>0</v>
      </c>
      <c r="R24" s="107"/>
      <c r="S24" s="9">
        <f>+S23+S22</f>
        <v>9162605.5847886167</v>
      </c>
      <c r="T24" s="107"/>
      <c r="U24" s="9">
        <f>+U23+U22</f>
        <v>115891.61723534885</v>
      </c>
    </row>
    <row r="25" spans="1:21">
      <c r="B25" s="224"/>
      <c r="C25" s="99"/>
      <c r="D25" s="37"/>
      <c r="E25" s="93"/>
      <c r="F25" s="109"/>
      <c r="G25" s="95"/>
      <c r="H25" s="95"/>
      <c r="I25" s="11"/>
      <c r="J25" s="105"/>
      <c r="K25" s="8"/>
      <c r="L25" s="9"/>
      <c r="M25" s="8"/>
      <c r="N25" s="107"/>
      <c r="O25" s="8"/>
      <c r="P25" s="107"/>
      <c r="Q25" s="8"/>
      <c r="R25" s="107"/>
      <c r="S25" s="8"/>
      <c r="T25" s="107"/>
      <c r="U25" s="8"/>
    </row>
    <row r="26" spans="1:21">
      <c r="B26" s="224">
        <f>+B24+1</f>
        <v>8</v>
      </c>
      <c r="C26" s="99"/>
      <c r="D26" s="37" t="s">
        <v>66</v>
      </c>
      <c r="E26" s="93"/>
      <c r="G26" s="109" t="str">
        <f>"(Ln "&amp;B19&amp;"- Ln "&amp;B24&amp;")"</f>
        <v>(Ln 3- Ln 7)</v>
      </c>
      <c r="H26" s="95"/>
      <c r="I26" s="107">
        <f>SUM(K26,M26,O26,Q26,S26,U26)</f>
        <v>1116864300.9960396</v>
      </c>
      <c r="J26" s="105"/>
      <c r="K26" s="9">
        <f>+K19-K24</f>
        <v>441869416.61265945</v>
      </c>
      <c r="L26" s="9"/>
      <c r="M26" s="9">
        <f>+M19-M24</f>
        <v>183906153.13157362</v>
      </c>
      <c r="N26" s="107"/>
      <c r="O26" s="9">
        <f>+O19-O24</f>
        <v>84624728.708675891</v>
      </c>
      <c r="P26" s="107"/>
      <c r="Q26" s="9">
        <f>+Q19-Q24</f>
        <v>7231626.021304653</v>
      </c>
      <c r="R26" s="107"/>
      <c r="S26" s="9">
        <f>+S19-S24</f>
        <v>387111821.49191606</v>
      </c>
      <c r="T26" s="107"/>
      <c r="U26" s="9">
        <f>+U19-U24</f>
        <v>12120555.029909903</v>
      </c>
    </row>
    <row r="27" spans="1:21">
      <c r="B27" s="29"/>
      <c r="C27" s="99"/>
      <c r="E27" s="93"/>
      <c r="G27" s="95"/>
      <c r="H27" s="95"/>
      <c r="I27" s="107"/>
      <c r="J27" s="105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</row>
    <row r="28" spans="1:21">
      <c r="B28" s="224">
        <f>+B26+1</f>
        <v>9</v>
      </c>
      <c r="C28" s="99"/>
      <c r="D28" s="37" t="s">
        <v>67</v>
      </c>
      <c r="E28" s="93"/>
      <c r="F28" s="109"/>
      <c r="G28" s="99" t="str">
        <f>"(Worksheet K)"</f>
        <v>(Worksheet K)</v>
      </c>
      <c r="H28" s="95"/>
      <c r="I28" s="10">
        <f>SUM(K28,M28,O28,Q28,S28,U28)</f>
        <v>0</v>
      </c>
      <c r="J28" s="105"/>
      <c r="K28" s="9">
        <v>0</v>
      </c>
      <c r="L28" s="9"/>
      <c r="M28" s="9">
        <v>0</v>
      </c>
      <c r="N28" s="107"/>
      <c r="O28" s="9">
        <v>0</v>
      </c>
      <c r="P28" s="107"/>
      <c r="Q28" s="9">
        <v>0</v>
      </c>
      <c r="R28" s="107"/>
      <c r="S28" s="9">
        <v>0</v>
      </c>
      <c r="T28" s="107"/>
      <c r="U28" s="9">
        <v>0</v>
      </c>
    </row>
    <row r="29" spans="1:21">
      <c r="B29" s="224"/>
      <c r="C29" s="99"/>
      <c r="D29" s="37"/>
      <c r="E29" s="93"/>
      <c r="F29" s="109"/>
      <c r="G29" s="95"/>
      <c r="H29" s="95"/>
      <c r="I29" s="11"/>
      <c r="J29" s="105"/>
      <c r="K29" s="8"/>
      <c r="L29" s="9"/>
      <c r="M29" s="8"/>
      <c r="N29" s="107"/>
      <c r="O29" s="8"/>
      <c r="P29" s="107"/>
      <c r="Q29" s="8"/>
      <c r="R29" s="107"/>
      <c r="S29" s="8"/>
      <c r="T29" s="107"/>
      <c r="U29" s="8"/>
    </row>
    <row r="30" spans="1:21">
      <c r="B30" s="224">
        <f>+B28+1</f>
        <v>10</v>
      </c>
      <c r="C30" s="99"/>
      <c r="D30" s="37" t="s">
        <v>68</v>
      </c>
      <c r="E30" s="93"/>
      <c r="G30" s="109" t="str">
        <f>"(Ln "&amp;B26&amp;" + Ln "&amp;B28&amp;")"</f>
        <v>(Ln 8 + Ln 9)</v>
      </c>
      <c r="H30" s="95"/>
      <c r="I30" s="10">
        <f>+I26+I28</f>
        <v>1116864300.9960396</v>
      </c>
      <c r="J30" s="105"/>
      <c r="K30" s="9">
        <f>+K26+K28</f>
        <v>441869416.61265945</v>
      </c>
      <c r="L30" s="9"/>
      <c r="M30" s="9">
        <f>+M26+M28</f>
        <v>183906153.13157362</v>
      </c>
      <c r="N30" s="107"/>
      <c r="O30" s="9">
        <f>+O26+O28</f>
        <v>84624728.708675891</v>
      </c>
      <c r="P30" s="107"/>
      <c r="Q30" s="9">
        <f>+Q26+Q28</f>
        <v>7231626.021304653</v>
      </c>
      <c r="R30" s="107"/>
      <c r="S30" s="9">
        <f>+S26+S28</f>
        <v>387111821.49191606</v>
      </c>
      <c r="T30" s="107"/>
      <c r="U30" s="9">
        <f>+U26+U28</f>
        <v>12120555.029909903</v>
      </c>
    </row>
    <row r="31" spans="1:21"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</row>
    <row r="32" spans="1:21" hidden="1">
      <c r="B32" s="224">
        <f>+B30+1</f>
        <v>11</v>
      </c>
      <c r="C32" s="99"/>
      <c r="D32" s="37" t="str">
        <f>"BILLED HISTORICAL YEAR ("&amp;V1-1&amp;") ACTUAL ATRR"</f>
        <v>BILLED HISTORICAL YEAR (2022) ACTUAL ATRR</v>
      </c>
      <c r="E32" s="93"/>
      <c r="F32" s="109"/>
      <c r="G32" s="111" t="str">
        <f>"Input from "&amp;V1-1&amp;" True-up"</f>
        <v>Input from 2022 True-up</v>
      </c>
      <c r="H32" s="95"/>
      <c r="I32" s="10">
        <f>SUM(K32,M32,O32,Q32,S32,U32)</f>
        <v>0</v>
      </c>
      <c r="J32" s="105"/>
      <c r="K32" s="9">
        <v>0</v>
      </c>
      <c r="L32" s="9"/>
      <c r="M32" s="9">
        <v>0</v>
      </c>
      <c r="N32" s="107"/>
      <c r="O32" s="9">
        <v>0</v>
      </c>
      <c r="P32" s="107"/>
      <c r="Q32" s="9">
        <v>0</v>
      </c>
      <c r="R32" s="107"/>
      <c r="S32" s="9">
        <v>0</v>
      </c>
      <c r="T32" s="107"/>
      <c r="U32" s="9">
        <v>0</v>
      </c>
    </row>
    <row r="33" spans="1:28" hidden="1">
      <c r="B33" s="224">
        <f>+B32+1</f>
        <v>12</v>
      </c>
      <c r="C33" s="99"/>
      <c r="D33" s="37" t="str">
        <f>"BILLED PROJECTED ("&amp;V1-1&amp;") ATRR FROM PRIOR YEAR"</f>
        <v>BILLED PROJECTED (2022) ATRR FROM PRIOR YEAR</v>
      </c>
      <c r="E33" s="93"/>
      <c r="F33" s="109"/>
      <c r="G33" s="111" t="s">
        <v>69</v>
      </c>
      <c r="H33" s="95"/>
      <c r="I33" s="11">
        <f>SUM(K33,M33,O33,Q33,S33,U33)</f>
        <v>0</v>
      </c>
      <c r="J33" s="105"/>
      <c r="K33" s="8">
        <v>0</v>
      </c>
      <c r="L33" s="9"/>
      <c r="M33" s="8">
        <v>0</v>
      </c>
      <c r="N33" s="107"/>
      <c r="O33" s="8">
        <v>0</v>
      </c>
      <c r="P33" s="107"/>
      <c r="Q33" s="8">
        <v>0</v>
      </c>
      <c r="R33" s="107"/>
      <c r="S33" s="8">
        <v>0</v>
      </c>
      <c r="T33" s="107"/>
      <c r="U33" s="8">
        <v>0</v>
      </c>
    </row>
    <row r="34" spans="1:28">
      <c r="B34" s="224">
        <f>+B30+1</f>
        <v>11</v>
      </c>
      <c r="C34" s="99"/>
      <c r="D34" s="37" t="s">
        <v>117</v>
      </c>
      <c r="E34" s="93"/>
      <c r="F34" s="109"/>
      <c r="G34" s="109" t="s">
        <v>71</v>
      </c>
      <c r="H34" s="95"/>
      <c r="I34" s="107">
        <f>SUM(K34,M34,O34,Q34,S34,U34)</f>
        <v>0</v>
      </c>
      <c r="J34" s="12"/>
      <c r="K34" s="12">
        <v>0</v>
      </c>
      <c r="L34" s="12"/>
      <c r="M34" s="12">
        <v>0</v>
      </c>
      <c r="N34" s="12"/>
      <c r="O34" s="12">
        <v>0</v>
      </c>
      <c r="P34" s="12"/>
      <c r="Q34" s="12">
        <v>0</v>
      </c>
      <c r="R34" s="12"/>
      <c r="S34" s="12">
        <v>0</v>
      </c>
      <c r="T34" s="12"/>
      <c r="U34" s="12">
        <v>0</v>
      </c>
    </row>
    <row r="35" spans="1:28">
      <c r="B35" s="224"/>
      <c r="C35" s="99"/>
      <c r="D35" s="37"/>
      <c r="E35" s="93"/>
      <c r="F35" s="109"/>
      <c r="G35" s="109"/>
      <c r="H35" s="95"/>
      <c r="I35" s="107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8">
      <c r="B36" s="227" t="s">
        <v>72</v>
      </c>
      <c r="D36" s="37" t="s">
        <v>73</v>
      </c>
      <c r="E36" s="93"/>
      <c r="F36" s="109"/>
      <c r="G36" s="111" t="s">
        <v>74</v>
      </c>
      <c r="H36" s="95"/>
      <c r="I36" s="107">
        <f>SUM(K36,M36,O36,Q36,S36,U36)</f>
        <v>9386584.1942541562</v>
      </c>
      <c r="J36" s="105"/>
      <c r="K36" s="9"/>
      <c r="L36" s="9"/>
      <c r="M36" s="9">
        <v>343910.31425415445</v>
      </c>
      <c r="N36" s="107"/>
      <c r="O36" s="9"/>
      <c r="P36" s="107"/>
      <c r="Q36" s="9"/>
      <c r="R36" s="107"/>
      <c r="S36" s="9">
        <v>9042673.8800000008</v>
      </c>
      <c r="T36" s="107"/>
      <c r="U36" s="9"/>
    </row>
    <row r="37" spans="1:28" ht="15.75" thickBot="1">
      <c r="D37" s="29" t="s">
        <v>65</v>
      </c>
      <c r="E37" s="93"/>
      <c r="F37" s="109"/>
      <c r="G37" s="95"/>
      <c r="H37" s="95"/>
      <c r="I37" s="10"/>
      <c r="J37" s="105"/>
      <c r="K37" s="9"/>
      <c r="L37" s="20"/>
      <c r="M37" s="9"/>
      <c r="N37" s="107"/>
      <c r="O37" s="9"/>
      <c r="P37" s="107"/>
      <c r="Q37" s="9"/>
      <c r="R37" s="107"/>
      <c r="S37" s="19"/>
      <c r="T37" s="107"/>
      <c r="U37" s="9"/>
      <c r="W37" s="112"/>
      <c r="X37" s="18"/>
      <c r="Y37" s="18"/>
      <c r="Z37" s="18"/>
      <c r="AA37" s="18"/>
      <c r="AB37" s="18"/>
    </row>
    <row r="38" spans="1:28" ht="16.5" thickBot="1">
      <c r="B38" s="224">
        <f>+B34+1</f>
        <v>12</v>
      </c>
      <c r="C38" s="99"/>
      <c r="D38" s="113" t="s">
        <v>116</v>
      </c>
      <c r="E38" s="114"/>
      <c r="F38" s="115"/>
      <c r="G38" s="116" t="str">
        <f>"(Ln "&amp;B30&amp;" + Ln "&amp;B34&amp;")"</f>
        <v>(Ln 10 + Ln 11)</v>
      </c>
      <c r="H38" s="117"/>
      <c r="I38" s="118">
        <f>+I30+I34+I36</f>
        <v>1126250885.1902938</v>
      </c>
      <c r="J38" s="105"/>
      <c r="K38" s="118">
        <f>+K30+K34</f>
        <v>441869416.61265945</v>
      </c>
      <c r="L38" s="105"/>
      <c r="M38" s="118">
        <f>+M30+M34+M36</f>
        <v>184250063.44582778</v>
      </c>
      <c r="N38" s="107"/>
      <c r="O38" s="118">
        <f>+O30+O34</f>
        <v>84624728.708675891</v>
      </c>
      <c r="P38" s="107"/>
      <c r="Q38" s="118">
        <f>+Q30+Q34</f>
        <v>7231626.021304653</v>
      </c>
      <c r="R38" s="107"/>
      <c r="S38" s="118">
        <f>+S30+S34+S36</f>
        <v>396154495.37191606</v>
      </c>
      <c r="T38" s="107"/>
      <c r="U38" s="118">
        <f>+U30+U34</f>
        <v>12120555.029909903</v>
      </c>
      <c r="W38" s="228"/>
      <c r="X38" s="229"/>
      <c r="Y38" s="229"/>
      <c r="Z38" s="229"/>
      <c r="AA38" s="229"/>
      <c r="AB38" s="229"/>
    </row>
    <row r="39" spans="1:28">
      <c r="B39" s="224"/>
      <c r="C39" s="99"/>
      <c r="D39" s="37"/>
      <c r="E39" s="93"/>
      <c r="G39" s="109"/>
      <c r="H39" s="95"/>
      <c r="I39" s="105"/>
      <c r="J39" s="95"/>
      <c r="L39" s="105"/>
      <c r="N39" s="105"/>
      <c r="P39" s="228"/>
      <c r="Q39" s="229"/>
      <c r="R39" s="229"/>
      <c r="S39" s="229"/>
      <c r="T39" s="229"/>
      <c r="U39" s="229"/>
    </row>
    <row r="40" spans="1:28" ht="15.75">
      <c r="A40" s="102" t="s">
        <v>84</v>
      </c>
      <c r="B40" s="104" t="s">
        <v>85</v>
      </c>
      <c r="C40" s="99"/>
      <c r="D40" s="93"/>
      <c r="E40" s="133" t="s">
        <v>65</v>
      </c>
      <c r="F40" s="93"/>
      <c r="G40" s="93"/>
      <c r="H40" s="93"/>
      <c r="I40" s="105"/>
      <c r="J40" s="93"/>
      <c r="K40" s="107"/>
      <c r="L40" s="20"/>
      <c r="M40" s="107"/>
      <c r="N40" s="20"/>
      <c r="P40" s="228"/>
      <c r="Q40" s="229"/>
      <c r="R40" s="229"/>
      <c r="S40" s="229"/>
      <c r="T40" s="229"/>
      <c r="U40" s="229"/>
    </row>
    <row r="41" spans="1:28">
      <c r="B41" s="224">
        <f>+B38+1</f>
        <v>13</v>
      </c>
      <c r="C41" s="99"/>
      <c r="D41" s="37" t="str">
        <f>""&amp;V1&amp;" AEP East Zone Network Service Peak Load (1 CP)"</f>
        <v>2023 AEP East Zone Network Service Peak Load (1 CP)</v>
      </c>
      <c r="E41" s="93"/>
      <c r="F41" s="109"/>
      <c r="G41" s="111"/>
      <c r="H41" s="95"/>
      <c r="I41" s="230">
        <v>22825.599999999999</v>
      </c>
      <c r="J41" s="95" t="s">
        <v>4</v>
      </c>
      <c r="L41" s="105"/>
      <c r="N41" s="105"/>
      <c r="P41" s="228"/>
      <c r="Q41" s="229"/>
      <c r="R41" s="229"/>
      <c r="S41" s="229"/>
      <c r="T41" s="229"/>
      <c r="U41" s="229"/>
    </row>
    <row r="42" spans="1:28">
      <c r="B42" s="119"/>
      <c r="C42" s="37"/>
      <c r="D42" s="37"/>
      <c r="E42" s="217"/>
      <c r="F42" s="217"/>
      <c r="G42" s="231"/>
      <c r="H42" s="217"/>
      <c r="I42" s="31"/>
      <c r="J42" s="217"/>
      <c r="K42" s="217"/>
      <c r="L42" s="217"/>
      <c r="M42" s="217"/>
      <c r="N42" s="217"/>
      <c r="O42" s="217"/>
      <c r="P42" s="228"/>
      <c r="Q42" s="229"/>
      <c r="R42" s="229"/>
      <c r="S42" s="229"/>
      <c r="T42" s="229"/>
      <c r="U42" s="229"/>
    </row>
    <row r="43" spans="1:28">
      <c r="B43" s="224">
        <f>+B41+1</f>
        <v>14</v>
      </c>
      <c r="C43" s="37"/>
      <c r="D43" s="37" t="str">
        <f>"Annual Point-to-Point Rate in $/MW - Year"</f>
        <v>Annual Point-to-Point Rate in $/MW - Year</v>
      </c>
      <c r="E43" s="37"/>
      <c r="F43" s="37"/>
      <c r="G43" s="120" t="str">
        <f>"(Ln "&amp;B38&amp;" / Ln "&amp;B41&amp;")"</f>
        <v>(Ln 12 / Ln 13)</v>
      </c>
      <c r="H43" s="37"/>
      <c r="I43" s="29">
        <f>ROUND(+I38/I41,4)</f>
        <v>49341.567600000002</v>
      </c>
      <c r="J43" s="37"/>
      <c r="K43" s="217"/>
      <c r="L43" s="217"/>
      <c r="M43" s="217"/>
      <c r="N43" s="217"/>
      <c r="O43" s="217"/>
      <c r="P43" s="228"/>
      <c r="Q43" s="229"/>
      <c r="R43" s="229"/>
      <c r="S43" s="229"/>
      <c r="T43" s="229"/>
      <c r="U43" s="229"/>
    </row>
    <row r="44" spans="1:28">
      <c r="B44" s="224">
        <f t="shared" ref="B44:B49" si="0">+B43+1</f>
        <v>15</v>
      </c>
      <c r="C44" s="37"/>
      <c r="D44" s="37" t="str">
        <f>"Monthly Point-to-Point Rate in $/MW - Month"</f>
        <v>Monthly Point-to-Point Rate in $/MW - Month</v>
      </c>
      <c r="E44" s="37"/>
      <c r="F44" s="37"/>
      <c r="G44" s="120" t="str">
        <f>"(Ln "&amp;B43&amp;" / 12)"</f>
        <v>(Ln 14 / 12)</v>
      </c>
      <c r="H44" s="37"/>
      <c r="I44" s="29">
        <f>ROUND(+I$43/12,4)</f>
        <v>4111.7973000000002</v>
      </c>
      <c r="J44" s="37"/>
      <c r="K44" s="217"/>
      <c r="L44" s="217"/>
      <c r="M44" s="217"/>
      <c r="N44" s="217"/>
      <c r="O44" s="217"/>
      <c r="P44" s="228"/>
      <c r="Q44" s="229"/>
      <c r="R44" s="229"/>
      <c r="S44" s="229"/>
      <c r="T44" s="229"/>
      <c r="U44" s="229"/>
    </row>
    <row r="45" spans="1:28">
      <c r="B45" s="224">
        <f t="shared" si="0"/>
        <v>16</v>
      </c>
      <c r="C45" s="37"/>
      <c r="D45" s="37" t="str">
        <f>"Weekly Point-to-Point Rate in $/MW - Weekly"</f>
        <v>Weekly Point-to-Point Rate in $/MW - Weekly</v>
      </c>
      <c r="E45" s="37"/>
      <c r="F45" s="37"/>
      <c r="G45" s="120" t="str">
        <f>"(Ln "&amp;B43&amp;" / 52)"</f>
        <v>(Ln 14 / 52)</v>
      </c>
      <c r="H45" s="37"/>
      <c r="I45" s="29">
        <f>ROUND(+I43/52,4)</f>
        <v>948.87630000000001</v>
      </c>
      <c r="J45" s="37"/>
      <c r="K45" s="217"/>
      <c r="L45" s="217"/>
      <c r="M45" s="217"/>
      <c r="N45" s="217"/>
      <c r="O45" s="217"/>
      <c r="P45" s="228"/>
      <c r="Q45" s="229"/>
      <c r="R45" s="229"/>
      <c r="S45" s="229"/>
      <c r="T45" s="229"/>
      <c r="U45" s="229"/>
    </row>
    <row r="46" spans="1:28">
      <c r="B46" s="224">
        <f t="shared" si="0"/>
        <v>17</v>
      </c>
      <c r="C46" s="37"/>
      <c r="D46" s="37" t="str">
        <f>"Daily On-Peak Point-to-Point Rate in $/MW - Day"</f>
        <v>Daily On-Peak Point-to-Point Rate in $/MW - Day</v>
      </c>
      <c r="E46" s="37"/>
      <c r="F46" s="37"/>
      <c r="G46" s="120" t="str">
        <f>"(Ln "&amp;B43&amp;" / 260)"</f>
        <v>(Ln 14 / 260)</v>
      </c>
      <c r="H46" s="37"/>
      <c r="I46" s="29">
        <f>ROUND(+I43/260,4)</f>
        <v>189.77529999999999</v>
      </c>
      <c r="J46" s="37"/>
      <c r="K46" s="217"/>
      <c r="L46" s="217"/>
      <c r="M46" s="217"/>
      <c r="N46" s="217"/>
      <c r="O46" s="217"/>
      <c r="P46" s="228"/>
      <c r="Q46" s="229"/>
      <c r="R46" s="229"/>
      <c r="S46" s="229"/>
      <c r="T46" s="229"/>
      <c r="U46" s="229"/>
    </row>
    <row r="47" spans="1:28">
      <c r="B47" s="224">
        <f t="shared" si="0"/>
        <v>18</v>
      </c>
      <c r="C47" s="37"/>
      <c r="D47" s="37" t="str">
        <f>"Daily Off-Peak Point-to-Point Rate in $/MW - Day"</f>
        <v>Daily Off-Peak Point-to-Point Rate in $/MW - Day</v>
      </c>
      <c r="E47" s="37"/>
      <c r="F47" s="37"/>
      <c r="G47" s="120" t="str">
        <f>"(Ln "&amp;B43&amp;" / 365)"</f>
        <v>(Ln 14 / 365)</v>
      </c>
      <c r="H47" s="37"/>
      <c r="I47" s="29">
        <f>ROUND(+I43/365,4)</f>
        <v>135.1824</v>
      </c>
      <c r="J47" s="37"/>
      <c r="K47" s="217"/>
      <c r="L47" s="217"/>
      <c r="M47" s="217"/>
      <c r="N47" s="217"/>
      <c r="O47" s="217"/>
      <c r="P47" s="228"/>
      <c r="Q47" s="229"/>
      <c r="R47" s="229"/>
      <c r="S47" s="229"/>
      <c r="T47" s="229"/>
      <c r="U47" s="229"/>
    </row>
    <row r="48" spans="1:28">
      <c r="B48" s="224">
        <f t="shared" si="0"/>
        <v>19</v>
      </c>
      <c r="C48" s="37"/>
      <c r="D48" s="37" t="str">
        <f>"Hourly On-Peak Point-to-Point Rate in $/MW - Hour"</f>
        <v>Hourly On-Peak Point-to-Point Rate in $/MW - Hour</v>
      </c>
      <c r="E48" s="37"/>
      <c r="F48" s="37"/>
      <c r="G48" s="120" t="str">
        <f>"(Ln "&amp;B43&amp;" / 4160)"</f>
        <v>(Ln 14 / 4160)</v>
      </c>
      <c r="H48" s="37"/>
      <c r="I48" s="29">
        <f>ROUND(+I43/4160,4)</f>
        <v>11.861000000000001</v>
      </c>
      <c r="J48" s="37"/>
      <c r="K48" s="217"/>
      <c r="L48" s="217"/>
      <c r="M48" s="217"/>
      <c r="N48" s="217"/>
      <c r="O48" s="217"/>
      <c r="P48" s="228"/>
      <c r="Q48" s="229"/>
      <c r="R48" s="229"/>
      <c r="S48" s="229"/>
      <c r="T48" s="229"/>
      <c r="U48" s="229"/>
    </row>
    <row r="49" spans="1:28">
      <c r="B49" s="224">
        <f t="shared" si="0"/>
        <v>20</v>
      </c>
      <c r="C49" s="37"/>
      <c r="D49" s="37" t="str">
        <f>"Hourly Off-Peak Point-to-Point Rate in $/MW - Hour"</f>
        <v>Hourly Off-Peak Point-to-Point Rate in $/MW - Hour</v>
      </c>
      <c r="E49" s="37"/>
      <c r="F49" s="37"/>
      <c r="G49" s="120" t="str">
        <f>"(Ln "&amp;B43&amp;" / 8760)"</f>
        <v>(Ln 14 / 8760)</v>
      </c>
      <c r="H49" s="37"/>
      <c r="I49" s="29">
        <f>ROUND(+I43/8760,4)</f>
        <v>5.6326000000000001</v>
      </c>
      <c r="J49" s="37"/>
      <c r="K49" s="217"/>
      <c r="L49" s="217"/>
      <c r="M49" s="217"/>
      <c r="N49" s="217"/>
      <c r="O49" s="217"/>
      <c r="P49" s="228"/>
      <c r="Q49" s="229"/>
      <c r="R49" s="229"/>
      <c r="S49" s="229"/>
      <c r="T49" s="229"/>
      <c r="U49" s="229"/>
    </row>
    <row r="50" spans="1:28">
      <c r="G50" s="121"/>
      <c r="H50" s="95"/>
      <c r="J50" s="95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122"/>
      <c r="X50" s="123"/>
      <c r="Y50" s="123"/>
      <c r="Z50" s="123"/>
      <c r="AA50" s="123"/>
      <c r="AB50" s="123"/>
    </row>
    <row r="51" spans="1:28" ht="15.75">
      <c r="A51" s="102" t="s">
        <v>86</v>
      </c>
      <c r="B51" s="104" t="s">
        <v>87</v>
      </c>
      <c r="C51" s="99"/>
      <c r="D51" s="93"/>
      <c r="E51" s="99"/>
      <c r="F51" s="93"/>
      <c r="G51" s="99"/>
      <c r="H51" s="93"/>
      <c r="J51" s="93"/>
      <c r="L51" s="93"/>
    </row>
    <row r="52" spans="1:28">
      <c r="B52" s="124">
        <f>+B49+1</f>
        <v>21</v>
      </c>
      <c r="C52" s="37"/>
      <c r="D52" s="37" t="str">
        <f>"RTEP UPGRADE ATRR W/O INCENTIVES"</f>
        <v>RTEP UPGRADE ATRR W/O INCENTIVES</v>
      </c>
      <c r="G52" s="109" t="str">
        <f>"(Ln "&amp;B24&amp;")"</f>
        <v>(Ln 7)</v>
      </c>
      <c r="H52" s="37"/>
      <c r="I52" s="125">
        <f>SUM(K52,M52,O52,Q52,S52,U52)</f>
        <v>42734136.716618307</v>
      </c>
      <c r="J52" s="37"/>
      <c r="K52" s="126">
        <f>K24</f>
        <v>27855789.953609895</v>
      </c>
      <c r="L52" s="37"/>
      <c r="M52" s="126">
        <f>M24</f>
        <v>5599849.5609844467</v>
      </c>
      <c r="N52" s="31"/>
      <c r="O52" s="126">
        <f>O24</f>
        <v>0</v>
      </c>
      <c r="P52" s="31"/>
      <c r="Q52" s="126">
        <f>Q24</f>
        <v>0</v>
      </c>
      <c r="R52" s="31"/>
      <c r="S52" s="126">
        <f>S24</f>
        <v>9162605.5847886167</v>
      </c>
      <c r="T52" s="31"/>
      <c r="U52" s="126">
        <f>U24</f>
        <v>115891.61723534885</v>
      </c>
      <c r="Y52" s="217"/>
      <c r="AA52" s="217"/>
    </row>
    <row r="53" spans="1:28">
      <c r="B53" s="124">
        <f>+B52+1</f>
        <v>22</v>
      </c>
      <c r="C53" s="37"/>
      <c r="D53" s="29" t="s">
        <v>88</v>
      </c>
      <c r="G53" s="111" t="str">
        <f>"(Worksheet K)"</f>
        <v>(Worksheet K)</v>
      </c>
      <c r="H53" s="37"/>
      <c r="I53" s="125">
        <f>SUM(K53,M53,O53,Q53,S53,U53)</f>
        <v>0</v>
      </c>
      <c r="J53" s="37"/>
      <c r="K53" s="13">
        <v>0</v>
      </c>
      <c r="L53" s="37"/>
      <c r="M53" s="13">
        <v>0</v>
      </c>
      <c r="N53" s="31"/>
      <c r="O53" s="13">
        <v>0</v>
      </c>
      <c r="P53" s="31"/>
      <c r="Q53" s="13">
        <v>0</v>
      </c>
      <c r="R53" s="31"/>
      <c r="S53" s="13">
        <v>0</v>
      </c>
      <c r="T53" s="31"/>
      <c r="U53" s="13">
        <v>0</v>
      </c>
    </row>
    <row r="54" spans="1:28" ht="15.75" thickBot="1">
      <c r="B54" s="124">
        <f>+B53+1</f>
        <v>23</v>
      </c>
      <c r="C54" s="37"/>
      <c r="D54" s="29" t="s">
        <v>89</v>
      </c>
      <c r="G54" s="109" t="s">
        <v>71</v>
      </c>
      <c r="H54" s="37"/>
      <c r="I54" s="125">
        <f>SUM(K54,M54,O54,Q54,S54,U54)</f>
        <v>0</v>
      </c>
      <c r="J54" s="37"/>
      <c r="K54" s="13">
        <v>0</v>
      </c>
      <c r="L54" s="126"/>
      <c r="M54" s="14">
        <v>0</v>
      </c>
      <c r="N54" s="125"/>
      <c r="O54" s="14">
        <v>0</v>
      </c>
      <c r="P54" s="125"/>
      <c r="Q54" s="14">
        <v>0</v>
      </c>
      <c r="R54" s="125"/>
      <c r="S54" s="14">
        <v>0</v>
      </c>
      <c r="T54" s="125"/>
      <c r="U54" s="14">
        <v>0</v>
      </c>
    </row>
    <row r="55" spans="1:28" ht="16.5" thickBot="1">
      <c r="B55" s="124">
        <f>+B54+1</f>
        <v>24</v>
      </c>
      <c r="C55" s="37"/>
      <c r="D55" s="232" t="s">
        <v>115</v>
      </c>
      <c r="E55" s="115"/>
      <c r="F55" s="115"/>
      <c r="G55" s="127"/>
      <c r="H55" s="127"/>
      <c r="I55" s="128">
        <f>+I52+I53+I54</f>
        <v>42734136.716618307</v>
      </c>
      <c r="J55" s="37"/>
      <c r="K55" s="129">
        <f>+K52+K53+K54</f>
        <v>27855789.953609895</v>
      </c>
      <c r="L55" s="37"/>
      <c r="M55" s="129">
        <f>+M52+M53+M54</f>
        <v>5599849.5609844467</v>
      </c>
      <c r="N55" s="31"/>
      <c r="O55" s="129">
        <f>+O52+O53+O54</f>
        <v>0</v>
      </c>
      <c r="P55" s="31"/>
      <c r="Q55" s="129">
        <f>+Q52+Q53+Q54</f>
        <v>0</v>
      </c>
      <c r="R55" s="31"/>
      <c r="S55" s="129">
        <f>+S52+S53+S54</f>
        <v>9162605.5847886167</v>
      </c>
      <c r="T55" s="31"/>
      <c r="U55" s="129">
        <f>+U52+U53+U54</f>
        <v>115891.61723534885</v>
      </c>
    </row>
    <row r="56" spans="1:28">
      <c r="B56" s="119"/>
      <c r="C56" s="37"/>
      <c r="D56" s="37"/>
      <c r="E56" s="37"/>
      <c r="F56" s="37"/>
      <c r="G56" s="37"/>
      <c r="H56" s="37"/>
      <c r="I56" s="31"/>
      <c r="J56" s="37"/>
      <c r="K56" s="37"/>
      <c r="L56" s="37"/>
      <c r="M56" s="37"/>
      <c r="N56" s="31"/>
      <c r="O56" s="37"/>
      <c r="P56" s="31"/>
      <c r="Q56" s="37"/>
      <c r="R56" s="31"/>
      <c r="S56" s="37"/>
      <c r="T56" s="31"/>
      <c r="U56" s="37"/>
    </row>
    <row r="57" spans="1:28">
      <c r="B57" s="119"/>
      <c r="C57" s="37"/>
      <c r="D57" s="37" t="s">
        <v>65</v>
      </c>
      <c r="E57" s="130" t="s">
        <v>65</v>
      </c>
      <c r="F57" s="37"/>
      <c r="G57" s="37"/>
      <c r="H57" s="37"/>
      <c r="I57" s="31"/>
      <c r="J57" s="37"/>
      <c r="K57" s="37"/>
      <c r="L57" s="37"/>
      <c r="M57" s="37"/>
      <c r="N57" s="31"/>
      <c r="O57" s="37"/>
      <c r="P57" s="31"/>
      <c r="Q57" s="37"/>
      <c r="R57" s="31"/>
      <c r="S57" s="37"/>
      <c r="T57" s="31"/>
      <c r="U57" s="37"/>
    </row>
    <row r="58" spans="1:28">
      <c r="B58" s="119"/>
      <c r="C58" s="37"/>
      <c r="D58" s="37" t="s">
        <v>94</v>
      </c>
      <c r="E58" s="130" t="s">
        <v>65</v>
      </c>
      <c r="F58" s="37"/>
      <c r="G58" s="37"/>
      <c r="H58" s="37"/>
      <c r="I58" s="131"/>
      <c r="J58" s="37"/>
      <c r="K58" s="37"/>
      <c r="L58" s="37"/>
      <c r="M58" s="37"/>
      <c r="N58" s="31"/>
      <c r="O58" s="37"/>
      <c r="P58" s="31"/>
      <c r="Q58" s="37"/>
      <c r="R58" s="31"/>
      <c r="S58" s="37"/>
      <c r="T58" s="31"/>
      <c r="U58" s="37"/>
    </row>
    <row r="59" spans="1:28">
      <c r="B59" s="119"/>
      <c r="C59" s="37"/>
      <c r="D59" s="37"/>
      <c r="E59" s="37"/>
      <c r="F59" s="37"/>
      <c r="G59" s="132" t="s">
        <v>65</v>
      </c>
      <c r="H59" s="37"/>
      <c r="I59" s="31"/>
      <c r="J59" s="37"/>
      <c r="K59" s="37"/>
      <c r="L59" s="37"/>
      <c r="M59" s="37"/>
      <c r="N59" s="31"/>
      <c r="O59" s="37"/>
      <c r="P59" s="31"/>
      <c r="Q59" s="37"/>
      <c r="R59" s="31"/>
      <c r="S59" s="37"/>
      <c r="T59" s="31"/>
      <c r="U59" s="37"/>
    </row>
    <row r="60" spans="1:28">
      <c r="B60" s="219"/>
      <c r="C60" s="93"/>
      <c r="D60" s="93"/>
      <c r="E60" s="93"/>
      <c r="F60" s="93"/>
      <c r="G60" s="93"/>
      <c r="H60" s="93"/>
      <c r="I60" s="31"/>
      <c r="J60" s="93"/>
      <c r="K60" s="93"/>
      <c r="L60" s="93"/>
      <c r="M60" s="93"/>
      <c r="N60" s="31"/>
      <c r="O60" s="93"/>
      <c r="P60" s="31"/>
      <c r="Q60" s="93"/>
      <c r="R60" s="31"/>
      <c r="S60" s="93"/>
      <c r="T60" s="31"/>
      <c r="U60" s="93"/>
    </row>
    <row r="61" spans="1:28">
      <c r="B61" s="219"/>
      <c r="C61" s="93"/>
      <c r="D61" s="93"/>
      <c r="E61" s="93"/>
      <c r="F61" s="93"/>
      <c r="G61" s="93"/>
      <c r="H61" s="93"/>
      <c r="I61" s="31"/>
      <c r="J61" s="93"/>
      <c r="K61" s="93"/>
      <c r="L61" s="93"/>
      <c r="M61" s="93"/>
      <c r="N61" s="31"/>
      <c r="O61" s="93"/>
      <c r="P61" s="31"/>
      <c r="Q61" s="93"/>
      <c r="R61" s="31"/>
      <c r="S61" s="93"/>
      <c r="T61" s="31"/>
      <c r="U61" s="93"/>
    </row>
    <row r="62" spans="1:28">
      <c r="B62" s="219"/>
      <c r="C62" s="93" t="s">
        <v>65</v>
      </c>
      <c r="D62" s="93" t="s">
        <v>65</v>
      </c>
      <c r="E62" s="93"/>
      <c r="F62" s="93"/>
      <c r="G62" s="93"/>
      <c r="H62" s="93"/>
      <c r="I62" s="31"/>
      <c r="J62" s="93"/>
      <c r="K62" s="93"/>
      <c r="L62" s="93"/>
      <c r="M62" s="31"/>
      <c r="N62" s="31"/>
      <c r="O62" s="31"/>
      <c r="P62" s="31"/>
      <c r="Q62" s="31"/>
      <c r="R62" s="31"/>
      <c r="S62" s="31"/>
      <c r="T62" s="31"/>
      <c r="U62" s="31"/>
    </row>
    <row r="63" spans="1:28">
      <c r="B63" s="219"/>
      <c r="C63" s="93"/>
      <c r="D63" s="93" t="s">
        <v>65</v>
      </c>
      <c r="E63" s="93"/>
      <c r="F63" s="93"/>
      <c r="G63" s="93"/>
      <c r="H63" s="93"/>
      <c r="I63" s="31"/>
      <c r="J63" s="93"/>
      <c r="K63" s="93"/>
      <c r="L63" s="93"/>
      <c r="M63" s="31"/>
      <c r="N63" s="31"/>
      <c r="O63" s="31"/>
      <c r="P63" s="31"/>
      <c r="Q63" s="31"/>
      <c r="R63" s="31"/>
      <c r="S63" s="31"/>
      <c r="T63" s="31"/>
      <c r="U63" s="31"/>
    </row>
    <row r="64" spans="1:28">
      <c r="B64" s="219"/>
      <c r="C64" s="93"/>
      <c r="D64" s="93" t="s">
        <v>65</v>
      </c>
      <c r="E64" s="93"/>
      <c r="F64" s="93"/>
      <c r="G64" s="93"/>
      <c r="H64" s="93"/>
      <c r="I64" s="31"/>
      <c r="J64" s="93"/>
      <c r="K64" s="93"/>
      <c r="L64" s="93"/>
      <c r="M64" s="31"/>
      <c r="N64" s="31"/>
      <c r="O64" s="31"/>
      <c r="P64" s="31"/>
      <c r="Q64" s="31"/>
      <c r="R64" s="31"/>
      <c r="S64" s="31"/>
      <c r="T64" s="31"/>
      <c r="U64" s="31"/>
    </row>
    <row r="65" spans="2:21">
      <c r="B65" s="219"/>
      <c r="C65" s="93"/>
      <c r="D65" s="93" t="s">
        <v>65</v>
      </c>
      <c r="E65" s="93"/>
      <c r="F65" s="93"/>
      <c r="G65" s="93"/>
      <c r="H65" s="93"/>
      <c r="I65" s="31"/>
      <c r="J65" s="93"/>
      <c r="K65" s="93"/>
      <c r="L65" s="93"/>
      <c r="M65" s="31"/>
      <c r="N65" s="31"/>
      <c r="O65" s="31"/>
      <c r="P65" s="31"/>
      <c r="Q65" s="31"/>
      <c r="R65" s="31"/>
      <c r="S65" s="31"/>
      <c r="T65" s="31"/>
      <c r="U65" s="31"/>
    </row>
    <row r="66" spans="2:21">
      <c r="B66" s="219"/>
      <c r="C66" s="93"/>
      <c r="D66" s="93" t="s">
        <v>65</v>
      </c>
      <c r="E66" s="93"/>
      <c r="F66" s="93"/>
      <c r="G66" s="93"/>
      <c r="H66" s="93"/>
      <c r="I66" s="31"/>
      <c r="J66" s="93"/>
      <c r="K66" s="93"/>
      <c r="L66" s="93"/>
      <c r="M66" s="31"/>
      <c r="N66" s="31"/>
      <c r="O66" s="31"/>
      <c r="P66" s="31"/>
      <c r="Q66" s="31"/>
      <c r="R66" s="31"/>
      <c r="S66" s="31"/>
      <c r="T66" s="31"/>
      <c r="U66" s="31"/>
    </row>
    <row r="67" spans="2:21">
      <c r="B67" s="220"/>
      <c r="C67" s="31"/>
      <c r="D67" s="31" t="s">
        <v>95</v>
      </c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</row>
    <row r="68" spans="2:21">
      <c r="B68" s="220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2:21">
      <c r="B69" s="220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2:21">
      <c r="B70" s="220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</row>
    <row r="71" spans="2:21">
      <c r="B71" s="220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spans="2:21">
      <c r="B72" s="220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2:21">
      <c r="B73" s="220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2:21">
      <c r="B74" s="220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2:21">
      <c r="B75" s="22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2:21">
      <c r="B76" s="22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</row>
    <row r="77" spans="2:21">
      <c r="B77" s="22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</row>
    <row r="78" spans="2:21">
      <c r="B78" s="22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</row>
    <row r="79" spans="2:21">
      <c r="B79" s="22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</row>
    <row r="80" spans="2:21">
      <c r="B80" s="22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</row>
    <row r="81" spans="2:21">
      <c r="B81" s="22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</row>
    <row r="82" spans="2:21">
      <c r="B82" s="22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pans="2:21">
      <c r="B83" s="22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2:21">
      <c r="B84" s="22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pans="2:21">
      <c r="B85" s="22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pans="2:21">
      <c r="B86" s="22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</row>
    <row r="87" spans="2:21">
      <c r="B87" s="220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</row>
    <row r="88" spans="2:21">
      <c r="B88" s="22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</row>
    <row r="89" spans="2:21">
      <c r="B89" s="22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</row>
    <row r="90" spans="2:21">
      <c r="B90" s="220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</row>
    <row r="91" spans="2:21">
      <c r="B91" s="22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</row>
    <row r="92" spans="2:21">
      <c r="B92" s="220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</row>
    <row r="93" spans="2:21">
      <c r="B93" s="22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</row>
    <row r="94" spans="2:21">
      <c r="B94" s="22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</row>
    <row r="95" spans="2:21">
      <c r="B95" s="220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</row>
    <row r="96" spans="2:21">
      <c r="B96" s="22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2:21">
      <c r="B97" s="22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2:21">
      <c r="B98" s="220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2:21">
      <c r="B99" s="220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2:21">
      <c r="B100" s="22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2:21">
      <c r="B101" s="220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2:21">
      <c r="B102" s="220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2:21">
      <c r="B103" s="220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2:21">
      <c r="B104" s="220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2:21">
      <c r="B105" s="220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</row>
    <row r="106" spans="2:21">
      <c r="B106" s="220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</row>
    <row r="107" spans="2:21">
      <c r="B107" s="220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</row>
    <row r="108" spans="2:21">
      <c r="B108" s="220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</row>
    <row r="109" spans="2:21">
      <c r="B109" s="220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</row>
    <row r="110" spans="2:21">
      <c r="B110" s="220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</row>
    <row r="111" spans="2:21">
      <c r="B111" s="22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</row>
    <row r="112" spans="2:21">
      <c r="B112" s="220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</row>
    <row r="113" spans="2:21">
      <c r="B113" s="220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</row>
    <row r="114" spans="2:21">
      <c r="B114" s="220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2:21">
      <c r="B115" s="220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2:21">
      <c r="B116" s="220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2:21">
      <c r="B117" s="220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2:21">
      <c r="B118" s="220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2:21">
      <c r="B119" s="220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2:21">
      <c r="B120" s="220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2:21">
      <c r="B121" s="220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2:21">
      <c r="B122" s="220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2:21">
      <c r="B123" s="220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2:21">
      <c r="B124" s="220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2:21">
      <c r="B125" s="220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2:21">
      <c r="B126" s="220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</sheetData>
  <mergeCells count="5">
    <mergeCell ref="A3:U3"/>
    <mergeCell ref="A4:U4"/>
    <mergeCell ref="A5:U5"/>
    <mergeCell ref="A8:U8"/>
    <mergeCell ref="D19:E19"/>
  </mergeCells>
  <printOptions horizontalCentered="1"/>
  <pageMargins left="0.7" right="0.7" top="0.75" bottom="0.75" header="0.3" footer="0.3"/>
  <pageSetup scale="45" orientation="landscape" r:id="rId1"/>
  <headerFooter alignWithMargins="0">
    <oddFooter>&amp;Z&amp;F&amp;RPage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CBAF-5832-4664-86CC-70DB68D99DC7}">
  <sheetPr>
    <pageSetUpPr fitToPage="1"/>
  </sheetPr>
  <dimension ref="A1:X119"/>
  <sheetViews>
    <sheetView topLeftCell="A16" zoomScale="50" zoomScaleNormal="50" workbookViewId="0">
      <selection activeCell="H39" sqref="H39"/>
    </sheetView>
  </sheetViews>
  <sheetFormatPr defaultColWidth="11.42578125" defaultRowHeight="15"/>
  <cols>
    <col min="1" max="1" width="4.140625" style="29" customWidth="1"/>
    <col min="2" max="2" width="5.85546875" style="221" bestFit="1" customWidth="1"/>
    <col min="3" max="3" width="2" style="29" customWidth="1"/>
    <col min="4" max="4" width="58.42578125" style="29" customWidth="1"/>
    <col min="5" max="5" width="24.42578125" style="29" customWidth="1"/>
    <col min="6" max="6" width="8.5703125" style="29" customWidth="1"/>
    <col min="7" max="7" width="24.42578125" style="29" customWidth="1"/>
    <col min="8" max="8" width="5" style="29" customWidth="1"/>
    <col min="9" max="9" width="32" style="29" customWidth="1"/>
    <col min="10" max="10" width="4.42578125" style="29" customWidth="1"/>
    <col min="11" max="11" width="32.42578125" style="29" customWidth="1"/>
    <col min="12" max="12" width="4.5703125" style="29" customWidth="1"/>
    <col min="13" max="13" width="32.5703125" style="29" customWidth="1"/>
    <col min="14" max="14" width="5.140625" style="29" customWidth="1"/>
    <col min="15" max="15" width="35.5703125" style="29" customWidth="1"/>
    <col min="16" max="16" width="4.42578125" style="29" customWidth="1"/>
    <col min="17" max="17" width="29.5703125" style="29" customWidth="1"/>
    <col min="18" max="18" width="2.5703125" style="29" customWidth="1"/>
    <col min="19" max="19" width="32.42578125" style="29" customWidth="1"/>
    <col min="20" max="20" width="18" style="29" bestFit="1" customWidth="1"/>
    <col min="21" max="16384" width="11.42578125" style="29"/>
  </cols>
  <sheetData>
    <row r="1" spans="1:24" ht="20.25">
      <c r="A1" s="27"/>
      <c r="B1" s="27"/>
      <c r="C1" s="27"/>
      <c r="D1" s="27"/>
      <c r="E1" s="27"/>
      <c r="F1" s="27"/>
      <c r="G1" s="27"/>
      <c r="H1" s="27"/>
      <c r="I1" s="28"/>
      <c r="J1" s="27"/>
      <c r="K1" s="27"/>
      <c r="L1" s="27"/>
      <c r="M1" s="28"/>
      <c r="N1" s="28"/>
      <c r="O1" s="28"/>
      <c r="P1" s="28"/>
      <c r="Q1" s="28"/>
      <c r="R1" s="28"/>
      <c r="S1" s="28"/>
      <c r="V1" s="30"/>
      <c r="X1" s="31" t="s">
        <v>65</v>
      </c>
    </row>
    <row r="2" spans="1:24" ht="20.25">
      <c r="A2" s="28"/>
      <c r="B2" s="32"/>
      <c r="C2" s="33"/>
      <c r="D2" s="33"/>
      <c r="E2" s="33"/>
      <c r="F2" s="33"/>
      <c r="G2" s="33"/>
      <c r="H2" s="33"/>
      <c r="I2" s="28"/>
      <c r="J2" s="33"/>
      <c r="K2" s="33"/>
      <c r="L2" s="33"/>
      <c r="M2" s="28"/>
      <c r="N2" s="28"/>
      <c r="O2" s="28"/>
      <c r="P2" s="28"/>
      <c r="Q2" s="28"/>
      <c r="R2" s="28"/>
      <c r="S2" s="28"/>
    </row>
    <row r="3" spans="1:24" ht="26.25">
      <c r="A3" s="34" t="s">
        <v>96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24" ht="25.5">
      <c r="A4" s="35" t="str">
        <f>"Actual Costs through December 31, 2023"</f>
        <v>Actual Costs through December 31, 2023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24" ht="25.5">
      <c r="A5" s="36" t="str">
        <f>"True-up Included with rates effective January 1, 2025"</f>
        <v>True-up Included with rates effective January 1, 2025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7"/>
      <c r="U5" s="37"/>
    </row>
    <row r="6" spans="1:24" ht="2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24" ht="2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28"/>
    </row>
    <row r="8" spans="1:24" ht="26.25">
      <c r="A8" s="215" t="s">
        <v>97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8"/>
      <c r="T8" s="28"/>
    </row>
    <row r="9" spans="1:24" ht="20.25">
      <c r="A9" s="28"/>
      <c r="B9" s="39"/>
      <c r="C9" s="40"/>
      <c r="D9" s="41"/>
      <c r="E9" s="41"/>
      <c r="F9" s="28"/>
      <c r="G9" s="42"/>
      <c r="H9" s="41"/>
      <c r="I9" s="28"/>
      <c r="J9" s="41"/>
      <c r="K9" s="41"/>
      <c r="L9" s="41"/>
      <c r="M9" s="28"/>
      <c r="N9" s="28"/>
      <c r="O9" s="28"/>
      <c r="P9" s="28"/>
      <c r="Q9" s="28"/>
      <c r="R9" s="28"/>
      <c r="S9" s="28"/>
      <c r="T9" s="28"/>
    </row>
    <row r="10" spans="1:24" ht="60.75">
      <c r="A10" s="28"/>
      <c r="B10" s="39"/>
      <c r="C10" s="40"/>
      <c r="D10" s="41"/>
      <c r="E10" s="41"/>
      <c r="F10" s="43"/>
      <c r="G10" s="42"/>
      <c r="H10" s="41"/>
      <c r="I10" s="44" t="s">
        <v>98</v>
      </c>
      <c r="J10" s="45"/>
      <c r="K10" s="46" t="s">
        <v>99</v>
      </c>
      <c r="L10" s="47"/>
      <c r="M10" s="44" t="s">
        <v>100</v>
      </c>
      <c r="N10" s="48"/>
      <c r="O10" s="44" t="s">
        <v>101</v>
      </c>
      <c r="P10" s="48"/>
      <c r="Q10" s="44" t="s">
        <v>102</v>
      </c>
      <c r="R10" s="48"/>
      <c r="S10" s="44" t="s">
        <v>103</v>
      </c>
      <c r="T10" s="28"/>
    </row>
    <row r="11" spans="1:24" ht="20.25">
      <c r="A11" s="28"/>
      <c r="B11" s="39" t="s">
        <v>48</v>
      </c>
      <c r="C11" s="40"/>
      <c r="D11" s="41"/>
      <c r="E11" s="41"/>
      <c r="F11" s="41"/>
      <c r="G11" s="42"/>
      <c r="H11" s="41"/>
      <c r="I11" s="49" t="s">
        <v>104</v>
      </c>
      <c r="J11" s="41"/>
      <c r="K11" s="50" t="s">
        <v>104</v>
      </c>
      <c r="L11" s="50"/>
      <c r="M11" s="50" t="s">
        <v>104</v>
      </c>
      <c r="N11" s="28"/>
      <c r="O11" s="50" t="s">
        <v>104</v>
      </c>
      <c r="P11" s="28"/>
      <c r="Q11" s="50" t="s">
        <v>104</v>
      </c>
      <c r="R11" s="28"/>
      <c r="S11" s="50" t="s">
        <v>104</v>
      </c>
      <c r="T11" s="28"/>
    </row>
    <row r="12" spans="1:24" ht="21" thickBot="1">
      <c r="A12" s="28"/>
      <c r="B12" s="51" t="s">
        <v>50</v>
      </c>
      <c r="C12" s="40"/>
      <c r="D12" s="41"/>
      <c r="E12" s="40"/>
      <c r="F12" s="41"/>
      <c r="G12" s="41"/>
      <c r="H12" s="41"/>
      <c r="I12" s="49" t="s">
        <v>51</v>
      </c>
      <c r="J12" s="41"/>
      <c r="K12" s="49" t="s">
        <v>51</v>
      </c>
      <c r="L12" s="50"/>
      <c r="M12" s="49" t="s">
        <v>51</v>
      </c>
      <c r="N12" s="28"/>
      <c r="O12" s="49" t="s">
        <v>51</v>
      </c>
      <c r="P12" s="28"/>
      <c r="Q12" s="49" t="s">
        <v>51</v>
      </c>
      <c r="R12" s="28"/>
      <c r="S12" s="49" t="s">
        <v>51</v>
      </c>
      <c r="T12" s="28"/>
    </row>
    <row r="13" spans="1:24" ht="20.25">
      <c r="A13" s="28"/>
      <c r="B13" s="39"/>
      <c r="C13" s="40"/>
      <c r="D13" s="41"/>
      <c r="E13" s="40"/>
      <c r="F13" s="41"/>
      <c r="G13" s="41"/>
      <c r="H13" s="41"/>
      <c r="I13" s="28"/>
      <c r="J13" s="41"/>
      <c r="K13" s="28"/>
      <c r="L13" s="41"/>
      <c r="M13" s="28"/>
      <c r="N13" s="28"/>
      <c r="O13" s="28"/>
      <c r="P13" s="28"/>
      <c r="Q13" s="28"/>
      <c r="R13" s="28"/>
      <c r="S13" s="28"/>
      <c r="T13" s="28"/>
    </row>
    <row r="14" spans="1:24" ht="20.25">
      <c r="A14" s="49" t="s">
        <v>52</v>
      </c>
      <c r="B14" s="52" t="s">
        <v>53</v>
      </c>
      <c r="C14" s="40"/>
      <c r="D14" s="41"/>
      <c r="E14" s="40"/>
      <c r="F14" s="41"/>
      <c r="G14" s="41"/>
      <c r="H14" s="41"/>
      <c r="I14" s="28"/>
      <c r="J14" s="41"/>
      <c r="K14" s="28"/>
      <c r="L14" s="41"/>
      <c r="M14" s="28"/>
      <c r="N14" s="28"/>
      <c r="O14" s="28"/>
      <c r="P14" s="28"/>
      <c r="Q14" s="28"/>
      <c r="R14" s="28"/>
      <c r="S14" s="28"/>
      <c r="T14" s="28"/>
    </row>
    <row r="15" spans="1:24" ht="20.25">
      <c r="A15" s="49"/>
      <c r="B15" s="39">
        <v>1</v>
      </c>
      <c r="C15" s="40"/>
      <c r="D15" s="27" t="s">
        <v>54</v>
      </c>
      <c r="E15" s="40"/>
      <c r="F15" s="41"/>
      <c r="G15" s="40" t="s">
        <v>55</v>
      </c>
      <c r="H15" s="41"/>
      <c r="I15" s="17">
        <f>SUM(Q15,K15,S15,O15,M15,)</f>
        <v>1578427039.1721945</v>
      </c>
      <c r="J15" s="53"/>
      <c r="K15" s="56">
        <v>14434488.875774909</v>
      </c>
      <c r="L15" s="53"/>
      <c r="M15" s="56">
        <v>443262963.70875454</v>
      </c>
      <c r="N15" s="56"/>
      <c r="O15" s="56">
        <v>21778644.124307036</v>
      </c>
      <c r="P15" s="56"/>
      <c r="Q15" s="56">
        <v>816440548.21692109</v>
      </c>
      <c r="R15" s="56"/>
      <c r="S15" s="56">
        <v>282510394.24643677</v>
      </c>
      <c r="T15" s="28"/>
    </row>
    <row r="16" spans="1:24" ht="20.25">
      <c r="A16" s="49"/>
      <c r="B16" s="39"/>
      <c r="C16" s="40"/>
      <c r="D16" s="27"/>
      <c r="E16" s="40"/>
      <c r="F16" s="41"/>
      <c r="G16" s="41"/>
      <c r="H16" s="41"/>
      <c r="I16" s="17"/>
      <c r="J16" s="53"/>
      <c r="K16" s="56"/>
      <c r="L16" s="53"/>
      <c r="M16" s="56"/>
      <c r="N16" s="56"/>
      <c r="O16" s="56"/>
      <c r="P16" s="56"/>
      <c r="Q16" s="56"/>
      <c r="R16" s="56"/>
      <c r="S16" s="56"/>
      <c r="T16" s="28"/>
      <c r="U16" s="54"/>
    </row>
    <row r="17" spans="1:20" ht="20.25">
      <c r="A17" s="49"/>
      <c r="B17" s="39">
        <f>+B15+1</f>
        <v>2</v>
      </c>
      <c r="C17" s="40"/>
      <c r="D17" s="41" t="s">
        <v>56</v>
      </c>
      <c r="E17" s="40"/>
      <c r="F17" s="41"/>
      <c r="G17" s="40" t="s">
        <v>57</v>
      </c>
      <c r="H17" s="41"/>
      <c r="I17" s="17">
        <f>SUM(Q17,K17,S17,O17,M17,)</f>
        <v>12848746.460000001</v>
      </c>
      <c r="J17" s="53"/>
      <c r="K17" s="56">
        <v>0</v>
      </c>
      <c r="L17" s="53"/>
      <c r="M17" s="56">
        <v>1574306</v>
      </c>
      <c r="N17" s="56"/>
      <c r="O17" s="56">
        <v>220326.72</v>
      </c>
      <c r="P17" s="56"/>
      <c r="Q17" s="56">
        <v>10759062.550000001</v>
      </c>
      <c r="R17" s="56"/>
      <c r="S17" s="56">
        <v>295051.19</v>
      </c>
      <c r="T17" s="28"/>
    </row>
    <row r="18" spans="1:20" ht="20.25">
      <c r="A18" s="49"/>
      <c r="B18" s="52"/>
      <c r="C18" s="40"/>
      <c r="D18" s="41"/>
      <c r="E18" s="40"/>
      <c r="F18" s="41"/>
      <c r="G18" s="41"/>
      <c r="H18" s="41"/>
      <c r="I18" s="55"/>
      <c r="J18" s="53"/>
      <c r="K18" s="55"/>
      <c r="L18" s="53"/>
      <c r="M18" s="55"/>
      <c r="N18" s="56"/>
      <c r="O18" s="55"/>
      <c r="P18" s="56"/>
      <c r="Q18" s="55"/>
      <c r="R18" s="56"/>
      <c r="S18" s="55"/>
      <c r="T18" s="28"/>
    </row>
    <row r="19" spans="1:20" ht="48.75" customHeight="1">
      <c r="A19" s="28"/>
      <c r="B19" s="39">
        <f>+B17+1</f>
        <v>3</v>
      </c>
      <c r="C19" s="40"/>
      <c r="D19" s="57" t="s">
        <v>105</v>
      </c>
      <c r="E19" s="57"/>
      <c r="F19" s="58"/>
      <c r="G19" s="40" t="s">
        <v>59</v>
      </c>
      <c r="H19" s="33"/>
      <c r="I19" s="56">
        <f>SUM(Q19,K19,S19,O19,M19,)</f>
        <v>1565578292.7121944</v>
      </c>
      <c r="J19" s="53"/>
      <c r="K19" s="53">
        <f>+K15-K17</f>
        <v>14434488.875774909</v>
      </c>
      <c r="L19" s="53"/>
      <c r="M19" s="53">
        <f>+M15-M17</f>
        <v>441688657.70875454</v>
      </c>
      <c r="N19" s="56"/>
      <c r="O19" s="53">
        <f>+O15-O17</f>
        <v>21558317.404307038</v>
      </c>
      <c r="P19" s="56"/>
      <c r="Q19" s="53">
        <f>+Q15-Q17</f>
        <v>805681485.66692114</v>
      </c>
      <c r="R19" s="56"/>
      <c r="S19" s="53">
        <f>+S15-S17</f>
        <v>282215343.05643678</v>
      </c>
      <c r="T19" s="28"/>
    </row>
    <row r="20" spans="1:20" ht="20.25">
      <c r="A20" s="28"/>
      <c r="B20" s="39"/>
      <c r="C20" s="40"/>
      <c r="D20" s="27"/>
      <c r="E20" s="41"/>
      <c r="F20" s="58"/>
      <c r="G20" s="33"/>
      <c r="H20" s="33"/>
      <c r="I20" s="56"/>
      <c r="J20" s="53"/>
      <c r="K20" s="53"/>
      <c r="L20" s="53"/>
      <c r="M20" s="53"/>
      <c r="N20" s="56"/>
      <c r="O20" s="53"/>
      <c r="P20" s="56"/>
      <c r="Q20" s="53"/>
      <c r="R20" s="56"/>
      <c r="S20" s="53"/>
      <c r="T20" s="28"/>
    </row>
    <row r="21" spans="1:20" ht="20.25">
      <c r="A21" s="28"/>
      <c r="B21" s="39">
        <f>+B19+1</f>
        <v>4</v>
      </c>
      <c r="C21" s="40"/>
      <c r="D21" s="27" t="s">
        <v>60</v>
      </c>
      <c r="E21" s="41"/>
      <c r="F21" s="58"/>
      <c r="G21" s="33"/>
      <c r="H21" s="33"/>
      <c r="I21" s="56"/>
      <c r="J21" s="53"/>
      <c r="K21" s="56"/>
      <c r="L21" s="53"/>
      <c r="M21" s="56"/>
      <c r="N21" s="56"/>
      <c r="O21" s="56"/>
      <c r="P21" s="56"/>
      <c r="Q21" s="56"/>
      <c r="R21" s="56"/>
      <c r="S21" s="56"/>
      <c r="T21" s="28"/>
    </row>
    <row r="22" spans="1:20" ht="20.25">
      <c r="A22" s="28"/>
      <c r="B22" s="39">
        <f>+B21+1</f>
        <v>5</v>
      </c>
      <c r="C22" s="40"/>
      <c r="D22" s="27" t="s">
        <v>106</v>
      </c>
      <c r="E22" s="41"/>
      <c r="F22" s="58"/>
      <c r="G22" s="40" t="s">
        <v>62</v>
      </c>
      <c r="H22" s="33"/>
      <c r="I22" s="56">
        <f>SUM(Q22,K22,S22,O22,M22,)</f>
        <v>144164704.96889642</v>
      </c>
      <c r="J22" s="53"/>
      <c r="K22" s="16">
        <v>0</v>
      </c>
      <c r="L22" s="16"/>
      <c r="M22" s="16">
        <v>46287389.404446281</v>
      </c>
      <c r="N22" s="56"/>
      <c r="O22" s="56">
        <v>5043778.6623544982</v>
      </c>
      <c r="P22" s="56"/>
      <c r="Q22" s="56">
        <v>42095283.195419461</v>
      </c>
      <c r="R22" s="56"/>
      <c r="S22" s="56">
        <v>50738253.706676178</v>
      </c>
      <c r="T22" s="28"/>
    </row>
    <row r="23" spans="1:20" ht="20.25">
      <c r="A23" s="28"/>
      <c r="B23" s="39">
        <f>+B22+1</f>
        <v>6</v>
      </c>
      <c r="C23" s="40"/>
      <c r="D23" s="27" t="s">
        <v>107</v>
      </c>
      <c r="E23" s="41"/>
      <c r="F23" s="58"/>
      <c r="G23" s="40" t="str">
        <f>"(Worksheet K)"</f>
        <v>(Worksheet K)</v>
      </c>
      <c r="H23" s="33"/>
      <c r="I23" s="55">
        <f>SUM(Q23,K23,S23,O23,M23,)</f>
        <v>0</v>
      </c>
      <c r="J23" s="53"/>
      <c r="K23" s="15">
        <v>0</v>
      </c>
      <c r="L23" s="16"/>
      <c r="M23" s="15">
        <v>0</v>
      </c>
      <c r="N23" s="56"/>
      <c r="O23" s="15">
        <v>0</v>
      </c>
      <c r="P23" s="56"/>
      <c r="Q23" s="15">
        <v>0</v>
      </c>
      <c r="R23" s="56"/>
      <c r="S23" s="15">
        <v>0</v>
      </c>
      <c r="T23" s="28"/>
    </row>
    <row r="24" spans="1:20" ht="20.25">
      <c r="A24" s="28"/>
      <c r="B24" s="39">
        <f>+B23+1</f>
        <v>7</v>
      </c>
      <c r="C24" s="40"/>
      <c r="D24" s="59" t="s">
        <v>64</v>
      </c>
      <c r="E24" s="41" t="s">
        <v>65</v>
      </c>
      <c r="F24" s="58"/>
      <c r="G24" s="33"/>
      <c r="H24" s="33"/>
      <c r="I24" s="16">
        <f>+I23+I22</f>
        <v>144164704.96889642</v>
      </c>
      <c r="J24" s="53"/>
      <c r="K24" s="16">
        <f>+K23+K22</f>
        <v>0</v>
      </c>
      <c r="L24" s="16"/>
      <c r="M24" s="16">
        <f>+M23+M22</f>
        <v>46287389.404446281</v>
      </c>
      <c r="N24" s="56"/>
      <c r="O24" s="16">
        <f>+O23+O22</f>
        <v>5043778.6623544982</v>
      </c>
      <c r="P24" s="56"/>
      <c r="Q24" s="16">
        <f>+Q23+Q22</f>
        <v>42095283.195419461</v>
      </c>
      <c r="R24" s="56"/>
      <c r="S24" s="16">
        <f>+S23+S22</f>
        <v>50738253.706676178</v>
      </c>
      <c r="T24" s="28"/>
    </row>
    <row r="25" spans="1:20" ht="20.25">
      <c r="A25" s="28"/>
      <c r="B25" s="39"/>
      <c r="C25" s="40"/>
      <c r="D25" s="27"/>
      <c r="E25" s="41"/>
      <c r="F25" s="58"/>
      <c r="G25" s="33"/>
      <c r="H25" s="33"/>
      <c r="I25" s="60"/>
      <c r="J25" s="53"/>
      <c r="K25" s="15"/>
      <c r="L25" s="16"/>
      <c r="M25" s="15"/>
      <c r="N25" s="56"/>
      <c r="O25" s="15"/>
      <c r="P25" s="56"/>
      <c r="Q25" s="15"/>
      <c r="R25" s="56"/>
      <c r="S25" s="15"/>
      <c r="T25" s="28"/>
    </row>
    <row r="26" spans="1:20" ht="20.25">
      <c r="A26" s="28"/>
      <c r="B26" s="39">
        <f>+B24+1</f>
        <v>8</v>
      </c>
      <c r="C26" s="40"/>
      <c r="D26" s="27" t="s">
        <v>108</v>
      </c>
      <c r="E26" s="41"/>
      <c r="F26" s="28"/>
      <c r="G26" s="58" t="str">
        <f>"(Ln "&amp;B19&amp;"- Ln "&amp;B24&amp;")"</f>
        <v>(Ln 3- Ln 7)</v>
      </c>
      <c r="H26" s="33"/>
      <c r="I26" s="56">
        <f>SUM(Q26,K26,S26,O26,M26,)</f>
        <v>1421413587.7432981</v>
      </c>
      <c r="J26" s="53"/>
      <c r="K26" s="16">
        <f>+K19-K24</f>
        <v>14434488.875774909</v>
      </c>
      <c r="L26" s="16"/>
      <c r="M26" s="16">
        <f>+M19-M24</f>
        <v>395401268.30430824</v>
      </c>
      <c r="N26" s="56"/>
      <c r="O26" s="16">
        <f>+O19-O24</f>
        <v>16514538.741952538</v>
      </c>
      <c r="P26" s="56"/>
      <c r="Q26" s="16">
        <f>+Q19-Q24</f>
        <v>763586202.47150171</v>
      </c>
      <c r="R26" s="56"/>
      <c r="S26" s="16">
        <f>+S19-S24</f>
        <v>231477089.34976059</v>
      </c>
      <c r="T26" s="28"/>
    </row>
    <row r="27" spans="1:20" ht="20.25">
      <c r="A27" s="28"/>
      <c r="B27" s="28"/>
      <c r="C27" s="40"/>
      <c r="D27" s="28"/>
      <c r="E27" s="41"/>
      <c r="F27" s="28"/>
      <c r="G27" s="33"/>
      <c r="H27" s="33"/>
      <c r="I27" s="56"/>
      <c r="J27" s="53"/>
      <c r="K27" s="56"/>
      <c r="L27" s="56"/>
      <c r="M27" s="56"/>
      <c r="N27" s="56"/>
      <c r="O27" s="56"/>
      <c r="P27" s="56"/>
      <c r="Q27" s="56"/>
      <c r="R27" s="56"/>
      <c r="S27" s="56"/>
      <c r="T27" s="28"/>
    </row>
    <row r="28" spans="1:20" ht="20.25">
      <c r="A28" s="28"/>
      <c r="B28" s="39">
        <f>+B26+1</f>
        <v>9</v>
      </c>
      <c r="C28" s="40"/>
      <c r="D28" s="27" t="s">
        <v>109</v>
      </c>
      <c r="E28" s="41"/>
      <c r="F28" s="58"/>
      <c r="G28" s="40" t="str">
        <f>"(Worksheet J)"</f>
        <v>(Worksheet J)</v>
      </c>
      <c r="H28" s="33"/>
      <c r="I28" s="17">
        <f>SUM(Q28,K28,S28,O28,M28,)</f>
        <v>0</v>
      </c>
      <c r="J28" s="53"/>
      <c r="K28" s="61">
        <v>0</v>
      </c>
      <c r="L28" s="16"/>
      <c r="M28" s="16">
        <v>0</v>
      </c>
      <c r="N28" s="56"/>
      <c r="O28" s="16">
        <v>0</v>
      </c>
      <c r="P28" s="56"/>
      <c r="Q28" s="16">
        <v>0</v>
      </c>
      <c r="R28" s="56"/>
      <c r="S28" s="16">
        <v>0</v>
      </c>
      <c r="T28" s="28"/>
    </row>
    <row r="29" spans="1:20" ht="20.25">
      <c r="A29" s="28"/>
      <c r="B29" s="39"/>
      <c r="C29" s="40"/>
      <c r="D29" s="27"/>
      <c r="E29" s="41"/>
      <c r="F29" s="58"/>
      <c r="G29" s="33"/>
      <c r="H29" s="33"/>
      <c r="I29" s="60"/>
      <c r="J29" s="53"/>
      <c r="K29" s="15"/>
      <c r="L29" s="16"/>
      <c r="M29" s="15"/>
      <c r="N29" s="56"/>
      <c r="O29" s="15"/>
      <c r="P29" s="56"/>
      <c r="Q29" s="15"/>
      <c r="R29" s="56"/>
      <c r="S29" s="15"/>
      <c r="T29" s="28"/>
    </row>
    <row r="30" spans="1:20" ht="21" customHeight="1">
      <c r="A30" s="28"/>
      <c r="B30" s="39">
        <f>+B28+1</f>
        <v>10</v>
      </c>
      <c r="C30" s="40"/>
      <c r="D30" s="27" t="s">
        <v>110</v>
      </c>
      <c r="E30" s="41"/>
      <c r="F30" s="28"/>
      <c r="G30" s="58" t="str">
        <f>"(Ln "&amp;B26&amp;" + Ln "&amp;B28&amp;")"</f>
        <v>(Ln 8 + Ln 9)</v>
      </c>
      <c r="H30" s="33"/>
      <c r="I30" s="17">
        <f>+I26+I28</f>
        <v>1421413587.7432981</v>
      </c>
      <c r="J30" s="53"/>
      <c r="K30" s="16">
        <f>+K26+K28</f>
        <v>14434488.875774909</v>
      </c>
      <c r="L30" s="16"/>
      <c r="M30" s="16">
        <f>+M26+M28</f>
        <v>395401268.30430824</v>
      </c>
      <c r="N30" s="56"/>
      <c r="O30" s="16">
        <f>+O26+O28</f>
        <v>16514538.741952538</v>
      </c>
      <c r="P30" s="56"/>
      <c r="Q30" s="16">
        <f>+Q26+Q28</f>
        <v>763586202.47150171</v>
      </c>
      <c r="R30" s="56"/>
      <c r="S30" s="16">
        <f>+S26+S28</f>
        <v>231477089.34976059</v>
      </c>
      <c r="T30" s="28"/>
    </row>
    <row r="31" spans="1:20" ht="20.25">
      <c r="A31" s="28"/>
      <c r="B31" s="62"/>
      <c r="C31" s="28"/>
      <c r="D31" s="28"/>
      <c r="E31" s="28"/>
      <c r="F31" s="28"/>
      <c r="G31" s="28"/>
      <c r="H31" s="28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28"/>
    </row>
    <row r="32" spans="1:20" ht="20.25">
      <c r="A32" s="28"/>
      <c r="B32" s="39">
        <f>+B30+1</f>
        <v>11</v>
      </c>
      <c r="C32" s="40"/>
      <c r="D32" s="27" t="s">
        <v>120</v>
      </c>
      <c r="E32" s="41"/>
      <c r="F32" s="58"/>
      <c r="G32" s="58" t="s">
        <v>112</v>
      </c>
      <c r="H32" s="33"/>
      <c r="I32" s="56">
        <f>SUM(Q32,K32,S32,O32,M32,)</f>
        <v>0</v>
      </c>
      <c r="J32" s="53"/>
      <c r="K32" s="17">
        <v>0</v>
      </c>
      <c r="L32" s="16"/>
      <c r="M32" s="17">
        <v>0</v>
      </c>
      <c r="N32" s="56"/>
      <c r="O32" s="17">
        <v>0</v>
      </c>
      <c r="P32" s="56"/>
      <c r="Q32" s="17">
        <v>0</v>
      </c>
      <c r="R32" s="56"/>
      <c r="S32" s="17">
        <v>0</v>
      </c>
      <c r="T32" s="28"/>
    </row>
    <row r="33" spans="1:21" ht="20.25">
      <c r="A33" s="28"/>
      <c r="B33" s="39"/>
      <c r="C33" s="40"/>
      <c r="D33" s="27"/>
      <c r="E33" s="41"/>
      <c r="F33" s="58"/>
      <c r="G33" s="58"/>
      <c r="H33" s="33"/>
      <c r="I33" s="56"/>
      <c r="J33" s="53"/>
      <c r="K33" s="17"/>
      <c r="L33" s="16"/>
      <c r="M33" s="17"/>
      <c r="N33" s="56"/>
      <c r="O33" s="17"/>
      <c r="P33" s="56"/>
      <c r="Q33" s="17"/>
      <c r="R33" s="56"/>
      <c r="S33" s="17"/>
      <c r="T33" s="28"/>
    </row>
    <row r="34" spans="1:21" ht="20.25">
      <c r="A34" s="28"/>
      <c r="B34" s="39" t="s">
        <v>72</v>
      </c>
      <c r="C34" s="40"/>
      <c r="D34" s="27" t="s">
        <v>73</v>
      </c>
      <c r="E34" s="41"/>
      <c r="F34" s="58"/>
      <c r="G34" s="58" t="s">
        <v>74</v>
      </c>
      <c r="H34" s="33"/>
      <c r="I34" s="56">
        <f>SUM(Q34,K34,S34,O34,M34,)</f>
        <v>5663846</v>
      </c>
      <c r="J34" s="53"/>
      <c r="K34" s="17"/>
      <c r="L34" s="16"/>
      <c r="M34" s="17"/>
      <c r="N34" s="56"/>
      <c r="O34" s="17"/>
      <c r="P34" s="56"/>
      <c r="Q34" s="17">
        <v>5663846</v>
      </c>
      <c r="R34" s="56"/>
      <c r="S34" s="17"/>
      <c r="T34" s="28"/>
    </row>
    <row r="35" spans="1:21" ht="21" thickBot="1">
      <c r="A35" s="28"/>
      <c r="B35" s="62"/>
      <c r="C35" s="28"/>
      <c r="D35" s="28"/>
      <c r="E35" s="41"/>
      <c r="F35" s="58"/>
      <c r="G35" s="33"/>
      <c r="H35" s="33"/>
      <c r="I35" s="17"/>
      <c r="J35" s="53"/>
      <c r="K35" s="16"/>
      <c r="L35" s="61"/>
      <c r="M35" s="16"/>
      <c r="N35" s="56"/>
      <c r="O35" s="16"/>
      <c r="P35" s="56"/>
      <c r="Q35" s="16"/>
      <c r="R35" s="56"/>
      <c r="S35" s="16"/>
      <c r="T35" s="28"/>
    </row>
    <row r="36" spans="1:21" ht="21" thickBot="1">
      <c r="A36" s="28"/>
      <c r="B36" s="39">
        <f>B32+1</f>
        <v>12</v>
      </c>
      <c r="C36" s="40"/>
      <c r="D36" s="63" t="s">
        <v>121</v>
      </c>
      <c r="E36" s="64"/>
      <c r="F36" s="65"/>
      <c r="G36" s="66" t="str">
        <f>"(Ln "&amp;B30&amp;" + Ln "&amp;B32&amp;" )"</f>
        <v>(Ln 10 + Ln 11 )</v>
      </c>
      <c r="H36" s="67"/>
      <c r="I36" s="68">
        <f>+I30+I32+I34</f>
        <v>1427077433.7432981</v>
      </c>
      <c r="J36" s="53"/>
      <c r="K36" s="68">
        <f>+K30+K32</f>
        <v>14434488.875774909</v>
      </c>
      <c r="L36" s="53"/>
      <c r="M36" s="68">
        <f>+M30+M32</f>
        <v>395401268.30430824</v>
      </c>
      <c r="N36" s="56"/>
      <c r="O36" s="68">
        <f>+O30+O32</f>
        <v>16514538.741952538</v>
      </c>
      <c r="P36" s="56"/>
      <c r="Q36" s="68">
        <f>+Q30+Q32+Q34</f>
        <v>769250048.47150171</v>
      </c>
      <c r="R36" s="56"/>
      <c r="S36" s="68">
        <f>+S30+S32</f>
        <v>231477089.34976059</v>
      </c>
      <c r="T36" s="28"/>
    </row>
    <row r="37" spans="1:21" ht="20.25">
      <c r="A37" s="28"/>
      <c r="B37" s="39"/>
      <c r="C37" s="40"/>
      <c r="D37" s="27"/>
      <c r="E37" s="41"/>
      <c r="F37" s="28"/>
      <c r="G37" s="58"/>
      <c r="H37" s="33"/>
      <c r="I37" s="53"/>
      <c r="J37" s="33"/>
      <c r="K37" s="69"/>
      <c r="L37" s="70"/>
      <c r="M37" s="70"/>
      <c r="N37" s="70"/>
      <c r="O37" s="70"/>
      <c r="P37" s="70"/>
      <c r="Q37" s="70"/>
      <c r="R37" s="70"/>
      <c r="S37" s="70"/>
      <c r="T37" s="28"/>
    </row>
    <row r="38" spans="1:21" ht="20.25">
      <c r="A38" s="49" t="s">
        <v>84</v>
      </c>
      <c r="B38" s="52" t="s">
        <v>85</v>
      </c>
      <c r="C38" s="40"/>
      <c r="D38" s="41"/>
      <c r="E38" s="40"/>
      <c r="F38" s="41"/>
      <c r="G38" s="41"/>
      <c r="H38" s="41"/>
      <c r="I38" s="28"/>
      <c r="J38" s="41"/>
      <c r="K38" s="28"/>
      <c r="L38" s="41"/>
      <c r="M38" s="28"/>
      <c r="N38" s="28"/>
      <c r="O38" s="28"/>
      <c r="P38" s="28"/>
      <c r="Q38" s="28"/>
      <c r="R38" s="28"/>
      <c r="S38" s="28"/>
      <c r="T38" s="28"/>
    </row>
    <row r="39" spans="1:21" ht="20.25">
      <c r="A39" s="28"/>
      <c r="B39" s="39">
        <f>+B36+1</f>
        <v>13</v>
      </c>
      <c r="C39" s="40"/>
      <c r="D39" s="27" t="str">
        <f>""&amp;X1&amp;" AEP East Zone Network Service Peak Load (1 CP)"</f>
        <v xml:space="preserve">  AEP East Zone Network Service Peak Load (1 CP)</v>
      </c>
      <c r="E39" s="41"/>
      <c r="F39" s="58"/>
      <c r="G39" s="71"/>
      <c r="H39" s="33"/>
      <c r="I39" s="216">
        <v>22825.599999999999</v>
      </c>
      <c r="J39" s="33" t="s">
        <v>4</v>
      </c>
      <c r="K39" s="53"/>
      <c r="L39" s="33"/>
      <c r="M39" s="53"/>
      <c r="N39" s="28"/>
      <c r="O39" s="53"/>
      <c r="P39" s="28"/>
      <c r="Q39" s="53"/>
      <c r="R39" s="28"/>
      <c r="S39" s="53"/>
      <c r="T39" s="28"/>
    </row>
    <row r="40" spans="1:21" ht="20.25">
      <c r="A40" s="28"/>
      <c r="B40" s="39">
        <f>+B39+1</f>
        <v>14</v>
      </c>
      <c r="C40" s="27"/>
      <c r="D40" s="27" t="str">
        <f>"Annual Point-to-Point Rate in $/MW - Year"</f>
        <v>Annual Point-to-Point Rate in $/MW - Year</v>
      </c>
      <c r="E40" s="27"/>
      <c r="F40" s="27"/>
      <c r="G40" s="72" t="str">
        <f>"(Ln "&amp;B36&amp;" / Ln "&amp;B39&amp;")"</f>
        <v>(Ln 12 / Ln 13)</v>
      </c>
      <c r="H40" s="27"/>
      <c r="I40" s="28">
        <f>ROUND(+I36/I39,4)</f>
        <v>62520.916599999997</v>
      </c>
      <c r="J40" s="27"/>
      <c r="K40" s="73"/>
      <c r="L40" s="27"/>
      <c r="M40" s="74"/>
      <c r="N40" s="27"/>
      <c r="O40" s="27"/>
      <c r="P40" s="27"/>
      <c r="Q40" s="75"/>
      <c r="R40" s="27"/>
      <c r="S40" s="73"/>
      <c r="T40" s="27"/>
      <c r="U40" s="217"/>
    </row>
    <row r="41" spans="1:21" ht="20.25">
      <c r="A41" s="28"/>
      <c r="B41" s="39">
        <f t="shared" ref="B41:B46" si="0">+B40+1</f>
        <v>15</v>
      </c>
      <c r="C41" s="27"/>
      <c r="D41" s="27" t="str">
        <f>"Monthly Point-to-Point Rate in $/MW - Month"</f>
        <v>Monthly Point-to-Point Rate in $/MW - Month</v>
      </c>
      <c r="E41" s="27"/>
      <c r="F41" s="27"/>
      <c r="G41" s="72" t="str">
        <f>"(Ln "&amp;$B$40&amp;" / 12)"</f>
        <v>(Ln 14 / 12)</v>
      </c>
      <c r="H41" s="27"/>
      <c r="I41" s="28">
        <f>ROUND(+I$40/12,4)</f>
        <v>5210.0763999999999</v>
      </c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17"/>
    </row>
    <row r="42" spans="1:21" ht="20.25">
      <c r="A42" s="28"/>
      <c r="B42" s="39">
        <f t="shared" si="0"/>
        <v>16</v>
      </c>
      <c r="C42" s="27"/>
      <c r="D42" s="27" t="str">
        <f>"Weekly Point-to-Point Rate in $/MW - Weekly"</f>
        <v>Weekly Point-to-Point Rate in $/MW - Weekly</v>
      </c>
      <c r="E42" s="27"/>
      <c r="F42" s="27"/>
      <c r="G42" s="72" t="str">
        <f>"(Ln "&amp;$B$40&amp;" / 52)"</f>
        <v>(Ln 14 / 52)</v>
      </c>
      <c r="H42" s="27"/>
      <c r="I42" s="28">
        <f>ROUND(+I40/52,4)</f>
        <v>1202.3253</v>
      </c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17"/>
    </row>
    <row r="43" spans="1:21" ht="20.25">
      <c r="A43" s="28"/>
      <c r="B43" s="39">
        <f t="shared" si="0"/>
        <v>17</v>
      </c>
      <c r="C43" s="27"/>
      <c r="D43" s="27" t="str">
        <f>"Daily On-Peak Point-to-Point Rate in $/MW - Day"</f>
        <v>Daily On-Peak Point-to-Point Rate in $/MW - Day</v>
      </c>
      <c r="E43" s="27"/>
      <c r="F43" s="27"/>
      <c r="G43" s="72" t="str">
        <f>"(Ln "&amp;$B$40&amp;" / 260)"</f>
        <v>(Ln 14 / 260)</v>
      </c>
      <c r="H43" s="27"/>
      <c r="I43" s="28">
        <f>ROUND(+I40/260,4)</f>
        <v>240.46510000000001</v>
      </c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17"/>
    </row>
    <row r="44" spans="1:21" ht="20.25">
      <c r="A44" s="28"/>
      <c r="B44" s="39">
        <f t="shared" si="0"/>
        <v>18</v>
      </c>
      <c r="C44" s="27"/>
      <c r="D44" s="27" t="str">
        <f>"Daily Off-Peak Point-to-Point Rate in $/MW - Day"</f>
        <v>Daily Off-Peak Point-to-Point Rate in $/MW - Day</v>
      </c>
      <c r="E44" s="27"/>
      <c r="F44" s="27"/>
      <c r="G44" s="72" t="str">
        <f>"(Ln "&amp;$B$40&amp;" / 365)"</f>
        <v>(Ln 14 / 365)</v>
      </c>
      <c r="H44" s="27"/>
      <c r="I44" s="28">
        <f>ROUND(+I40/365,4)</f>
        <v>171.2902</v>
      </c>
      <c r="J44" s="27"/>
      <c r="K44" s="27"/>
      <c r="L44" s="27"/>
      <c r="M44" s="76"/>
      <c r="N44" s="27"/>
      <c r="O44" s="27"/>
      <c r="P44" s="27"/>
      <c r="Q44" s="27"/>
      <c r="R44" s="27"/>
      <c r="S44" s="27"/>
      <c r="T44" s="27"/>
      <c r="U44" s="217"/>
    </row>
    <row r="45" spans="1:21" ht="20.25">
      <c r="A45" s="28"/>
      <c r="B45" s="39">
        <f t="shared" si="0"/>
        <v>19</v>
      </c>
      <c r="C45" s="27"/>
      <c r="D45" s="27" t="str">
        <f>"Hourly On-Peak Point-to-Point Rate in $/MW - Hour"</f>
        <v>Hourly On-Peak Point-to-Point Rate in $/MW - Hour</v>
      </c>
      <c r="E45" s="27"/>
      <c r="F45" s="27"/>
      <c r="G45" s="72" t="str">
        <f>"(Ln "&amp;$B$40&amp;" / 4160)"</f>
        <v>(Ln 14 / 4160)</v>
      </c>
      <c r="H45" s="27"/>
      <c r="I45" s="28">
        <f>ROUND(+I40/4160,4)</f>
        <v>15.0291</v>
      </c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17"/>
    </row>
    <row r="46" spans="1:21" ht="20.25">
      <c r="A46" s="28"/>
      <c r="B46" s="39">
        <f t="shared" si="0"/>
        <v>20</v>
      </c>
      <c r="C46" s="27"/>
      <c r="D46" s="27" t="str">
        <f>"Hourly Off-Peak Point-to-Point Rate in $/MW - Hour"</f>
        <v>Hourly Off-Peak Point-to-Point Rate in $/MW - Hour</v>
      </c>
      <c r="E46" s="27"/>
      <c r="F46" s="27"/>
      <c r="G46" s="72" t="str">
        <f>"(Ln "&amp;$B$40&amp;" / 8760)"</f>
        <v>(Ln 14 / 8760)</v>
      </c>
      <c r="H46" s="27"/>
      <c r="I46" s="28">
        <f>ROUND(+I40/8760,4)</f>
        <v>7.1371000000000002</v>
      </c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17"/>
    </row>
    <row r="47" spans="1:21" ht="20.25">
      <c r="A47" s="28"/>
      <c r="B47" s="62"/>
      <c r="C47" s="28"/>
      <c r="D47" s="28"/>
      <c r="E47" s="28"/>
      <c r="F47" s="28"/>
      <c r="G47" s="77"/>
      <c r="H47" s="33"/>
      <c r="I47" s="28"/>
      <c r="J47" s="33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17"/>
    </row>
    <row r="48" spans="1:21" ht="20.25">
      <c r="A48" s="49" t="s">
        <v>86</v>
      </c>
      <c r="B48" s="52" t="s">
        <v>87</v>
      </c>
      <c r="C48" s="40"/>
      <c r="D48" s="41"/>
      <c r="E48" s="40"/>
      <c r="F48" s="41"/>
      <c r="G48" s="40"/>
      <c r="H48" s="41"/>
      <c r="I48" s="28"/>
      <c r="J48" s="41"/>
      <c r="K48" s="28"/>
      <c r="L48" s="41"/>
      <c r="M48" s="28"/>
      <c r="N48" s="28"/>
      <c r="O48" s="28"/>
      <c r="P48" s="28"/>
      <c r="Q48" s="28"/>
      <c r="R48" s="28"/>
      <c r="S48" s="28"/>
      <c r="T48" s="28"/>
    </row>
    <row r="49" spans="1:23" ht="20.25">
      <c r="A49" s="28"/>
      <c r="B49" s="78">
        <f>+B46+1</f>
        <v>21</v>
      </c>
      <c r="C49" s="27"/>
      <c r="D49" s="27" t="str">
        <f>"RTEP UPGRADE PTRR W/O INCENTIVES"</f>
        <v>RTEP UPGRADE PTRR W/O INCENTIVES</v>
      </c>
      <c r="E49" s="28"/>
      <c r="F49" s="28"/>
      <c r="G49" s="58" t="str">
        <f>"(Ln "&amp;B24&amp;")"</f>
        <v>(Ln 7)</v>
      </c>
      <c r="H49" s="27"/>
      <c r="I49" s="79">
        <f>SUM(Q49,K49,S49,O49,M49,)</f>
        <v>144164704.96889642</v>
      </c>
      <c r="J49" s="27"/>
      <c r="K49" s="76">
        <f>+K22</f>
        <v>0</v>
      </c>
      <c r="L49" s="27"/>
      <c r="M49" s="76">
        <f>+M22</f>
        <v>46287389.404446281</v>
      </c>
      <c r="N49" s="80"/>
      <c r="O49" s="76">
        <f>+O22</f>
        <v>5043778.6623544982</v>
      </c>
      <c r="P49" s="80"/>
      <c r="Q49" s="76">
        <f>+Q22</f>
        <v>42095283.195419461</v>
      </c>
      <c r="R49" s="80"/>
      <c r="S49" s="76">
        <f>+S22</f>
        <v>50738253.706676178</v>
      </c>
      <c r="T49" s="28"/>
    </row>
    <row r="50" spans="1:23" ht="20.25">
      <c r="A50" s="28"/>
      <c r="B50" s="78">
        <f>+B49+1</f>
        <v>22</v>
      </c>
      <c r="C50" s="27"/>
      <c r="D50" s="28" t="s">
        <v>88</v>
      </c>
      <c r="E50" s="28"/>
      <c r="F50" s="28"/>
      <c r="G50" s="71" t="str">
        <f>"(Worksheet K)"</f>
        <v>(Worksheet K)</v>
      </c>
      <c r="H50" s="27"/>
      <c r="I50" s="79">
        <f>SUM(Q50,K50,S50,O50,M50,)</f>
        <v>0</v>
      </c>
      <c r="J50" s="27"/>
      <c r="K50" s="81">
        <v>0</v>
      </c>
      <c r="L50" s="27"/>
      <c r="M50" s="75">
        <v>0</v>
      </c>
      <c r="N50" s="80"/>
      <c r="O50" s="75">
        <v>0</v>
      </c>
      <c r="P50" s="80"/>
      <c r="Q50" s="82">
        <v>0</v>
      </c>
      <c r="R50" s="80"/>
      <c r="S50" s="75">
        <v>0</v>
      </c>
      <c r="T50" s="28"/>
    </row>
    <row r="51" spans="1:23" ht="21" thickBot="1">
      <c r="A51" s="28"/>
      <c r="B51" s="78">
        <f>+B50+1</f>
        <v>23</v>
      </c>
      <c r="C51" s="27"/>
      <c r="D51" s="28" t="s">
        <v>122</v>
      </c>
      <c r="E51" s="28"/>
      <c r="F51" s="28"/>
      <c r="G51" s="58" t="s">
        <v>112</v>
      </c>
      <c r="H51" s="27"/>
      <c r="I51" s="79">
        <f>SUM(Q51,K51,S51,O51,M51,)</f>
        <v>0</v>
      </c>
      <c r="J51" s="27"/>
      <c r="K51" s="82">
        <v>0</v>
      </c>
      <c r="L51" s="27"/>
      <c r="M51" s="81">
        <v>0</v>
      </c>
      <c r="N51" s="79"/>
      <c r="O51" s="81">
        <v>0</v>
      </c>
      <c r="P51" s="79"/>
      <c r="Q51" s="81">
        <v>0</v>
      </c>
      <c r="R51" s="79"/>
      <c r="S51" s="81">
        <v>0</v>
      </c>
      <c r="T51" s="80"/>
      <c r="U51" s="14"/>
      <c r="V51" s="31"/>
      <c r="W51" s="83"/>
    </row>
    <row r="52" spans="1:23" ht="21" thickBot="1">
      <c r="A52" s="28"/>
      <c r="B52" s="78">
        <f>+B51+1</f>
        <v>24</v>
      </c>
      <c r="C52" s="27"/>
      <c r="D52" s="218" t="s">
        <v>115</v>
      </c>
      <c r="E52" s="65"/>
      <c r="F52" s="65"/>
      <c r="G52" s="84"/>
      <c r="H52" s="84"/>
      <c r="I52" s="85">
        <f>+I49+I50+I51</f>
        <v>144164704.96889642</v>
      </c>
      <c r="J52" s="27"/>
      <c r="K52" s="86">
        <f>+K49+K50+K51</f>
        <v>0</v>
      </c>
      <c r="L52" s="27"/>
      <c r="M52" s="86">
        <f>+M49+M50+M51</f>
        <v>46287389.404446281</v>
      </c>
      <c r="N52" s="80"/>
      <c r="O52" s="86">
        <f>+O49+O50+O51</f>
        <v>5043778.6623544982</v>
      </c>
      <c r="P52" s="80"/>
      <c r="Q52" s="86">
        <f>+Q49+Q50+Q51</f>
        <v>42095283.195419461</v>
      </c>
      <c r="R52" s="80"/>
      <c r="S52" s="86">
        <f>+S49+S50+S51</f>
        <v>50738253.706676178</v>
      </c>
      <c r="T52" s="28"/>
    </row>
    <row r="53" spans="1:23" ht="20.25">
      <c r="A53" s="28"/>
      <c r="B53" s="87"/>
      <c r="C53" s="27"/>
      <c r="D53" s="27"/>
      <c r="E53" s="27"/>
      <c r="F53" s="27"/>
      <c r="G53" s="27"/>
      <c r="H53" s="27"/>
      <c r="I53" s="80"/>
      <c r="J53" s="27"/>
      <c r="K53" s="28"/>
      <c r="L53" s="27"/>
      <c r="M53" s="27"/>
      <c r="N53" s="80"/>
      <c r="O53" s="27"/>
      <c r="P53" s="80"/>
      <c r="Q53" s="27"/>
      <c r="R53" s="80"/>
      <c r="S53" s="27"/>
      <c r="T53" s="28"/>
    </row>
    <row r="54" spans="1:23" ht="18">
      <c r="A54" s="88"/>
      <c r="B54" s="89"/>
      <c r="C54" s="90"/>
      <c r="D54" s="90" t="s">
        <v>65</v>
      </c>
      <c r="E54" s="91" t="s">
        <v>65</v>
      </c>
      <c r="F54" s="90"/>
      <c r="G54" s="90"/>
      <c r="H54" s="90"/>
      <c r="I54" s="21"/>
      <c r="J54" s="90"/>
      <c r="K54" s="88"/>
      <c r="L54" s="90"/>
      <c r="M54" s="90"/>
      <c r="N54" s="92"/>
      <c r="O54" s="90"/>
      <c r="P54" s="92"/>
      <c r="Q54" s="90"/>
      <c r="R54" s="92"/>
      <c r="S54" s="90"/>
    </row>
    <row r="55" spans="1:23">
      <c r="B55" s="219"/>
      <c r="C55" s="93"/>
      <c r="D55" s="93"/>
      <c r="E55" s="93"/>
      <c r="F55" s="93"/>
      <c r="G55" s="93"/>
      <c r="H55" s="93"/>
      <c r="J55" s="93"/>
      <c r="K55" s="93"/>
      <c r="L55" s="93"/>
      <c r="M55" s="93"/>
      <c r="N55" s="31"/>
      <c r="O55" s="31"/>
      <c r="P55" s="31"/>
      <c r="R55" s="31"/>
      <c r="S55" s="31"/>
    </row>
    <row r="56" spans="1:23">
      <c r="B56" s="219"/>
      <c r="C56" s="93"/>
      <c r="D56" s="93"/>
      <c r="E56" s="93"/>
      <c r="F56" s="93"/>
      <c r="G56" s="93"/>
      <c r="H56" s="93"/>
      <c r="I56" s="31"/>
      <c r="J56" s="93"/>
      <c r="K56" s="93"/>
      <c r="L56" s="93"/>
      <c r="M56" s="93"/>
      <c r="N56" s="31"/>
      <c r="O56" s="31"/>
      <c r="P56" s="31"/>
      <c r="R56" s="31"/>
      <c r="S56" s="31"/>
    </row>
    <row r="57" spans="1:23">
      <c r="B57" s="219"/>
      <c r="C57" s="93"/>
      <c r="D57" s="93"/>
      <c r="E57" s="93"/>
      <c r="F57" s="93"/>
      <c r="G57" s="93"/>
      <c r="H57" s="93"/>
      <c r="I57" s="31"/>
      <c r="J57" s="93"/>
      <c r="K57" s="93"/>
      <c r="L57" s="93"/>
      <c r="M57" s="93"/>
      <c r="N57" s="31"/>
      <c r="P57" s="31"/>
      <c r="Q57" s="31"/>
      <c r="R57" s="31"/>
      <c r="S57" s="31"/>
    </row>
    <row r="58" spans="1:23">
      <c r="B58" s="219"/>
      <c r="C58" s="93"/>
      <c r="D58" s="93"/>
      <c r="E58" s="93"/>
      <c r="F58" s="93"/>
      <c r="G58" s="93"/>
      <c r="H58" s="93"/>
      <c r="I58" s="31"/>
      <c r="J58" s="93"/>
      <c r="K58" s="93"/>
      <c r="L58" s="93"/>
      <c r="M58" s="93"/>
      <c r="N58" s="31"/>
      <c r="P58" s="31"/>
      <c r="Q58" s="31"/>
      <c r="R58" s="31"/>
      <c r="S58" s="31"/>
    </row>
    <row r="59" spans="1:23">
      <c r="B59" s="219"/>
      <c r="C59" s="93"/>
      <c r="D59" s="93"/>
      <c r="E59" s="93"/>
      <c r="F59" s="93"/>
      <c r="G59" s="93"/>
      <c r="H59" s="93"/>
      <c r="J59" s="93"/>
      <c r="K59" s="93"/>
      <c r="L59" s="93"/>
      <c r="M59" s="93"/>
      <c r="N59" s="31"/>
      <c r="P59" s="31"/>
      <c r="Q59" s="31"/>
      <c r="R59" s="31"/>
      <c r="S59" s="31"/>
    </row>
    <row r="60" spans="1:23">
      <c r="B60" s="220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P60" s="31"/>
      <c r="Q60" s="31"/>
      <c r="R60" s="31"/>
      <c r="S60" s="31"/>
    </row>
    <row r="61" spans="1:23">
      <c r="B61" s="220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P61" s="31"/>
      <c r="Q61" s="31"/>
      <c r="R61" s="31"/>
      <c r="S61" s="31"/>
    </row>
    <row r="62" spans="1:23">
      <c r="B62" s="220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P62" s="31"/>
      <c r="Q62" s="31"/>
      <c r="R62" s="31"/>
      <c r="S62" s="31"/>
    </row>
    <row r="63" spans="1:23">
      <c r="B63" s="22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P63" s="31"/>
      <c r="Q63" s="31"/>
      <c r="R63" s="31"/>
      <c r="S63" s="31"/>
    </row>
    <row r="64" spans="1:23">
      <c r="B64" s="220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P64" s="31"/>
      <c r="Q64" s="31"/>
      <c r="R64" s="31"/>
      <c r="S64" s="31"/>
    </row>
    <row r="65" spans="2:19">
      <c r="B65" s="220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</row>
    <row r="66" spans="2:19">
      <c r="B66" s="220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</row>
    <row r="67" spans="2:19">
      <c r="B67" s="220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</row>
    <row r="68" spans="2:19">
      <c r="B68" s="220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</row>
    <row r="69" spans="2:19">
      <c r="B69" s="220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</row>
    <row r="70" spans="2:19">
      <c r="B70" s="220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</row>
    <row r="71" spans="2:19">
      <c r="B71" s="220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</row>
    <row r="72" spans="2:19">
      <c r="B72" s="220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</row>
    <row r="73" spans="2:19">
      <c r="B73" s="220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</row>
    <row r="74" spans="2:19">
      <c r="B74" s="220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</row>
    <row r="75" spans="2:19">
      <c r="B75" s="22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</row>
    <row r="76" spans="2:19">
      <c r="B76" s="22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</row>
    <row r="77" spans="2:19">
      <c r="B77" s="22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</row>
    <row r="78" spans="2:19">
      <c r="B78" s="22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</row>
    <row r="79" spans="2:19">
      <c r="B79" s="22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</row>
    <row r="80" spans="2:19">
      <c r="B80" s="22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</row>
    <row r="81" spans="2:19">
      <c r="B81" s="22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</row>
    <row r="82" spans="2:19">
      <c r="B82" s="22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</row>
    <row r="83" spans="2:19">
      <c r="B83" s="22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</row>
    <row r="84" spans="2:19">
      <c r="B84" s="22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</row>
    <row r="85" spans="2:19">
      <c r="B85" s="22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</row>
    <row r="86" spans="2:19">
      <c r="B86" s="22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</row>
    <row r="87" spans="2:19">
      <c r="B87" s="220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</row>
    <row r="88" spans="2:19">
      <c r="B88" s="22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</row>
    <row r="89" spans="2:19">
      <c r="B89" s="22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</row>
    <row r="90" spans="2:19">
      <c r="B90" s="220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</row>
    <row r="91" spans="2:19">
      <c r="B91" s="22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</row>
    <row r="92" spans="2:19">
      <c r="B92" s="220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</row>
    <row r="93" spans="2:19">
      <c r="B93" s="22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  <row r="94" spans="2:19">
      <c r="B94" s="22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</row>
    <row r="95" spans="2:19">
      <c r="B95" s="220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</row>
    <row r="96" spans="2:19">
      <c r="B96" s="22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</row>
    <row r="97" spans="2:19">
      <c r="B97" s="22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</row>
    <row r="98" spans="2:19">
      <c r="B98" s="220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</row>
    <row r="99" spans="2:19">
      <c r="B99" s="220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</row>
    <row r="100" spans="2:19">
      <c r="B100" s="220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</row>
    <row r="101" spans="2:19">
      <c r="B101" s="220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</row>
    <row r="102" spans="2:19">
      <c r="B102" s="220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</row>
    <row r="103" spans="2:19">
      <c r="B103" s="220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</row>
    <row r="104" spans="2:19">
      <c r="B104" s="220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</row>
    <row r="105" spans="2:19">
      <c r="B105" s="220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</row>
    <row r="106" spans="2:19">
      <c r="B106" s="220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</row>
    <row r="107" spans="2:19">
      <c r="B107" s="220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</row>
    <row r="108" spans="2:19">
      <c r="B108" s="220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</row>
    <row r="109" spans="2:19">
      <c r="B109" s="220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</row>
    <row r="110" spans="2:19">
      <c r="B110" s="220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</row>
    <row r="111" spans="2:19">
      <c r="B111" s="22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</row>
    <row r="112" spans="2:19">
      <c r="B112" s="220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</row>
    <row r="113" spans="2:19">
      <c r="B113" s="220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</row>
    <row r="114" spans="2:19">
      <c r="B114" s="220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</row>
    <row r="115" spans="2:19">
      <c r="B115" s="220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</row>
    <row r="116" spans="2:19">
      <c r="B116" s="220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</row>
    <row r="117" spans="2:19">
      <c r="B117" s="220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</row>
    <row r="118" spans="2:19">
      <c r="B118" s="220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</row>
    <row r="119" spans="2:19">
      <c r="B119" s="220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</row>
  </sheetData>
  <mergeCells count="5">
    <mergeCell ref="A3:S3"/>
    <mergeCell ref="A4:S4"/>
    <mergeCell ref="A5:S5"/>
    <mergeCell ref="A8:R8"/>
    <mergeCell ref="D19:E19"/>
  </mergeCells>
  <printOptions horizontalCentered="1"/>
  <pageMargins left="0.7" right="0.7" top="0.75" bottom="0.75" header="0.3" footer="0.3"/>
  <pageSetup scale="35" orientation="landscape" r:id="rId1"/>
  <headerFooter alignWithMargins="0">
    <oddFooter xml:space="preserve">&amp;C &amp;R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NTE2MzU8L1VzZXJOYW1lPjxEYXRlVGltZT4xMC82LzIwMjUgMTo1MDozNyBQTTwvRGF0ZVRpbWU+PExhYmVsU3RyaW5nPkFFUCBJbnRlcm5hbD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7DB169D3-FB8B-4079-8283-18A9FC148EF3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C8434DE8-C815-4C21-9B8F-DC51076FDC73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80C62F9D-2E7D-4279-B309-B8771B6ADA13}"/>
</file>

<file path=customXml/itemProps4.xml><?xml version="1.0" encoding="utf-8"?>
<ds:datastoreItem xmlns:ds="http://schemas.openxmlformats.org/officeDocument/2006/customXml" ds:itemID="{23B8836A-D74E-426A-B2A3-9965FFAED2DB}"/>
</file>

<file path=customXml/itemProps5.xml><?xml version="1.0" encoding="utf-8"?>
<ds:datastoreItem xmlns:ds="http://schemas.openxmlformats.org/officeDocument/2006/customXml" ds:itemID="{576A913F-6132-41A4-93D9-4B6136A84D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2025 Rates</vt:lpstr>
      <vt:lpstr>Zonal Rates</vt:lpstr>
      <vt:lpstr>TransCo PJM Zonal Rates</vt:lpstr>
      <vt:lpstr>2024 Rates </vt:lpstr>
      <vt:lpstr>Zonal Rates 25 ATRR</vt:lpstr>
      <vt:lpstr>TransCo PJM Zonal Rates 24 ATRR</vt:lpstr>
      <vt:lpstr>2023 Rates </vt:lpstr>
      <vt:lpstr>Zonal Rates 23 ATRR</vt:lpstr>
      <vt:lpstr>TransCo PJM Zonal Rates 23 ATRR</vt:lpstr>
      <vt:lpstr>'TransCo PJM Zonal Rates'!Print_Area</vt:lpstr>
      <vt:lpstr>'TransCo PJM Zonal Rates 23 ATRR'!Print_Area</vt:lpstr>
      <vt:lpstr>'TransCo PJM Zonal Rates 24 ATRR'!Print_Area</vt:lpstr>
      <vt:lpstr>'Zonal Rates'!Print_Area</vt:lpstr>
      <vt:lpstr>'Zonal Rates 23 ATRR'!Print_Area</vt:lpstr>
      <vt:lpstr>'Zonal Rates 25 ATRR'!Print_Area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 Spaeth</dc:creator>
  <cp:lastModifiedBy>Michael M Spaeth</cp:lastModifiedBy>
  <cp:lastPrinted>2025-10-06T14:39:23Z</cp:lastPrinted>
  <dcterms:created xsi:type="dcterms:W3CDTF">2025-10-06T13:50:24Z</dcterms:created>
  <dcterms:modified xsi:type="dcterms:W3CDTF">2025-10-09T14:36:59Z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576596fd-53c1-40f0-a9c6-0fe2ba02b32c</vt:lpwstr>
  </property>
  <property fmtid="{D5CDD505-2E9C-101B-9397-08002B2CF9AE}" pid="3" name="bjClsUserRVM">
    <vt:lpwstr>[]</vt:lpwstr>
  </property>
  <property fmtid="{D5CDD505-2E9C-101B-9397-08002B2CF9AE}" pid="4" name="bjSaver">
    <vt:lpwstr>MBoNR1BOdIAEXajrxbellUlEMYgLDW2x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{7DB169D3-FB8B-4079-8283-18A9FC148EF3}</vt:lpwstr>
  </property>
  <property fmtid="{D5CDD505-2E9C-101B-9397-08002B2CF9AE}" pid="12" name="ContentTypeId">
    <vt:lpwstr>0x0101004DF805D1E1DA4A49A223477D3B105720</vt:lpwstr>
  </property>
</Properties>
</file>